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1580" windowHeight="4965" tabRatio="843" activeTab="0"/>
  </bookViews>
  <sheets>
    <sheet name="Indice" sheetId="1" r:id="rId1"/>
    <sheet name="Cartera vigente por mes" sheetId="2" r:id="rId2"/>
    <sheet name="Variacion anual de cartera" sheetId="3" r:id="rId3"/>
    <sheet name="Cotizantes por renta" sheetId="4" r:id="rId4"/>
    <sheet name="Cartera por region" sheetId="5" r:id="rId5"/>
    <sheet name="Participacion de cartera" sheetId="6" r:id="rId6"/>
    <sheet name="Participacion de cartera (2)" sheetId="7" r:id="rId7"/>
    <sheet name="Beneficiarios por tipo" sheetId="8" r:id="rId8"/>
    <sheet name="Cartera masculina por edad" sheetId="9" r:id="rId9"/>
    <sheet name="Cartera femenina por edad" sheetId="10" r:id="rId10"/>
    <sheet name="Cartera total por edad" sheetId="11" r:id="rId11"/>
    <sheet name="Suscrip y desahucio del sistema" sheetId="12" r:id="rId12"/>
    <sheet name="Suscrip y desahucio por isapre" sheetId="13" r:id="rId13"/>
    <sheet name="Validador por total" sheetId="14" state="hidden" r:id="rId14"/>
  </sheets>
  <definedNames>
    <definedName name="_Order1" localSheetId="0" hidden="1">255</definedName>
    <definedName name="_Order1" hidden="1">0</definedName>
    <definedName name="_Order2" localSheetId="0" hidden="1">255</definedName>
    <definedName name="_Order2" hidden="1">0</definedName>
    <definedName name="A_impresión_IM" localSheetId="8">'Cartera masculina por edad'!$W$67:$W$68</definedName>
    <definedName name="A_impresión_IM" localSheetId="4">'Cartera por region'!$W$67:$W$68</definedName>
    <definedName name="A_impresión_IM" localSheetId="10">'Cartera total por edad'!$X$68:$X$69</definedName>
    <definedName name="A_impresión_IM" localSheetId="1">'Cartera vigente por mes'!$J$2:$J$5</definedName>
    <definedName name="A_impresión_IM" localSheetId="11">'Suscrip y desahucio del sistema'!#REF!</definedName>
    <definedName name="A_impresión_IM" localSheetId="12">'Suscrip y desahucio por isapre'!#REF!</definedName>
    <definedName name="_xlnm.Print_Area" localSheetId="7">'Beneficiarios por tipo'!$B$3:$H$31</definedName>
    <definedName name="_xlnm.Print_Area" localSheetId="9">'Cartera femenina por edad'!$B$3:$T$30,'Cartera femenina por edad'!$B$34:$T$62,'Cartera femenina por edad'!$B$65:$T$93</definedName>
    <definedName name="_xlnm.Print_Area" localSheetId="8">'Cartera masculina por edad'!$B$3:$T$31,'Cartera masculina por edad'!$B$34:$T$62,'Cartera masculina por edad'!$B$65:$T$92</definedName>
    <definedName name="_xlnm.Print_Area" localSheetId="4">'Cartera por region'!$B$3:$U$30,'Cartera por region'!$B$34:$S$61,'Cartera por region'!$B$65:$S$93</definedName>
    <definedName name="_xlnm.Print_Area" localSheetId="10">'Cartera total por edad'!$B$3:$T$31,'Cartera total por edad'!$B$34:$U$63,'Cartera total por edad'!$B$66:$U$95</definedName>
    <definedName name="_xlnm.Print_Area" localSheetId="1">'Cartera vigente por mes'!$B$3:$P$27,'Cartera vigente por mes'!$B$30:$P$54,'Cartera vigente por mes'!$B$57:$P$81</definedName>
    <definedName name="_xlnm.Print_Area" localSheetId="3">'Cotizantes por renta'!$B$3:$V$31</definedName>
    <definedName name="_xlnm.Print_Area" localSheetId="0">'Indice'!$A:$I</definedName>
    <definedName name="_xlnm.Print_Area" localSheetId="5">'Participacion de cartera'!$B$3:$G$30</definedName>
    <definedName name="_xlnm.Print_Area" localSheetId="6">'Participacion de cartera (2)'!$B$3:$G$30</definedName>
    <definedName name="_xlnm.Print_Area" localSheetId="11">'Suscrip y desahucio del sistema'!$B$2:$H$37</definedName>
    <definedName name="_xlnm.Print_Area" localSheetId="12">'Suscrip y desahucio por isapre'!$B$2:$G$30,'Suscrip y desahucio por isapre'!$B$32:$G$59</definedName>
    <definedName name="_xlnm.Print_Area" localSheetId="2">'Variacion anual de cartera'!$B$3:$K$30</definedName>
  </definedNames>
  <calcPr fullCalcOnLoad="1"/>
</workbook>
</file>

<file path=xl/sharedStrings.xml><?xml version="1.0" encoding="utf-8"?>
<sst xmlns="http://schemas.openxmlformats.org/spreadsheetml/2006/main" count="957" uniqueCount="274">
  <si>
    <t>CUADRO 2.4.1</t>
  </si>
  <si>
    <t/>
  </si>
  <si>
    <t>Año</t>
  </si>
  <si>
    <t>Trimestres</t>
  </si>
  <si>
    <t>Total</t>
  </si>
  <si>
    <t>Contratos</t>
  </si>
  <si>
    <t>anterior</t>
  </si>
  <si>
    <t>I</t>
  </si>
  <si>
    <t>II</t>
  </si>
  <si>
    <t>III</t>
  </si>
  <si>
    <t>IV</t>
  </si>
  <si>
    <t>año</t>
  </si>
  <si>
    <t>Suscripciones</t>
  </si>
  <si>
    <t>Desahucios</t>
  </si>
  <si>
    <t>- Voluntarios</t>
  </si>
  <si>
    <t>- Por parte de la isapre</t>
  </si>
  <si>
    <t>CUADRO 2.4.2</t>
  </si>
  <si>
    <t>Desahucios de contratos</t>
  </si>
  <si>
    <t>Meses</t>
  </si>
  <si>
    <t>suscritos</t>
  </si>
  <si>
    <t>Voluntarios</t>
  </si>
  <si>
    <t>Parte isapre</t>
  </si>
  <si>
    <t>Enero</t>
  </si>
  <si>
    <t>Febrero</t>
  </si>
  <si>
    <t>Marzo</t>
  </si>
  <si>
    <t>Abril</t>
  </si>
  <si>
    <t>Mayo</t>
  </si>
  <si>
    <t>Junio</t>
  </si>
  <si>
    <t>Julio</t>
  </si>
  <si>
    <t>Validador</t>
  </si>
  <si>
    <t>Agosto</t>
  </si>
  <si>
    <t>Septiembre</t>
  </si>
  <si>
    <t>Octubre</t>
  </si>
  <si>
    <t>Noviembre</t>
  </si>
  <si>
    <t>Diciembre</t>
  </si>
  <si>
    <t>Total año</t>
  </si>
  <si>
    <t>CUADRO 2.4.3</t>
  </si>
  <si>
    <t>Cód.</t>
  </si>
  <si>
    <t>Isapres</t>
  </si>
  <si>
    <t>Colmena Golden Cross</t>
  </si>
  <si>
    <t>Vida Tres</t>
  </si>
  <si>
    <t>Isapre Banmédica</t>
  </si>
  <si>
    <t>Consalud S.A.</t>
  </si>
  <si>
    <t>Total isapres abiertas</t>
  </si>
  <si>
    <t>San Lorenzo</t>
  </si>
  <si>
    <t>Chuquicamata</t>
  </si>
  <si>
    <t>Río Blanco</t>
  </si>
  <si>
    <t>Ferrosalud</t>
  </si>
  <si>
    <t>Cruz del Norte</t>
  </si>
  <si>
    <t>Total isapres cerradas</t>
  </si>
  <si>
    <t>Total sistema</t>
  </si>
  <si>
    <t>Distribución porcentual</t>
  </si>
  <si>
    <t>CUADRO 2.1.5</t>
  </si>
  <si>
    <t>Rangos de edad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</si>
  <si>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</si>
  <si>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</si>
  <si>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</si>
  <si>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</si>
  <si>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</si>
  <si>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</si>
  <si>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</si>
  <si>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</si>
  <si>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</si>
  <si>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</si>
  <si>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</si>
  <si>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</si>
  <si>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80-84</t>
  </si>
  <si>
    <t>+ de 84</t>
  </si>
  <si>
    <t>CUADRO 2.2.3</t>
  </si>
  <si>
    <t>CUADRO 2.3.3</t>
  </si>
  <si>
    <t>CUADRO 2.1.6</t>
  </si>
  <si>
    <t>Sexo</t>
  </si>
  <si>
    <t>femenino</t>
  </si>
  <si>
    <t>(%)</t>
  </si>
  <si>
    <t>CUADRO 2.2.4</t>
  </si>
  <si>
    <t>CUADRO 2.3.4</t>
  </si>
  <si>
    <t>20 y más</t>
  </si>
  <si>
    <t>CUADRO 2.1.7</t>
  </si>
  <si>
    <t>&lt;40</t>
  </si>
  <si>
    <t>40-59</t>
  </si>
  <si>
    <t>60+</t>
  </si>
  <si>
    <t>CUADRO 2.2.5</t>
  </si>
  <si>
    <t>amb</t>
  </si>
  <si>
    <t>DIF</t>
  </si>
  <si>
    <t>CUADRO 2.3.5</t>
  </si>
  <si>
    <t>CUADRO 2.1.3</t>
  </si>
  <si>
    <t>Regiones</t>
  </si>
  <si>
    <t>Concen.</t>
  </si>
  <si>
    <t>Ubicación</t>
  </si>
  <si>
    <t xml:space="preserve">     I</t>
  </si>
  <si>
    <t xml:space="preserve">    II</t>
  </si>
  <si>
    <t xml:space="preserve">   III</t>
  </si>
  <si>
    <t xml:space="preserve">    IV</t>
  </si>
  <si>
    <t xml:space="preserve">     V</t>
  </si>
  <si>
    <t xml:space="preserve">    VI</t>
  </si>
  <si>
    <t xml:space="preserve">   VII</t>
  </si>
  <si>
    <t xml:space="preserve">  VIII</t>
  </si>
  <si>
    <t xml:space="preserve">    IX</t>
  </si>
  <si>
    <t xml:space="preserve">     X</t>
  </si>
  <si>
    <t xml:space="preserve">    XI</t>
  </si>
  <si>
    <t xml:space="preserve">   XII</t>
  </si>
  <si>
    <t>RM</t>
  </si>
  <si>
    <t>C.matriz</t>
  </si>
  <si>
    <t>Regional</t>
  </si>
  <si>
    <t>C. Matriz</t>
  </si>
  <si>
    <t>CUADRO 2.2.2</t>
  </si>
  <si>
    <t>CUADRO 2.3.2</t>
  </si>
  <si>
    <t>CUADRO 2.1.1</t>
  </si>
  <si>
    <t>Cargas por</t>
  </si>
  <si>
    <t>Reemplazar celdas</t>
  </si>
  <si>
    <t>cotizante</t>
  </si>
  <si>
    <t>según mes en</t>
  </si>
  <si>
    <t>(N°)</t>
  </si>
  <si>
    <t>estudio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</si>
  <si>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</si>
  <si>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</si>
  <si>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</si>
  <si>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</si>
  <si>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</si>
  <si>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</si>
  <si>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</si>
  <si>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</si>
  <si>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</si>
  <si>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</si>
  <si>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</si>
  <si>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</si>
  <si>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Promedio</t>
  </si>
  <si>
    <t>cargas/cotizantes</t>
  </si>
  <si>
    <t>CUADRO 2.2.1</t>
  </si>
  <si>
    <t>CUADRO 2.3.1</t>
  </si>
  <si>
    <t>prom. Trim 1</t>
  </si>
  <si>
    <t>prom. Trim 2</t>
  </si>
  <si>
    <t>prom. Trim 3</t>
  </si>
  <si>
    <t>prom. Trim 4</t>
  </si>
  <si>
    <t>CUADRO 2.1.4</t>
  </si>
  <si>
    <t>Participación</t>
  </si>
  <si>
    <t>Renta imponible</t>
  </si>
  <si>
    <t>de mercado</t>
  </si>
  <si>
    <t>&lt; $300 mil  (*)</t>
  </si>
  <si>
    <t>Pensionados</t>
  </si>
  <si>
    <t>Indepen-</t>
  </si>
  <si>
    <t>Volun-</t>
  </si>
  <si>
    <t>Pensio-</t>
  </si>
  <si>
    <t xml:space="preserve">s/clas. </t>
  </si>
  <si>
    <t>101 - 150</t>
  </si>
  <si>
    <t>151 - 200</t>
  </si>
  <si>
    <t>201 - 250</t>
  </si>
  <si>
    <t>251 - 300</t>
  </si>
  <si>
    <t>301 - 350</t>
  </si>
  <si>
    <t>351 - 400</t>
  </si>
  <si>
    <t>401 - 500</t>
  </si>
  <si>
    <t>501 - 600</t>
  </si>
  <si>
    <t>601 - 700</t>
  </si>
  <si>
    <t>701 - 800</t>
  </si>
  <si>
    <t>801 - 900</t>
  </si>
  <si>
    <t>dependientes</t>
  </si>
  <si>
    <t>dientes</t>
  </si>
  <si>
    <t>tarios</t>
  </si>
  <si>
    <t>nados</t>
  </si>
  <si>
    <t>Ver Hoja Partic</t>
  </si>
  <si>
    <t>Ver Hoja Renta</t>
  </si>
  <si>
    <t>Ver hoja Bene</t>
  </si>
  <si>
    <t>CUADRO 2.3.6</t>
  </si>
  <si>
    <t>Depen-</t>
  </si>
  <si>
    <t>s/clas.</t>
  </si>
  <si>
    <t>(*)</t>
  </si>
  <si>
    <t>CUADRO 2.1.2</t>
  </si>
  <si>
    <t>COTIZANTES Y BENEFICIARIOS POR ISAPRE</t>
  </si>
  <si>
    <t>Cotizantes</t>
  </si>
  <si>
    <t>Beneficiarios</t>
  </si>
  <si>
    <t>Variación anual</t>
  </si>
  <si>
    <t xml:space="preserve"> 67</t>
  </si>
  <si>
    <t xml:space="preserve"> 78</t>
  </si>
  <si>
    <t xml:space="preserve"> 80</t>
  </si>
  <si>
    <t xml:space="preserve"> 88</t>
  </si>
  <si>
    <t xml:space="preserve"> 99</t>
  </si>
  <si>
    <t>CUADRO 2.1.8</t>
  </si>
  <si>
    <t>Cartera vigente por mes</t>
  </si>
  <si>
    <t>:</t>
  </si>
  <si>
    <t>Cotizantes vigentes del sistema isapre</t>
  </si>
  <si>
    <t>Cargas vigentes del sistema isapre</t>
  </si>
  <si>
    <t>Beneficiarios vigentes del sistema isapre</t>
  </si>
  <si>
    <t>Variación anual de cartera</t>
  </si>
  <si>
    <t>Cotizantes y beneficiarios por isapre, número y tasas de crecimiento</t>
  </si>
  <si>
    <t>Cotizantes por renta</t>
  </si>
  <si>
    <t>Cotizantes por renta imponible, condición previsional e isapre</t>
  </si>
  <si>
    <t>Cartera por región</t>
  </si>
  <si>
    <t>Cotizantes por región e isapre</t>
  </si>
  <si>
    <t>Cargas por región e isapre</t>
  </si>
  <si>
    <t>Beneficiarios por región e isapre</t>
  </si>
  <si>
    <t>Participación cartera</t>
  </si>
  <si>
    <t xml:space="preserve">Participación cotizantes y beneficiarios por isapre </t>
  </si>
  <si>
    <t>Beneficiarios por tipo</t>
  </si>
  <si>
    <t xml:space="preserve">Beneficiarios por condición previsional del cotizante e isapre </t>
  </si>
  <si>
    <t>Cartera masculina por edad</t>
  </si>
  <si>
    <t>Cotizantes sexo masculino por edad e isapre</t>
  </si>
  <si>
    <t>Cargas sexo masculino por edad e isapre</t>
  </si>
  <si>
    <t>Beneficiarios sexo masculino por edad e isapre</t>
  </si>
  <si>
    <t>Cartera femenina por edad</t>
  </si>
  <si>
    <t>Cotizantes sexo femenino por edad e isapre</t>
  </si>
  <si>
    <t>Cargas sexo femenino por edad e isapre</t>
  </si>
  <si>
    <t>Beneficiarios sexo femenino por edad e isapre</t>
  </si>
  <si>
    <t>Cartera total por edad</t>
  </si>
  <si>
    <t>Cotizantes por edad e isapre</t>
  </si>
  <si>
    <t>Cargas por edad e isapre</t>
  </si>
  <si>
    <t>Beneficiarios por edad e isapre</t>
  </si>
  <si>
    <t>Suscripciones y desahucios de contratos por trimestres</t>
  </si>
  <si>
    <t>Suscripciones y desahucios de contratos por mes</t>
  </si>
  <si>
    <t>Suscrip y desahucio por isapre</t>
  </si>
  <si>
    <t>Suscripciones y desahucios de contratos por isapre</t>
  </si>
  <si>
    <t>Cargas</t>
  </si>
  <si>
    <t>Varación anual de cartera</t>
  </si>
  <si>
    <t>Participación de cartera</t>
  </si>
  <si>
    <t>Participación de cartera (2)</t>
  </si>
  <si>
    <t>Beneficiarios portipo</t>
  </si>
  <si>
    <t>s/clas. (*)</t>
  </si>
  <si>
    <t>Sin Edad (*)</t>
  </si>
  <si>
    <t>Sin Clasificar (**)</t>
  </si>
  <si>
    <t>(**) Son aquellos datos que no presentan información en el campo sexo.</t>
  </si>
  <si>
    <t>(*) Son aquellos datos que no presentan información en el campo edad.</t>
  </si>
  <si>
    <t>Participación cartera (2)</t>
  </si>
  <si>
    <t>Participación cotizantes y beneficiarios por isapre con propietarios en común</t>
  </si>
  <si>
    <t>Distrib. geográfica</t>
  </si>
  <si>
    <t>(*) Información que presenta error en en campo región</t>
  </si>
  <si>
    <t>Volver</t>
  </si>
  <si>
    <t>Número</t>
  </si>
  <si>
    <t>Porcentaje</t>
  </si>
  <si>
    <t>Tramos de renta imponible (en miles de pesos ($))</t>
  </si>
  <si>
    <t>más de 900</t>
  </si>
  <si>
    <t>Mas Vida</t>
  </si>
  <si>
    <t>(*) La participación es de cada isapre en relación a su mercado.</t>
  </si>
  <si>
    <t>Fuente: Superintendencia de Salud, Archivo Maestro de Beneficiarios.</t>
  </si>
  <si>
    <t>Fusat Ltda.</t>
  </si>
  <si>
    <t>Isapre Fundación</t>
  </si>
  <si>
    <t>Fuente: Superintendencia de Salud, Archivo Maestro de Suscripciones y Desahucios de Contratos.</t>
  </si>
  <si>
    <t>(*) Sin renta informada o renta igual a 0</t>
  </si>
  <si>
    <t>001 - 100</t>
  </si>
  <si>
    <t>Indice de las Estadísiticas de Cartera del Sistema Isapre</t>
  </si>
  <si>
    <t>XIV</t>
  </si>
  <si>
    <t>XV</t>
  </si>
  <si>
    <t>0 - 14</t>
  </si>
  <si>
    <t>15 - 19</t>
  </si>
  <si>
    <t>Isapre Cruz Blanca S.A.</t>
  </si>
  <si>
    <t>- Mutuo acuerdo</t>
  </si>
  <si>
    <t>Mutuo acuerdo</t>
  </si>
  <si>
    <t>PARTICIPACIÓN COTIZANTES Y BENEFICIARIOS POR ISAPRE CON PROPIETARIOS EN COMÚN (*)</t>
  </si>
  <si>
    <t>PARTICIPACIÓN COTIZANTES Y BENEFICIARIOS POR ISAPRE (*)</t>
  </si>
  <si>
    <t xml:space="preserve">BENEFICIARIOS POR CONDICIÓN PREVISIONAL DEL COTIZANTE E ISAPRE </t>
  </si>
  <si>
    <t>NÚMERO Y TASAS DE CRECIMIENTO</t>
  </si>
  <si>
    <t>Suscripción y desahucios de  contratos del sistema</t>
  </si>
  <si>
    <t>COTIZANTES VIGENTES DEL SISTEMA ISAPRE AÑO 2013</t>
  </si>
  <si>
    <t>CARGAS VIGENTES DEL SISTEMA ISAPRE AÑO 2013</t>
  </si>
  <si>
    <t>Dic/12</t>
  </si>
  <si>
    <t>BENEFICIARIOS VIGENTES DEL SISTEMA ISAPRE AÑO 2013</t>
  </si>
  <si>
    <t>COTIZANTES POR RENTA IMPONIBLE, CONDICIÓN PREVISIONAL E ISAPRE EN DICIEMBRE DE 2013</t>
  </si>
  <si>
    <t>DISTRIBUCIÓN PORCENTUAL DE COTIZANTES POR RENTA IMPONIBLE, CONDICIÓN PREVISIONAL E ISAPRE EN DICIEMBRE DE 2013</t>
  </si>
  <si>
    <t>COTIZANTES POR REGIÓN E ISAPRE EN DICIEMBRE DE 2013</t>
  </si>
  <si>
    <t>CARGAS POR REGIÓN E ISAPRE EN DICIEMBRE DE 2013</t>
  </si>
  <si>
    <t>BENEFICIARIOS POR REGIÓN E ISAPRE EN DICIEMBRE DE 2013</t>
  </si>
  <si>
    <t>DICIEMBRE DE 2013</t>
  </si>
  <si>
    <t>EN DICIEMBRE DE 2013</t>
  </si>
  <si>
    <t>COTIZANTES SEXO MASCULINO POR EDAD E ISAPRE EN DICIEMBRE DE 2013</t>
  </si>
  <si>
    <t>CARGAS SEXO MASCULINO POR EDAD E ISAPRE EN DICIEMBRE DE 2013</t>
  </si>
  <si>
    <t>BENEFICIARIOS SEXO MASCULINO POR EDAD E ISAPRE EN DICIEMBRE DE 2013</t>
  </si>
  <si>
    <t>COTIZANTES SEXO FEMENINO POR EDAD E ISAPRE EN DICIEMBRE DE 2013</t>
  </si>
  <si>
    <t>BENEFICIARIOS SEXO FEMENINO POR EDAD E ISAPRE EN DICIEMBRE DE 2013</t>
  </si>
  <si>
    <t>CARGAS SEXO FEMENINO POR EDAD E ISAPRE EN DICIEMBRE DE 2013</t>
  </si>
  <si>
    <t>COTIZANTES POR EDAD E ISAPRE EN DICIEMBRE DE 2013</t>
  </si>
  <si>
    <t>CARGAS POR EDAD E ISAPRE EN DICIEMBRE DE 2013</t>
  </si>
  <si>
    <t>BENEFICIARIOS POR EDAD E ISAPRE EN DICIEMBRE DE 2013</t>
  </si>
  <si>
    <t>SUSCRIPCIONES Y DESAHUCIOS DE CONTRATOS POR TRIMESTRES AÑO 2013</t>
  </si>
  <si>
    <t>SUSCRIPCIONES Y DESAHUCIOS DE CONTRATOS POR MES AÑO 2013</t>
  </si>
  <si>
    <t>SUSCRIPCIONES Y DESAHUCIOS DE CONTRATOS POR ISAPRE ENERO-DICIEMBRE 2013</t>
  </si>
  <si>
    <t>PARTICIPACION DE SUSCRIPCIONES Y DESAHUCIOS DE CONTRATOS POR ISAPRE ENERO-DICIEMBRE 2013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</si>
</sst>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&quot;Peso&quot;#,##0;\-&quot;Peso&quot;#,##0"/>
    <numFmt numFmtId="201" formatCode="&quot;Peso&quot;#,##0;[Red]\-&quot;Peso&quot;#,##0"/>
    <numFmt numFmtId="202" formatCode="&quot;Peso&quot;#,##0.00;\-&quot;Peso&quot;#,##0.00"/>
    <numFmt numFmtId="203" formatCode="&quot;Peso&quot;#,##0.00;[Red]\-&quot;Peso&quot;#,##0.00"/>
    <numFmt numFmtId="204" formatCode="_-&quot;Peso&quot;* #,##0_-;\-&quot;Peso&quot;* #,##0_-;_-&quot;Peso&quot;* &quot;-&quot;_-;_-@_-"/>
    <numFmt numFmtId="205" formatCode="_-&quot;Peso&quot;* #,##0.00_-;\-&quot;Peso&quot;* #,##0.00_-;_-&quot;Peso&quot;* &quot;-&quot;??_-;_-@_-"/>
    <numFmt numFmtId="206" formatCode="General_)"/>
    <numFmt numFmtId="207" formatCode="#,##0.0_);\(#,##0.0\)"/>
    <numFmt numFmtId="208" formatCode="0.0_)"/>
    <numFmt numFmtId="209" formatCode="_ * #,##0.0_ ;_ * \-#,##0.0_ ;_ * &quot;-&quot;??_ ;_ @_ "/>
    <numFmt numFmtId="210" formatCode="_ * #,##0_ ;_ * \-#,##0_ ;_ * &quot;-&quot;??_ ;_ @_ "/>
    <numFmt numFmtId="211" formatCode="#,##0.0"/>
    <numFmt numFmtId="212" formatCode="0.0%"/>
    <numFmt numFmtId="213" formatCode="0_)"/>
    <numFmt numFmtId="214" formatCode="#,##0.0000_);\(#,##0.0000\)"/>
    <numFmt numFmtId="215" formatCode="_ * #,##0.000_ ;_ * \-#,##0.000_ ;_ * &quot;-&quot;??_ ;_ @_ "/>
    <numFmt numFmtId="216" formatCode="_ * #,##0.0000_ ;_ * \-#,##0.0000_ ;_ * &quot;-&quot;??_ ;_ @_ "/>
    <numFmt numFmtId="217" formatCode="_(* #,##0.0000_);_(* \(#,##0.0000\);_(* &quot;-&quot;????_);_(@_)"/>
    <numFmt numFmtId="218" formatCode="#,##0_);\(#,##0\)"/>
  </numFmts>
  <fonts count="61">
    <font>
      <sz val="12"/>
      <name val="TIMES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9.6"/>
      <color indexed="12"/>
      <name val="TIMES"/>
      <family val="0"/>
    </font>
    <font>
      <u val="single"/>
      <sz val="9.6"/>
      <color indexed="36"/>
      <name val="TIMES"/>
      <family val="0"/>
    </font>
    <font>
      <sz val="8"/>
      <name val="Arial"/>
      <family val="2"/>
    </font>
    <font>
      <sz val="8.5"/>
      <name val="Verdana"/>
      <family val="2"/>
    </font>
    <font>
      <b/>
      <sz val="14"/>
      <color indexed="63"/>
      <name val="Verdana"/>
      <family val="2"/>
    </font>
    <font>
      <b/>
      <u val="single"/>
      <sz val="8.5"/>
      <name val="Verdana"/>
      <family val="2"/>
    </font>
    <font>
      <b/>
      <sz val="8.5"/>
      <name val="Verdana"/>
      <family val="2"/>
    </font>
    <font>
      <u val="single"/>
      <sz val="8.5"/>
      <name val="Verdana"/>
      <family val="2"/>
    </font>
    <font>
      <b/>
      <u val="single"/>
      <sz val="11"/>
      <color indexed="9"/>
      <name val="Verdana"/>
      <family val="2"/>
    </font>
    <font>
      <sz val="8"/>
      <name val="Verdana"/>
      <family val="2"/>
    </font>
    <font>
      <b/>
      <sz val="10.5"/>
      <color indexed="63"/>
      <name val="Verdana"/>
      <family val="2"/>
    </font>
    <font>
      <sz val="8"/>
      <color indexed="8"/>
      <name val="Verdana"/>
      <family val="2"/>
    </font>
    <font>
      <sz val="8"/>
      <color indexed="9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u val="single"/>
      <sz val="9.6"/>
      <color indexed="63"/>
      <name val="Verdana"/>
      <family val="2"/>
    </font>
    <font>
      <sz val="8"/>
      <color indexed="10"/>
      <name val="Verdana"/>
      <family val="2"/>
    </font>
    <font>
      <b/>
      <u val="single"/>
      <sz val="11"/>
      <color indexed="63"/>
      <name val="Verdana"/>
      <family val="2"/>
    </font>
    <font>
      <sz val="10"/>
      <name val="Verdana"/>
      <family val="2"/>
    </font>
    <font>
      <b/>
      <sz val="10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8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53" fillId="31" borderId="0" applyNumberFormat="0" applyBorder="0" applyAlignment="0" applyProtection="0"/>
    <xf numFmtId="206" fontId="5" fillId="0" borderId="0">
      <alignment/>
      <protection/>
    </xf>
    <xf numFmtId="37" fontId="5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95">
    <xf numFmtId="206" fontId="0" fillId="0" borderId="0" xfId="0" applyAlignment="1">
      <alignment/>
    </xf>
    <xf numFmtId="206" fontId="8" fillId="0" borderId="0" xfId="0" applyFont="1" applyAlignment="1">
      <alignment/>
    </xf>
    <xf numFmtId="3" fontId="8" fillId="0" borderId="0" xfId="0" applyNumberFormat="1" applyFont="1" applyAlignment="1">
      <alignment/>
    </xf>
    <xf numFmtId="37" fontId="9" fillId="0" borderId="0" xfId="56" applyFont="1">
      <alignment/>
      <protection/>
    </xf>
    <xf numFmtId="206" fontId="10" fillId="0" borderId="0" xfId="57" applyFont="1" applyAlignment="1">
      <alignment horizontal="center"/>
      <protection/>
    </xf>
    <xf numFmtId="37" fontId="11" fillId="0" borderId="0" xfId="56" applyFont="1">
      <alignment/>
      <protection/>
    </xf>
    <xf numFmtId="37" fontId="12" fillId="0" borderId="0" xfId="56" applyFont="1">
      <alignment/>
      <protection/>
    </xf>
    <xf numFmtId="37" fontId="13" fillId="0" borderId="0" xfId="56" applyFont="1">
      <alignment/>
      <protection/>
    </xf>
    <xf numFmtId="206" fontId="15" fillId="0" borderId="0" xfId="0" applyFont="1" applyAlignment="1">
      <alignment/>
    </xf>
    <xf numFmtId="37" fontId="15" fillId="0" borderId="0" xfId="0" applyNumberFormat="1" applyFont="1" applyAlignment="1" applyProtection="1">
      <alignment horizontal="right"/>
      <protection/>
    </xf>
    <xf numFmtId="37" fontId="15" fillId="0" borderId="0" xfId="0" applyNumberFormat="1" applyFont="1" applyAlignment="1" applyProtection="1">
      <alignment/>
      <protection/>
    </xf>
    <xf numFmtId="206" fontId="17" fillId="0" borderId="10" xfId="55" applyNumberFormat="1" applyFont="1" applyBorder="1" applyAlignment="1" applyProtection="1">
      <alignment horizontal="right"/>
      <protection locked="0"/>
    </xf>
    <xf numFmtId="206" fontId="17" fillId="33" borderId="0" xfId="55" applyNumberFormat="1" applyFont="1" applyFill="1" applyBorder="1" applyAlignment="1" applyProtection="1">
      <alignment horizontal="right"/>
      <protection locked="0"/>
    </xf>
    <xf numFmtId="206" fontId="17" fillId="0" borderId="0" xfId="55" applyNumberFormat="1" applyFont="1" applyAlignment="1" applyProtection="1">
      <alignment horizontal="right"/>
      <protection locked="0"/>
    </xf>
    <xf numFmtId="37" fontId="15" fillId="0" borderId="0" xfId="0" applyNumberFormat="1" applyFont="1" applyAlignment="1" applyProtection="1">
      <alignment horizontal="center"/>
      <protection/>
    </xf>
    <xf numFmtId="206" fontId="17" fillId="0" borderId="11" xfId="55" applyNumberFormat="1" applyFont="1" applyBorder="1" applyAlignment="1" applyProtection="1">
      <alignment horizontal="right"/>
      <protection locked="0"/>
    </xf>
    <xf numFmtId="206" fontId="17" fillId="0" borderId="0" xfId="55" applyNumberFormat="1" applyFont="1" applyBorder="1" applyAlignment="1" applyProtection="1">
      <alignment horizontal="right"/>
      <protection locked="0"/>
    </xf>
    <xf numFmtId="37" fontId="15" fillId="0" borderId="0" xfId="0" applyNumberFormat="1" applyFont="1" applyAlignment="1" applyProtection="1">
      <alignment horizontal="left"/>
      <protection/>
    </xf>
    <xf numFmtId="37" fontId="15" fillId="0" borderId="0" xfId="0" applyNumberFormat="1" applyFont="1" applyBorder="1" applyAlignment="1" applyProtection="1">
      <alignment/>
      <protection/>
    </xf>
    <xf numFmtId="3" fontId="15" fillId="0" borderId="0" xfId="0" applyNumberFormat="1" applyFont="1" applyAlignment="1" applyProtection="1">
      <alignment/>
      <protection/>
    </xf>
    <xf numFmtId="212" fontId="15" fillId="0" borderId="0" xfId="60" applyNumberFormat="1" applyFont="1" applyAlignment="1" applyProtection="1">
      <alignment/>
      <protection/>
    </xf>
    <xf numFmtId="207" fontId="15" fillId="0" borderId="0" xfId="0" applyNumberFormat="1" applyFont="1" applyAlignment="1" applyProtection="1">
      <alignment/>
      <protection/>
    </xf>
    <xf numFmtId="37" fontId="19" fillId="0" borderId="0" xfId="0" applyNumberFormat="1" applyFont="1" applyAlignment="1" applyProtection="1">
      <alignment/>
      <protection/>
    </xf>
    <xf numFmtId="37" fontId="20" fillId="0" borderId="0" xfId="0" applyNumberFormat="1" applyFont="1" applyAlignment="1" applyProtection="1">
      <alignment/>
      <protection/>
    </xf>
    <xf numFmtId="3" fontId="15" fillId="0" borderId="12" xfId="0" applyNumberFormat="1" applyFont="1" applyBorder="1" applyAlignment="1" applyProtection="1">
      <alignment/>
      <protection/>
    </xf>
    <xf numFmtId="206" fontId="15" fillId="0" borderId="0" xfId="0" applyFont="1" applyAlignment="1">
      <alignment horizontal="right"/>
    </xf>
    <xf numFmtId="3" fontId="15" fillId="0" borderId="0" xfId="0" applyNumberFormat="1" applyFont="1" applyAlignment="1">
      <alignment/>
    </xf>
    <xf numFmtId="206" fontId="15" fillId="0" borderId="0" xfId="0" applyNumberFormat="1" applyFont="1" applyAlignment="1" applyProtection="1">
      <alignment/>
      <protection/>
    </xf>
    <xf numFmtId="3" fontId="15" fillId="0" borderId="0" xfId="49" applyNumberFormat="1" applyFont="1" applyAlignment="1" applyProtection="1">
      <alignment/>
      <protection/>
    </xf>
    <xf numFmtId="208" fontId="15" fillId="0" borderId="12" xfId="0" applyNumberFormat="1" applyFont="1" applyBorder="1" applyAlignment="1" applyProtection="1">
      <alignment horizontal="left"/>
      <protection/>
    </xf>
    <xf numFmtId="208" fontId="15" fillId="0" borderId="13" xfId="0" applyNumberFormat="1" applyFont="1" applyBorder="1" applyAlignment="1" applyProtection="1">
      <alignment horizontal="left"/>
      <protection/>
    </xf>
    <xf numFmtId="211" fontId="15" fillId="0" borderId="12" xfId="49" applyNumberFormat="1" applyFont="1" applyBorder="1" applyAlignment="1" applyProtection="1">
      <alignment/>
      <protection/>
    </xf>
    <xf numFmtId="37" fontId="20" fillId="0" borderId="0" xfId="0" applyNumberFormat="1" applyFont="1" applyAlignment="1" applyProtection="1">
      <alignment horizontal="center"/>
      <protection/>
    </xf>
    <xf numFmtId="211" fontId="15" fillId="0" borderId="0" xfId="0" applyNumberFormat="1" applyFont="1" applyAlignment="1">
      <alignment/>
    </xf>
    <xf numFmtId="37" fontId="15" fillId="0" borderId="0" xfId="0" applyNumberFormat="1" applyFont="1" applyBorder="1" applyAlignment="1" applyProtection="1">
      <alignment horizontal="center"/>
      <protection/>
    </xf>
    <xf numFmtId="37" fontId="21" fillId="0" borderId="0" xfId="0" applyNumberFormat="1" applyFont="1" applyBorder="1" applyAlignment="1" applyProtection="1">
      <alignment horizontal="left"/>
      <protection/>
    </xf>
    <xf numFmtId="3" fontId="15" fillId="0" borderId="0" xfId="0" applyNumberFormat="1" applyFont="1" applyBorder="1" applyAlignment="1" applyProtection="1">
      <alignment horizontal="right"/>
      <protection/>
    </xf>
    <xf numFmtId="206" fontId="15" fillId="0" borderId="0" xfId="0" applyFont="1" applyBorder="1" applyAlignment="1">
      <alignment/>
    </xf>
    <xf numFmtId="3" fontId="15" fillId="0" borderId="0" xfId="0" applyNumberFormat="1" applyFont="1" applyBorder="1" applyAlignment="1" applyProtection="1">
      <alignment horizontal="left"/>
      <protection/>
    </xf>
    <xf numFmtId="3" fontId="15" fillId="0" borderId="0" xfId="49" applyNumberFormat="1" applyFont="1" applyAlignment="1">
      <alignment/>
    </xf>
    <xf numFmtId="3" fontId="15" fillId="0" borderId="0" xfId="0" applyNumberFormat="1" applyFont="1" applyBorder="1" applyAlignment="1" applyProtection="1" quotePrefix="1">
      <alignment horizontal="left"/>
      <protection/>
    </xf>
    <xf numFmtId="3" fontId="15" fillId="0" borderId="13" xfId="0" applyNumberFormat="1" applyFont="1" applyBorder="1" applyAlignment="1" applyProtection="1" quotePrefix="1">
      <alignment horizontal="left"/>
      <protection/>
    </xf>
    <xf numFmtId="3" fontId="15" fillId="0" borderId="13" xfId="49" applyNumberFormat="1" applyFont="1" applyBorder="1" applyAlignment="1">
      <alignment/>
    </xf>
    <xf numFmtId="3" fontId="15" fillId="0" borderId="0" xfId="49" applyNumberFormat="1" applyFont="1" applyBorder="1" applyAlignment="1">
      <alignment/>
    </xf>
    <xf numFmtId="3" fontId="15" fillId="0" borderId="0" xfId="0" applyNumberFormat="1" applyFont="1" applyBorder="1" applyAlignment="1" applyProtection="1">
      <alignment horizontal="centerContinuous"/>
      <protection/>
    </xf>
    <xf numFmtId="3" fontId="15" fillId="0" borderId="0" xfId="0" applyNumberFormat="1" applyFont="1" applyBorder="1" applyAlignment="1">
      <alignment/>
    </xf>
    <xf numFmtId="206" fontId="14" fillId="0" borderId="0" xfId="46" applyNumberFormat="1" applyFont="1" applyFill="1" applyAlignment="1" applyProtection="1">
      <alignment/>
      <protection/>
    </xf>
    <xf numFmtId="37" fontId="19" fillId="0" borderId="0" xfId="0" applyNumberFormat="1" applyFont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right"/>
      <protection/>
    </xf>
    <xf numFmtId="206" fontId="15" fillId="0" borderId="0" xfId="0" applyNumberFormat="1" applyFont="1" applyAlignment="1" applyProtection="1" quotePrefix="1">
      <alignment/>
      <protection/>
    </xf>
    <xf numFmtId="37" fontId="15" fillId="0" borderId="0" xfId="0" applyNumberFormat="1" applyFont="1" applyAlignment="1" applyProtection="1" quotePrefix="1">
      <alignment/>
      <protection/>
    </xf>
    <xf numFmtId="211" fontId="23" fillId="0" borderId="0" xfId="49" applyNumberFormat="1" applyFont="1" applyAlignment="1" applyProtection="1">
      <alignment/>
      <protection/>
    </xf>
    <xf numFmtId="211" fontId="15" fillId="0" borderId="0" xfId="49" applyNumberFormat="1" applyFont="1" applyBorder="1" applyAlignment="1" applyProtection="1">
      <alignment/>
      <protection/>
    </xf>
    <xf numFmtId="3" fontId="15" fillId="0" borderId="0" xfId="0" applyNumberFormat="1" applyFont="1" applyAlignment="1" applyProtection="1">
      <alignment horizontal="left"/>
      <protection/>
    </xf>
    <xf numFmtId="3" fontId="15" fillId="0" borderId="0" xfId="0" applyNumberFormat="1" applyFont="1" applyAlignment="1" applyProtection="1">
      <alignment/>
      <protection/>
    </xf>
    <xf numFmtId="211" fontId="15" fillId="0" borderId="0" xfId="0" applyNumberFormat="1" applyFont="1" applyAlignment="1" applyProtection="1">
      <alignment/>
      <protection/>
    </xf>
    <xf numFmtId="212" fontId="15" fillId="0" borderId="0" xfId="60" applyNumberFormat="1" applyFont="1" applyAlignment="1" applyProtection="1">
      <alignment horizontal="left"/>
      <protection/>
    </xf>
    <xf numFmtId="206" fontId="15" fillId="0" borderId="0" xfId="0" applyFont="1" applyAlignment="1" quotePrefix="1">
      <alignment horizontal="right"/>
    </xf>
    <xf numFmtId="206" fontId="15" fillId="0" borderId="0" xfId="0" applyNumberFormat="1" applyFont="1" applyAlignment="1" applyProtection="1">
      <alignment horizontal="left"/>
      <protection/>
    </xf>
    <xf numFmtId="37" fontId="20" fillId="0" borderId="0" xfId="0" applyNumberFormat="1" applyFont="1" applyAlignment="1" applyProtection="1">
      <alignment horizontal="centerContinuous"/>
      <protection/>
    </xf>
    <xf numFmtId="37" fontId="16" fillId="0" borderId="0" xfId="0" applyNumberFormat="1" applyFont="1" applyAlignment="1" applyProtection="1">
      <alignment horizontal="centerContinuous"/>
      <protection/>
    </xf>
    <xf numFmtId="206" fontId="20" fillId="0" borderId="0" xfId="0" applyFont="1" applyAlignment="1">
      <alignment horizontal="centerContinuous"/>
    </xf>
    <xf numFmtId="37" fontId="15" fillId="0" borderId="0" xfId="0" applyNumberFormat="1" applyFont="1" applyAlignment="1" applyProtection="1">
      <alignment/>
      <protection/>
    </xf>
    <xf numFmtId="206" fontId="15" fillId="0" borderId="0" xfId="58" applyFont="1">
      <alignment/>
      <protection/>
    </xf>
    <xf numFmtId="206" fontId="15" fillId="0" borderId="0" xfId="58" applyNumberFormat="1" applyFont="1" applyProtection="1">
      <alignment/>
      <protection/>
    </xf>
    <xf numFmtId="206" fontId="15" fillId="0" borderId="0" xfId="58" applyNumberFormat="1" applyFont="1" applyProtection="1" quotePrefix="1">
      <alignment/>
      <protection/>
    </xf>
    <xf numFmtId="37" fontId="15" fillId="0" borderId="0" xfId="58" applyNumberFormat="1" applyFont="1" applyAlignment="1" applyProtection="1">
      <alignment horizontal="center"/>
      <protection/>
    </xf>
    <xf numFmtId="3" fontId="15" fillId="0" borderId="0" xfId="58" applyNumberFormat="1" applyFont="1">
      <alignment/>
      <protection/>
    </xf>
    <xf numFmtId="212" fontId="15" fillId="0" borderId="0" xfId="51" applyNumberFormat="1" applyFont="1" applyAlignment="1" applyProtection="1">
      <alignment/>
      <protection/>
    </xf>
    <xf numFmtId="3" fontId="15" fillId="0" borderId="0" xfId="51" applyNumberFormat="1" applyFont="1" applyAlignment="1" applyProtection="1">
      <alignment/>
      <protection/>
    </xf>
    <xf numFmtId="37" fontId="15" fillId="0" borderId="0" xfId="58" applyNumberFormat="1" applyFont="1" applyProtection="1">
      <alignment/>
      <protection/>
    </xf>
    <xf numFmtId="212" fontId="15" fillId="0" borderId="0" xfId="58" applyNumberFormat="1" applyFont="1" applyProtection="1">
      <alignment/>
      <protection/>
    </xf>
    <xf numFmtId="3" fontId="15" fillId="0" borderId="0" xfId="51" applyNumberFormat="1" applyFont="1" applyAlignment="1">
      <alignment/>
    </xf>
    <xf numFmtId="208" fontId="15" fillId="0" borderId="10" xfId="58" applyNumberFormat="1" applyFont="1" applyBorder="1" applyProtection="1">
      <alignment/>
      <protection/>
    </xf>
    <xf numFmtId="206" fontId="15" fillId="0" borderId="10" xfId="58" applyNumberFormat="1" applyFont="1" applyBorder="1" applyProtection="1">
      <alignment/>
      <protection/>
    </xf>
    <xf numFmtId="206" fontId="15" fillId="0" borderId="0" xfId="58" applyFont="1" quotePrefix="1">
      <alignment/>
      <protection/>
    </xf>
    <xf numFmtId="206" fontId="17" fillId="0" borderId="14" xfId="55" applyNumberFormat="1" applyFont="1" applyBorder="1" applyAlignment="1" applyProtection="1">
      <alignment horizontal="right"/>
      <protection locked="0"/>
    </xf>
    <xf numFmtId="39" fontId="15" fillId="0" borderId="0" xfId="0" applyNumberFormat="1" applyFont="1" applyAlignment="1">
      <alignment/>
    </xf>
    <xf numFmtId="39" fontId="15" fillId="0" borderId="0" xfId="0" applyNumberFormat="1" applyFont="1" applyAlignment="1" applyProtection="1">
      <alignment/>
      <protection/>
    </xf>
    <xf numFmtId="39" fontId="15" fillId="0" borderId="0" xfId="0" applyNumberFormat="1" applyFont="1" applyAlignment="1">
      <alignment horizontal="right"/>
    </xf>
    <xf numFmtId="39" fontId="15" fillId="0" borderId="0" xfId="0" applyNumberFormat="1" applyFont="1" applyAlignment="1" applyProtection="1">
      <alignment horizontal="right"/>
      <protection/>
    </xf>
    <xf numFmtId="212" fontId="15" fillId="0" borderId="0" xfId="49" applyNumberFormat="1" applyFont="1" applyAlignment="1" applyProtection="1">
      <alignment/>
      <protection/>
    </xf>
    <xf numFmtId="211" fontId="15" fillId="0" borderId="0" xfId="49" applyNumberFormat="1" applyFont="1" applyAlignment="1" applyProtection="1">
      <alignment/>
      <protection/>
    </xf>
    <xf numFmtId="37" fontId="21" fillId="0" borderId="0" xfId="0" applyNumberFormat="1" applyFont="1" applyAlignment="1" applyProtection="1">
      <alignment horizontal="left"/>
      <protection/>
    </xf>
    <xf numFmtId="206" fontId="24" fillId="0" borderId="0" xfId="46" applyNumberFormat="1" applyFont="1" applyAlignment="1" applyProtection="1">
      <alignment/>
      <protection/>
    </xf>
    <xf numFmtId="206" fontId="15" fillId="0" borderId="13" xfId="0" applyNumberFormat="1" applyFont="1" applyBorder="1" applyAlignment="1" applyProtection="1">
      <alignment/>
      <protection/>
    </xf>
    <xf numFmtId="206" fontId="15" fillId="33" borderId="0" xfId="0" applyFont="1" applyFill="1" applyAlignment="1">
      <alignment/>
    </xf>
    <xf numFmtId="212" fontId="15" fillId="0" borderId="0" xfId="0" applyNumberFormat="1" applyFont="1" applyAlignment="1">
      <alignment/>
    </xf>
    <xf numFmtId="3" fontId="15" fillId="0" borderId="0" xfId="49" applyNumberFormat="1" applyFont="1" applyBorder="1" applyAlignment="1" applyProtection="1">
      <alignment/>
      <protection/>
    </xf>
    <xf numFmtId="212" fontId="15" fillId="0" borderId="0" xfId="49" applyNumberFormat="1" applyFont="1" applyBorder="1" applyAlignment="1" applyProtection="1">
      <alignment/>
      <protection/>
    </xf>
    <xf numFmtId="207" fontId="15" fillId="0" borderId="0" xfId="0" applyNumberFormat="1" applyFont="1" applyAlignment="1" applyProtection="1">
      <alignment horizontal="left"/>
      <protection/>
    </xf>
    <xf numFmtId="206" fontId="15" fillId="0" borderId="0" xfId="0" applyNumberFormat="1" applyFont="1" applyBorder="1" applyAlignment="1" applyProtection="1">
      <alignment/>
      <protection/>
    </xf>
    <xf numFmtId="206" fontId="20" fillId="0" borderId="0" xfId="0" applyNumberFormat="1" applyFont="1" applyAlignment="1" applyProtection="1">
      <alignment horizontal="centerContinuous"/>
      <protection/>
    </xf>
    <xf numFmtId="206" fontId="15" fillId="0" borderId="0" xfId="0" applyNumberFormat="1" applyFont="1" applyAlignment="1" applyProtection="1">
      <alignment horizontal="centerContinuous"/>
      <protection/>
    </xf>
    <xf numFmtId="206" fontId="15" fillId="0" borderId="0" xfId="0" applyNumberFormat="1" applyFont="1" applyAlignment="1" applyProtection="1">
      <alignment horizontal="right"/>
      <protection/>
    </xf>
    <xf numFmtId="3" fontId="21" fillId="0" borderId="0" xfId="49" applyNumberFormat="1" applyFont="1" applyAlignment="1" applyProtection="1">
      <alignment/>
      <protection/>
    </xf>
    <xf numFmtId="211" fontId="15" fillId="0" borderId="0" xfId="49" applyNumberFormat="1" applyFont="1" applyAlignment="1">
      <alignment/>
    </xf>
    <xf numFmtId="208" fontId="15" fillId="0" borderId="10" xfId="0" applyNumberFormat="1" applyFont="1" applyBorder="1" applyAlignment="1" applyProtection="1">
      <alignment/>
      <protection/>
    </xf>
    <xf numFmtId="213" fontId="15" fillId="0" borderId="10" xfId="0" applyNumberFormat="1" applyFont="1" applyBorder="1" applyAlignment="1" applyProtection="1">
      <alignment/>
      <protection/>
    </xf>
    <xf numFmtId="206" fontId="15" fillId="0" borderId="10" xfId="0" applyNumberFormat="1" applyFont="1" applyBorder="1" applyAlignment="1" applyProtection="1">
      <alignment/>
      <protection/>
    </xf>
    <xf numFmtId="37" fontId="18" fillId="23" borderId="15" xfId="0" applyNumberFormat="1" applyFont="1" applyFill="1" applyBorder="1" applyAlignment="1" applyProtection="1">
      <alignment horizontal="center"/>
      <protection/>
    </xf>
    <xf numFmtId="37" fontId="18" fillId="23" borderId="15" xfId="0" applyNumberFormat="1" applyFont="1" applyFill="1" applyBorder="1" applyAlignment="1" applyProtection="1">
      <alignment horizontal="left"/>
      <protection/>
    </xf>
    <xf numFmtId="37" fontId="18" fillId="23" borderId="15" xfId="0" applyNumberFormat="1" applyFont="1" applyFill="1" applyBorder="1" applyAlignment="1" applyProtection="1" quotePrefix="1">
      <alignment horizontal="right"/>
      <protection/>
    </xf>
    <xf numFmtId="37" fontId="18" fillId="23" borderId="15" xfId="0" applyNumberFormat="1" applyFont="1" applyFill="1" applyBorder="1" applyAlignment="1" applyProtection="1">
      <alignment horizontal="right"/>
      <protection/>
    </xf>
    <xf numFmtId="206" fontId="60" fillId="23" borderId="0" xfId="0" applyFont="1" applyFill="1" applyAlignment="1">
      <alignment/>
    </xf>
    <xf numFmtId="37" fontId="60" fillId="23" borderId="0" xfId="0" applyNumberFormat="1" applyFont="1" applyFill="1" applyAlignment="1" applyProtection="1">
      <alignment horizontal="left"/>
      <protection/>
    </xf>
    <xf numFmtId="3" fontId="60" fillId="23" borderId="0" xfId="0" applyNumberFormat="1" applyFont="1" applyFill="1" applyAlignment="1" applyProtection="1">
      <alignment/>
      <protection/>
    </xf>
    <xf numFmtId="37" fontId="60" fillId="23" borderId="12" xfId="0" applyNumberFormat="1" applyFont="1" applyFill="1" applyBorder="1" applyAlignment="1" applyProtection="1">
      <alignment horizontal="left"/>
      <protection/>
    </xf>
    <xf numFmtId="37" fontId="60" fillId="23" borderId="13" xfId="0" applyNumberFormat="1" applyFont="1" applyFill="1" applyBorder="1" applyAlignment="1" applyProtection="1">
      <alignment horizontal="left"/>
      <protection/>
    </xf>
    <xf numFmtId="3" fontId="60" fillId="23" borderId="12" xfId="0" applyNumberFormat="1" applyFont="1" applyFill="1" applyBorder="1" applyAlignment="1" applyProtection="1">
      <alignment/>
      <protection/>
    </xf>
    <xf numFmtId="3" fontId="60" fillId="23" borderId="13" xfId="0" applyNumberFormat="1" applyFont="1" applyFill="1" applyBorder="1" applyAlignment="1" applyProtection="1">
      <alignment/>
      <protection/>
    </xf>
    <xf numFmtId="37" fontId="18" fillId="23" borderId="10" xfId="0" applyNumberFormat="1" applyFont="1" applyFill="1" applyBorder="1" applyAlignment="1" applyProtection="1">
      <alignment horizontal="left"/>
      <protection/>
    </xf>
    <xf numFmtId="37" fontId="18" fillId="23" borderId="11" xfId="0" applyNumberFormat="1" applyFont="1" applyFill="1" applyBorder="1" applyAlignment="1" applyProtection="1">
      <alignment horizontal="left"/>
      <protection/>
    </xf>
    <xf numFmtId="37" fontId="60" fillId="23" borderId="10" xfId="0" applyNumberFormat="1" applyFont="1" applyFill="1" applyBorder="1" applyAlignment="1" applyProtection="1">
      <alignment horizontal="left"/>
      <protection/>
    </xf>
    <xf numFmtId="206" fontId="60" fillId="23" borderId="15" xfId="0" applyNumberFormat="1" applyFont="1" applyFill="1" applyBorder="1" applyAlignment="1" applyProtection="1">
      <alignment horizontal="centerContinuous"/>
      <protection/>
    </xf>
    <xf numFmtId="206" fontId="60" fillId="23" borderId="10" xfId="0" applyNumberFormat="1" applyFont="1" applyFill="1" applyBorder="1" applyAlignment="1" applyProtection="1">
      <alignment/>
      <protection/>
    </xf>
    <xf numFmtId="37" fontId="60" fillId="23" borderId="0" xfId="0" applyNumberFormat="1" applyFont="1" applyFill="1" applyAlignment="1" applyProtection="1">
      <alignment/>
      <protection/>
    </xf>
    <xf numFmtId="206" fontId="60" fillId="23" borderId="0" xfId="0" applyNumberFormat="1" applyFont="1" applyFill="1" applyAlignment="1" applyProtection="1">
      <alignment horizontal="right"/>
      <protection/>
    </xf>
    <xf numFmtId="206" fontId="60" fillId="23" borderId="11" xfId="0" applyNumberFormat="1" applyFont="1" applyFill="1" applyBorder="1" applyAlignment="1" applyProtection="1">
      <alignment horizontal="centerContinuous"/>
      <protection/>
    </xf>
    <xf numFmtId="206" fontId="60" fillId="23" borderId="0" xfId="0" applyNumberFormat="1" applyFont="1" applyFill="1" applyAlignment="1" applyProtection="1" quotePrefix="1">
      <alignment/>
      <protection/>
    </xf>
    <xf numFmtId="37" fontId="60" fillId="23" borderId="11" xfId="0" applyNumberFormat="1" applyFont="1" applyFill="1" applyBorder="1" applyAlignment="1" applyProtection="1">
      <alignment horizontal="center"/>
      <protection/>
    </xf>
    <xf numFmtId="37" fontId="60" fillId="23" borderId="11" xfId="0" applyNumberFormat="1" applyFont="1" applyFill="1" applyBorder="1" applyAlignment="1" applyProtection="1">
      <alignment horizontal="left"/>
      <protection/>
    </xf>
    <xf numFmtId="206" fontId="60" fillId="23" borderId="11" xfId="0" applyNumberFormat="1" applyFont="1" applyFill="1" applyBorder="1" applyAlignment="1" applyProtection="1">
      <alignment horizontal="right"/>
      <protection/>
    </xf>
    <xf numFmtId="206" fontId="60" fillId="23" borderId="11" xfId="0" applyNumberFormat="1" applyFont="1" applyFill="1" applyBorder="1" applyAlignment="1" applyProtection="1">
      <alignment/>
      <protection/>
    </xf>
    <xf numFmtId="206" fontId="60" fillId="23" borderId="11" xfId="0" applyNumberFormat="1" applyFont="1" applyFill="1" applyBorder="1" applyAlignment="1" applyProtection="1">
      <alignment horizontal="center" vertical="center" wrapText="1"/>
      <protection/>
    </xf>
    <xf numFmtId="3" fontId="60" fillId="23" borderId="0" xfId="49" applyNumberFormat="1" applyFont="1" applyFill="1" applyAlignment="1" applyProtection="1">
      <alignment/>
      <protection/>
    </xf>
    <xf numFmtId="212" fontId="60" fillId="23" borderId="0" xfId="49" applyNumberFormat="1" applyFont="1" applyFill="1" applyAlignment="1" applyProtection="1">
      <alignment/>
      <protection/>
    </xf>
    <xf numFmtId="37" fontId="60" fillId="23" borderId="0" xfId="0" applyNumberFormat="1" applyFont="1" applyFill="1" applyBorder="1" applyAlignment="1" applyProtection="1">
      <alignment horizontal="left"/>
      <protection/>
    </xf>
    <xf numFmtId="37" fontId="18" fillId="23" borderId="11" xfId="0" applyNumberFormat="1" applyFont="1" applyFill="1" applyBorder="1" applyAlignment="1" applyProtection="1">
      <alignment horizontal="right"/>
      <protection/>
    </xf>
    <xf numFmtId="37" fontId="60" fillId="23" borderId="15" xfId="0" applyNumberFormat="1" applyFont="1" applyFill="1" applyBorder="1" applyAlignment="1" applyProtection="1">
      <alignment horizontal="centerContinuous"/>
      <protection/>
    </xf>
    <xf numFmtId="37" fontId="60" fillId="23" borderId="10" xfId="0" applyNumberFormat="1" applyFont="1" applyFill="1" applyBorder="1" applyAlignment="1" applyProtection="1">
      <alignment horizontal="center"/>
      <protection/>
    </xf>
    <xf numFmtId="37" fontId="60" fillId="23" borderId="0" xfId="0" applyNumberFormat="1" applyFont="1" applyFill="1" applyBorder="1" applyAlignment="1" applyProtection="1">
      <alignment horizontal="center"/>
      <protection/>
    </xf>
    <xf numFmtId="37" fontId="60" fillId="23" borderId="11" xfId="0" applyNumberFormat="1" applyFont="1" applyFill="1" applyBorder="1" applyAlignment="1" applyProtection="1">
      <alignment horizontal="right"/>
      <protection/>
    </xf>
    <xf numFmtId="37" fontId="60" fillId="23" borderId="11" xfId="0" applyNumberFormat="1" applyFont="1" applyFill="1" applyBorder="1" applyAlignment="1" applyProtection="1" quotePrefix="1">
      <alignment horizontal="right"/>
      <protection/>
    </xf>
    <xf numFmtId="208" fontId="60" fillId="23" borderId="12" xfId="0" applyNumberFormat="1" applyFont="1" applyFill="1" applyBorder="1" applyAlignment="1" applyProtection="1">
      <alignment horizontal="left"/>
      <protection/>
    </xf>
    <xf numFmtId="208" fontId="60" fillId="23" borderId="13" xfId="0" applyNumberFormat="1" applyFont="1" applyFill="1" applyBorder="1" applyAlignment="1" applyProtection="1">
      <alignment horizontal="left"/>
      <protection/>
    </xf>
    <xf numFmtId="212" fontId="60" fillId="23" borderId="12" xfId="49" applyNumberFormat="1" applyFont="1" applyFill="1" applyBorder="1" applyAlignment="1" applyProtection="1">
      <alignment/>
      <protection/>
    </xf>
    <xf numFmtId="212" fontId="60" fillId="23" borderId="13" xfId="49" applyNumberFormat="1" applyFont="1" applyFill="1" applyBorder="1" applyAlignment="1" applyProtection="1">
      <alignment/>
      <protection/>
    </xf>
    <xf numFmtId="211" fontId="60" fillId="23" borderId="0" xfId="0" applyNumberFormat="1" applyFont="1" applyFill="1" applyAlignment="1">
      <alignment/>
    </xf>
    <xf numFmtId="3" fontId="60" fillId="23" borderId="0" xfId="0" applyNumberFormat="1" applyFont="1" applyFill="1" applyAlignment="1">
      <alignment/>
    </xf>
    <xf numFmtId="211" fontId="60" fillId="23" borderId="13" xfId="0" applyNumberFormat="1" applyFont="1" applyFill="1" applyBorder="1" applyAlignment="1">
      <alignment/>
    </xf>
    <xf numFmtId="3" fontId="60" fillId="23" borderId="13" xfId="0" applyNumberFormat="1" applyFont="1" applyFill="1" applyBorder="1" applyAlignment="1">
      <alignment/>
    </xf>
    <xf numFmtId="37" fontId="18" fillId="23" borderId="16" xfId="0" applyNumberFormat="1" applyFont="1" applyFill="1" applyBorder="1" applyAlignment="1" applyProtection="1">
      <alignment horizontal="centerContinuous"/>
      <protection/>
    </xf>
    <xf numFmtId="37" fontId="18" fillId="23" borderId="10" xfId="0" applyNumberFormat="1" applyFont="1" applyFill="1" applyBorder="1" applyAlignment="1" applyProtection="1">
      <alignment horizontal="centerContinuous"/>
      <protection/>
    </xf>
    <xf numFmtId="37" fontId="60" fillId="23" borderId="16" xfId="0" applyNumberFormat="1" applyFont="1" applyFill="1" applyBorder="1" applyAlignment="1" applyProtection="1">
      <alignment horizontal="centerContinuous"/>
      <protection/>
    </xf>
    <xf numFmtId="37" fontId="60" fillId="23" borderId="10" xfId="0" applyNumberFormat="1" applyFont="1" applyFill="1" applyBorder="1" applyAlignment="1" applyProtection="1">
      <alignment horizontal="centerContinuous"/>
      <protection/>
    </xf>
    <xf numFmtId="206" fontId="60" fillId="23" borderId="17" xfId="0" applyNumberFormat="1" applyFont="1" applyFill="1" applyBorder="1" applyAlignment="1" applyProtection="1">
      <alignment horizontal="right"/>
      <protection/>
    </xf>
    <xf numFmtId="211" fontId="60" fillId="23" borderId="12" xfId="49" applyNumberFormat="1" applyFont="1" applyFill="1" applyBorder="1" applyAlignment="1" applyProtection="1">
      <alignment/>
      <protection/>
    </xf>
    <xf numFmtId="37" fontId="60" fillId="23" borderId="10" xfId="58" applyNumberFormat="1" applyFont="1" applyFill="1" applyBorder="1" applyAlignment="1" applyProtection="1">
      <alignment horizontal="left"/>
      <protection/>
    </xf>
    <xf numFmtId="206" fontId="60" fillId="23" borderId="15" xfId="58" applyNumberFormat="1" applyFont="1" applyFill="1" applyBorder="1" applyAlignment="1" applyProtection="1">
      <alignment horizontal="centerContinuous"/>
      <protection/>
    </xf>
    <xf numFmtId="206" fontId="60" fillId="23" borderId="10" xfId="58" applyNumberFormat="1" applyFont="1" applyFill="1" applyBorder="1" applyProtection="1">
      <alignment/>
      <protection/>
    </xf>
    <xf numFmtId="37" fontId="60" fillId="23" borderId="11" xfId="58" applyNumberFormat="1" applyFont="1" applyFill="1" applyBorder="1" applyAlignment="1" applyProtection="1">
      <alignment horizontal="center"/>
      <protection/>
    </xf>
    <xf numFmtId="37" fontId="60" fillId="23" borderId="11" xfId="58" applyNumberFormat="1" applyFont="1" applyFill="1" applyBorder="1" applyAlignment="1" applyProtection="1">
      <alignment horizontal="left"/>
      <protection/>
    </xf>
    <xf numFmtId="206" fontId="60" fillId="23" borderId="11" xfId="58" applyNumberFormat="1" applyFont="1" applyFill="1" applyBorder="1" applyAlignment="1" applyProtection="1">
      <alignment horizontal="right"/>
      <protection/>
    </xf>
    <xf numFmtId="206" fontId="60" fillId="23" borderId="11" xfId="58" applyNumberFormat="1" applyFont="1" applyFill="1" applyBorder="1" applyAlignment="1" applyProtection="1">
      <alignment horizontal="center"/>
      <protection/>
    </xf>
    <xf numFmtId="3" fontId="60" fillId="23" borderId="0" xfId="51" applyNumberFormat="1" applyFont="1" applyFill="1" applyAlignment="1" applyProtection="1">
      <alignment/>
      <protection/>
    </xf>
    <xf numFmtId="212" fontId="60" fillId="23" borderId="0" xfId="51" applyNumberFormat="1" applyFont="1" applyFill="1" applyAlignment="1" applyProtection="1">
      <alignment/>
      <protection/>
    </xf>
    <xf numFmtId="9" fontId="60" fillId="23" borderId="0" xfId="51" applyNumberFormat="1" applyFont="1" applyFill="1" applyAlignment="1" applyProtection="1">
      <alignment/>
      <protection/>
    </xf>
    <xf numFmtId="206" fontId="25" fillId="0" borderId="0" xfId="58" applyFont="1">
      <alignment/>
      <protection/>
    </xf>
    <xf numFmtId="206" fontId="60" fillId="23" borderId="10" xfId="0" applyNumberFormat="1" applyFont="1" applyFill="1" applyBorder="1" applyAlignment="1" applyProtection="1">
      <alignment horizontal="right"/>
      <protection/>
    </xf>
    <xf numFmtId="206" fontId="60" fillId="23" borderId="0" xfId="0" applyFont="1" applyFill="1" applyAlignment="1">
      <alignment horizontal="right"/>
    </xf>
    <xf numFmtId="206" fontId="60" fillId="23" borderId="10" xfId="0" applyNumberFormat="1" applyFont="1" applyFill="1" applyBorder="1" applyAlignment="1" applyProtection="1">
      <alignment horizontal="center"/>
      <protection/>
    </xf>
    <xf numFmtId="206" fontId="60" fillId="23" borderId="11" xfId="0" applyNumberFormat="1" applyFont="1" applyFill="1" applyBorder="1" applyAlignment="1" applyProtection="1">
      <alignment horizontal="center"/>
      <protection/>
    </xf>
    <xf numFmtId="37" fontId="60" fillId="23" borderId="14" xfId="0" applyNumberFormat="1" applyFont="1" applyFill="1" applyBorder="1" applyAlignment="1" applyProtection="1">
      <alignment horizontal="centerContinuous"/>
      <protection/>
    </xf>
    <xf numFmtId="37" fontId="60" fillId="23" borderId="18" xfId="0" applyNumberFormat="1" applyFont="1" applyFill="1" applyBorder="1" applyAlignment="1" applyProtection="1">
      <alignment horizontal="right"/>
      <protection/>
    </xf>
    <xf numFmtId="206" fontId="60" fillId="23" borderId="13" xfId="0" applyFont="1" applyFill="1" applyBorder="1" applyAlignment="1">
      <alignment/>
    </xf>
    <xf numFmtId="3" fontId="60" fillId="23" borderId="14" xfId="0" applyNumberFormat="1" applyFont="1" applyFill="1" applyBorder="1" applyAlignment="1" applyProtection="1">
      <alignment horizontal="center"/>
      <protection/>
    </xf>
    <xf numFmtId="3" fontId="60" fillId="23" borderId="19" xfId="0" applyNumberFormat="1" applyFont="1" applyFill="1" applyBorder="1" applyAlignment="1" applyProtection="1">
      <alignment horizontal="centerContinuous"/>
      <protection/>
    </xf>
    <xf numFmtId="3" fontId="60" fillId="23" borderId="18" xfId="0" applyNumberFormat="1" applyFont="1" applyFill="1" applyBorder="1" applyAlignment="1" applyProtection="1">
      <alignment horizontal="center"/>
      <protection/>
    </xf>
    <xf numFmtId="3" fontId="60" fillId="23" borderId="18" xfId="0" applyNumberFormat="1" applyFont="1" applyFill="1" applyBorder="1" applyAlignment="1" applyProtection="1">
      <alignment horizontal="right"/>
      <protection/>
    </xf>
    <xf numFmtId="3" fontId="60" fillId="23" borderId="0" xfId="49" applyNumberFormat="1" applyFont="1" applyFill="1" applyAlignment="1">
      <alignment/>
    </xf>
    <xf numFmtId="3" fontId="60" fillId="23" borderId="14" xfId="0" applyNumberFormat="1" applyFont="1" applyFill="1" applyBorder="1" applyAlignment="1" applyProtection="1">
      <alignment horizontal="right"/>
      <protection/>
    </xf>
    <xf numFmtId="206" fontId="10" fillId="0" borderId="0" xfId="57" applyFont="1" applyAlignment="1">
      <alignment horizontal="center"/>
      <protection/>
    </xf>
    <xf numFmtId="37" fontId="9" fillId="0" borderId="0" xfId="56" applyFont="1" applyAlignment="1">
      <alignment horizontal="center"/>
      <protection/>
    </xf>
    <xf numFmtId="206" fontId="14" fillId="34" borderId="0" xfId="46" applyNumberFormat="1" applyFont="1" applyFill="1" applyAlignment="1" applyProtection="1">
      <alignment horizontal="center"/>
      <protection/>
    </xf>
    <xf numFmtId="37" fontId="16" fillId="0" borderId="0" xfId="0" applyNumberFormat="1" applyFont="1" applyAlignment="1" applyProtection="1">
      <alignment horizontal="center"/>
      <protection/>
    </xf>
    <xf numFmtId="37" fontId="15" fillId="0" borderId="0" xfId="0" applyNumberFormat="1" applyFont="1" applyAlignment="1" applyProtection="1">
      <alignment horizontal="left"/>
      <protection/>
    </xf>
    <xf numFmtId="206" fontId="24" fillId="0" borderId="0" xfId="46" applyNumberFormat="1" applyFont="1" applyAlignment="1" applyProtection="1">
      <alignment horizontal="center"/>
      <protection/>
    </xf>
    <xf numFmtId="206" fontId="15" fillId="0" borderId="0" xfId="0" applyNumberFormat="1" applyFont="1" applyAlignment="1" applyProtection="1">
      <alignment horizontal="center"/>
      <protection/>
    </xf>
    <xf numFmtId="206" fontId="15" fillId="0" borderId="0" xfId="0" applyFont="1" applyAlignment="1">
      <alignment horizontal="center"/>
    </xf>
    <xf numFmtId="206" fontId="60" fillId="23" borderId="15" xfId="0" applyNumberFormat="1" applyFont="1" applyFill="1" applyBorder="1" applyAlignment="1" applyProtection="1">
      <alignment horizontal="center"/>
      <protection/>
    </xf>
    <xf numFmtId="37" fontId="16" fillId="0" borderId="0" xfId="58" applyNumberFormat="1" applyFont="1" applyAlignment="1" applyProtection="1">
      <alignment horizontal="center"/>
      <protection/>
    </xf>
    <xf numFmtId="206" fontId="16" fillId="0" borderId="0" xfId="58" applyFont="1" applyAlignment="1">
      <alignment horizontal="center"/>
      <protection/>
    </xf>
    <xf numFmtId="37" fontId="26" fillId="0" borderId="0" xfId="58" applyNumberFormat="1" applyFont="1" applyAlignment="1" applyProtection="1">
      <alignment horizontal="center"/>
      <protection/>
    </xf>
    <xf numFmtId="37" fontId="15" fillId="0" borderId="0" xfId="0" applyNumberFormat="1" applyFont="1" applyAlignment="1" applyProtection="1">
      <alignment horizontal="justify" wrapText="1"/>
      <protection/>
    </xf>
    <xf numFmtId="37" fontId="60" fillId="23" borderId="15" xfId="0" applyNumberFormat="1" applyFont="1" applyFill="1" applyBorder="1" applyAlignment="1" applyProtection="1">
      <alignment horizontal="center"/>
      <protection/>
    </xf>
    <xf numFmtId="37" fontId="60" fillId="23" borderId="14" xfId="0" applyNumberFormat="1" applyFont="1" applyFill="1" applyBorder="1" applyAlignment="1" applyProtection="1" quotePrefix="1">
      <alignment horizontal="center" vertical="center" wrapText="1"/>
      <protection/>
    </xf>
    <xf numFmtId="37" fontId="60" fillId="23" borderId="11" xfId="0" applyNumberFormat="1" applyFont="1" applyFill="1" applyBorder="1" applyAlignment="1" applyProtection="1" quotePrefix="1">
      <alignment horizontal="center" vertical="center" wrapText="1"/>
      <protection/>
    </xf>
    <xf numFmtId="37" fontId="60" fillId="23" borderId="14" xfId="0" applyNumberFormat="1" applyFont="1" applyFill="1" applyBorder="1" applyAlignment="1" applyProtection="1">
      <alignment horizontal="center" vertical="center"/>
      <protection/>
    </xf>
    <xf numFmtId="37" fontId="60" fillId="23" borderId="18" xfId="0" applyNumberFormat="1" applyFont="1" applyFill="1" applyBorder="1" applyAlignment="1" applyProtection="1">
      <alignment horizontal="center" vertical="center"/>
      <protection/>
    </xf>
    <xf numFmtId="206" fontId="22" fillId="0" borderId="0" xfId="46" applyNumberFormat="1" applyFont="1" applyAlignment="1" applyProtection="1">
      <alignment horizontal="center"/>
      <protection/>
    </xf>
    <xf numFmtId="37" fontId="26" fillId="0" borderId="0" xfId="0" applyNumberFormat="1" applyFont="1" applyAlignment="1" applyProtection="1">
      <alignment horizontal="center"/>
      <protection/>
    </xf>
    <xf numFmtId="3" fontId="60" fillId="23" borderId="19" xfId="0" applyNumberFormat="1" applyFont="1" applyFill="1" applyBorder="1" applyAlignment="1" applyProtection="1">
      <alignment horizontal="center"/>
      <protection/>
    </xf>
    <xf numFmtId="37" fontId="16" fillId="0" borderId="0" xfId="0" applyNumberFormat="1" applyFont="1" applyFill="1" applyAlignment="1" applyProtection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VARIA" xfId="51"/>
    <cellStyle name="Currency" xfId="52"/>
    <cellStyle name="Currency [0]" xfId="53"/>
    <cellStyle name="Neutral" xfId="54"/>
    <cellStyle name="Normal_cartera" xfId="55"/>
    <cellStyle name="Normal_Cartera dic 2000" xfId="56"/>
    <cellStyle name="Normal_Licencias dic 1996" xfId="57"/>
    <cellStyle name="Normal_VARIA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2771775</xdr:colOff>
      <xdr:row>9</xdr:row>
      <xdr:rowOff>28575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623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0</xdr:rowOff>
    </xdr:from>
    <xdr:to>
      <xdr:col>16</xdr:col>
      <xdr:colOff>0</xdr:colOff>
      <xdr:row>82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11610975"/>
          <a:ext cx="142494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35</xdr:col>
      <xdr:colOff>0</xdr:colOff>
      <xdr:row>63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8534400"/>
          <a:ext cx="150114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0</xdr:rowOff>
    </xdr:from>
    <xdr:to>
      <xdr:col>21</xdr:col>
      <xdr:colOff>0</xdr:colOff>
      <xdr:row>94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12963525"/>
          <a:ext cx="149923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0</xdr:rowOff>
    </xdr:from>
    <xdr:to>
      <xdr:col>20</xdr:col>
      <xdr:colOff>0</xdr:colOff>
      <xdr:row>94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12830175"/>
          <a:ext cx="138303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0</xdr:rowOff>
    </xdr:from>
    <xdr:to>
      <xdr:col>34</xdr:col>
      <xdr:colOff>0</xdr:colOff>
      <xdr:row>94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12801600"/>
          <a:ext cx="14173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0</xdr:colOff>
      <xdr:row>96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13173075"/>
          <a:ext cx="146970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D52"/>
  <sheetViews>
    <sheetView showGridLines="0" showRowColHeaders="0" tabSelected="1" workbookViewId="0" topLeftCell="A1">
      <selection activeCell="A1" sqref="A1"/>
    </sheetView>
  </sheetViews>
  <sheetFormatPr defaultColWidth="0" defaultRowHeight="15" zeroHeight="1"/>
  <cols>
    <col min="1" max="1" width="4.09765625" style="3" customWidth="1"/>
    <col min="2" max="2" width="43.19921875" style="3" bestFit="1" customWidth="1"/>
    <col min="3" max="3" width="1.203125" style="3" bestFit="1" customWidth="1"/>
    <col min="4" max="4" width="65" style="3" customWidth="1"/>
    <col min="5" max="8" width="10" style="174" customWidth="1"/>
    <col min="9" max="9" width="6.59765625" style="174" customWidth="1"/>
    <col min="10" max="16384" width="10" style="3" hidden="1" customWidth="1"/>
  </cols>
  <sheetData>
    <row r="1" ht="10.5"/>
    <row r="2" ht="10.5"/>
    <row r="3" ht="10.5"/>
    <row r="4" ht="10.5"/>
    <row r="5" ht="10.5"/>
    <row r="6" ht="10.5"/>
    <row r="7" ht="10.5"/>
    <row r="8" spans="1:4" ht="18">
      <c r="A8" s="173"/>
      <c r="B8" s="173"/>
      <c r="C8" s="173"/>
      <c r="D8" s="4"/>
    </row>
    <row r="9" ht="10.5"/>
    <row r="10" spans="2:4" ht="18">
      <c r="B10" s="173" t="s">
        <v>237</v>
      </c>
      <c r="C10" s="173"/>
      <c r="D10" s="173"/>
    </row>
    <row r="11" ht="10.5"/>
    <row r="12" spans="2:4" ht="10.5">
      <c r="B12" s="5" t="s">
        <v>177</v>
      </c>
      <c r="C12" s="6" t="s">
        <v>178</v>
      </c>
      <c r="D12" s="7" t="s">
        <v>179</v>
      </c>
    </row>
    <row r="13" spans="2:4" ht="10.5">
      <c r="B13" s="6"/>
      <c r="C13" s="6"/>
      <c r="D13" s="7" t="s">
        <v>180</v>
      </c>
    </row>
    <row r="14" spans="2:4" ht="10.5">
      <c r="B14" s="6"/>
      <c r="C14" s="6"/>
      <c r="D14" s="7" t="s">
        <v>181</v>
      </c>
    </row>
    <row r="15" spans="2:4" ht="10.5">
      <c r="B15" s="5" t="s">
        <v>182</v>
      </c>
      <c r="C15" s="6" t="s">
        <v>178</v>
      </c>
      <c r="D15" s="7" t="s">
        <v>183</v>
      </c>
    </row>
    <row r="16" spans="2:4" ht="10.5">
      <c r="B16" s="5" t="s">
        <v>184</v>
      </c>
      <c r="C16" s="6" t="s">
        <v>178</v>
      </c>
      <c r="D16" s="7" t="s">
        <v>185</v>
      </c>
    </row>
    <row r="17" spans="2:4" ht="10.5">
      <c r="B17" s="5" t="s">
        <v>186</v>
      </c>
      <c r="C17" s="6" t="s">
        <v>178</v>
      </c>
      <c r="D17" s="7" t="s">
        <v>187</v>
      </c>
    </row>
    <row r="18" spans="2:4" ht="10.5">
      <c r="B18" s="6"/>
      <c r="C18" s="6"/>
      <c r="D18" s="7" t="s">
        <v>188</v>
      </c>
    </row>
    <row r="19" spans="2:4" ht="10.5">
      <c r="B19" s="6"/>
      <c r="C19" s="6"/>
      <c r="D19" s="7" t="s">
        <v>189</v>
      </c>
    </row>
    <row r="20" spans="2:4" ht="10.5">
      <c r="B20" s="5" t="s">
        <v>190</v>
      </c>
      <c r="C20" s="6" t="s">
        <v>178</v>
      </c>
      <c r="D20" s="7" t="s">
        <v>191</v>
      </c>
    </row>
    <row r="21" spans="2:4" ht="10.5">
      <c r="B21" s="5" t="s">
        <v>220</v>
      </c>
      <c r="C21" s="6" t="s">
        <v>178</v>
      </c>
      <c r="D21" s="7" t="s">
        <v>221</v>
      </c>
    </row>
    <row r="22" spans="2:4" ht="10.5">
      <c r="B22" s="5" t="s">
        <v>192</v>
      </c>
      <c r="C22" s="6" t="s">
        <v>178</v>
      </c>
      <c r="D22" s="7" t="s">
        <v>193</v>
      </c>
    </row>
    <row r="23" spans="2:4" ht="10.5">
      <c r="B23" s="5" t="s">
        <v>194</v>
      </c>
      <c r="C23" s="6" t="s">
        <v>178</v>
      </c>
      <c r="D23" s="7" t="s">
        <v>195</v>
      </c>
    </row>
    <row r="24" spans="2:4" ht="10.5">
      <c r="B24" s="6"/>
      <c r="C24" s="6"/>
      <c r="D24" s="7" t="s">
        <v>196</v>
      </c>
    </row>
    <row r="25" spans="2:4" ht="10.5">
      <c r="B25" s="6"/>
      <c r="C25" s="6"/>
      <c r="D25" s="7" t="s">
        <v>197</v>
      </c>
    </row>
    <row r="26" spans="2:4" ht="10.5">
      <c r="B26" s="5" t="s">
        <v>198</v>
      </c>
      <c r="C26" s="6" t="s">
        <v>178</v>
      </c>
      <c r="D26" s="7" t="s">
        <v>199</v>
      </c>
    </row>
    <row r="27" spans="2:4" ht="10.5">
      <c r="B27" s="6"/>
      <c r="C27" s="6"/>
      <c r="D27" s="7" t="s">
        <v>200</v>
      </c>
    </row>
    <row r="28" spans="2:4" ht="10.5">
      <c r="B28" s="6"/>
      <c r="C28" s="6"/>
      <c r="D28" s="7" t="s">
        <v>201</v>
      </c>
    </row>
    <row r="29" spans="2:4" ht="10.5">
      <c r="B29" s="5" t="s">
        <v>202</v>
      </c>
      <c r="C29" s="6" t="s">
        <v>178</v>
      </c>
      <c r="D29" s="7" t="s">
        <v>203</v>
      </c>
    </row>
    <row r="30" spans="2:4" ht="10.5">
      <c r="B30" s="6"/>
      <c r="C30" s="6"/>
      <c r="D30" s="7" t="s">
        <v>204</v>
      </c>
    </row>
    <row r="31" spans="2:4" ht="10.5">
      <c r="B31" s="6"/>
      <c r="C31" s="6"/>
      <c r="D31" s="7" t="s">
        <v>205</v>
      </c>
    </row>
    <row r="32" spans="2:4" ht="10.5">
      <c r="B32" s="5" t="s">
        <v>249</v>
      </c>
      <c r="C32" s="6" t="s">
        <v>178</v>
      </c>
      <c r="D32" s="7" t="s">
        <v>206</v>
      </c>
    </row>
    <row r="33" spans="2:4" ht="10.5">
      <c r="B33" s="6"/>
      <c r="C33" s="6"/>
      <c r="D33" s="7" t="s">
        <v>207</v>
      </c>
    </row>
    <row r="34" spans="2:4" ht="11.25" customHeight="1" hidden="1">
      <c r="B34" s="5" t="s">
        <v>208</v>
      </c>
      <c r="C34" s="6" t="s">
        <v>178</v>
      </c>
      <c r="D34" s="7" t="s">
        <v>209</v>
      </c>
    </row>
    <row r="35" ht="11.25" customHeight="1" hidden="1">
      <c r="D35" s="7"/>
    </row>
    <row r="36" ht="11.25" customHeight="1" hidden="1">
      <c r="D36" s="7"/>
    </row>
    <row r="37" ht="11.25" customHeight="1" hidden="1">
      <c r="D37" s="7"/>
    </row>
    <row r="38" ht="11.25" customHeight="1" hidden="1">
      <c r="D38" s="7"/>
    </row>
    <row r="39" ht="11.25" customHeight="1" hidden="1">
      <c r="D39" s="7"/>
    </row>
    <row r="40" ht="11.25" customHeight="1" hidden="1">
      <c r="D40" s="7"/>
    </row>
    <row r="41" ht="11.25" customHeight="1" hidden="1">
      <c r="D41" s="7"/>
    </row>
    <row r="42" ht="11.25" customHeight="1" hidden="1">
      <c r="D42" s="7"/>
    </row>
    <row r="43" ht="11.25" customHeight="1" hidden="1">
      <c r="D43" s="7"/>
    </row>
    <row r="44" ht="11.25" customHeight="1" hidden="1">
      <c r="D44" s="7"/>
    </row>
    <row r="45" ht="11.25" customHeight="1" hidden="1">
      <c r="D45" s="7"/>
    </row>
    <row r="46" ht="11.25" customHeight="1" hidden="1">
      <c r="D46" s="7"/>
    </row>
    <row r="47" ht="11.25" customHeight="1" hidden="1">
      <c r="D47" s="7"/>
    </row>
    <row r="48" ht="11.25" customHeight="1" hidden="1">
      <c r="D48" s="7"/>
    </row>
    <row r="49" ht="11.25" customHeight="1" hidden="1">
      <c r="D49" s="7"/>
    </row>
    <row r="50" ht="11.25" customHeight="1" hidden="1">
      <c r="D50" s="7"/>
    </row>
    <row r="51" ht="10.5" hidden="1">
      <c r="D51" s="7"/>
    </row>
    <row r="52" ht="10.5" hidden="1">
      <c r="D52" s="7"/>
    </row>
    <row r="53" ht="10.5" hidden="1"/>
    <row r="54" ht="10.5" hidden="1"/>
    <row r="55" ht="10.5" hidden="1"/>
    <row r="56" ht="10.5" hidden="1"/>
  </sheetData>
  <sheetProtection/>
  <mergeCells count="3">
    <mergeCell ref="B10:D10"/>
    <mergeCell ref="E1:I65536"/>
    <mergeCell ref="A8:C8"/>
  </mergeCells>
  <hyperlinks>
    <hyperlink ref="B12" location="'Cartera vigente por mes'!A1" display="Cartera vigente por mes"/>
    <hyperlink ref="B15" location="'Variacion anual de cartera'!A1" display="Variación anual de cartera"/>
    <hyperlink ref="B16" location="'Cotizantes por renta'!A1" display="Cotizantes por renta"/>
    <hyperlink ref="B17" location="'Cartera por region'!A1" display="Cartera por región"/>
    <hyperlink ref="B20" location="'Participacion de cartera'!A1" display="Participación cartera"/>
    <hyperlink ref="B21" location="'Participacion de cartera (2)'!A1" display="Participación cartera (2)"/>
    <hyperlink ref="B22" location="'Beneficiarios por tipo'!A1" display="Beneficiarios por tipo"/>
    <hyperlink ref="B23" location="'Cartera masculina por edad'!A1" display="Cartera masculina por edad"/>
    <hyperlink ref="B26" location="'Cartera femenina por edad'!A1" display="Cartera femenina por edad"/>
    <hyperlink ref="B29" location="'Cartera total por edad'!A1" display="Cartera total por edad"/>
    <hyperlink ref="B32" location="'Suscrip y desahucio del sistema'!A1" display="Suscrip y desahucio del sistema"/>
    <hyperlink ref="B34" location="'Suscrip y desahucio por isapre'!A1" display="Suscrip y desahucio por isapre"/>
    <hyperlink ref="D12" location="'Cartera vigente por mes'!A1" display="Cotizantes vigentes del sistema isapre"/>
    <hyperlink ref="D13" location="'Cartera vigente por mes'!A43" display="Cargas vigentes del sistema isapre"/>
    <hyperlink ref="D14" location="'Cartera vigente por mes'!A83" display="Beneficiarios vigentes del sistema isapre"/>
    <hyperlink ref="D15" location="'Variacion anual de cartera'!A1" display="Cotizantes y beneficiarios por isapre, número y tasas de crecimiento"/>
    <hyperlink ref="D16" location="'Cotizantes por renta'!A1" display="Cotizantes por renta imponible, condición previsional e isapre"/>
    <hyperlink ref="D17" location="'Cartera por region'!A1" display="Cotizantes por región e isapre"/>
    <hyperlink ref="D18" location="'Cartera por region'!A44" display="Cargas por región e isapre"/>
    <hyperlink ref="D19" location="'Cartera por region'!A85" display="Beneficiarios por región e isapre"/>
    <hyperlink ref="D20" location="'Participacion de cartera'!A1" display="Participación cotizantes y beneficiarios por isapre "/>
    <hyperlink ref="D21" location="'Participacion de cartera (2)'!A1" display="Participación cotizantes y beneficiarios por isapre con propietarios en común"/>
    <hyperlink ref="D22" location="'Beneficiarios por tipo'!A1" display="Beneficiarios por condición previsional del cotizante e isapre "/>
    <hyperlink ref="D23" location="'Cartera masculina por edad'!A1" display="Cotizantes sexo masculino por edad e isapre"/>
    <hyperlink ref="D24" location="'Cartera masculina por edad'!A44" display="Cargas sexo masculino por edad e isapre"/>
    <hyperlink ref="D25" location="'Cartera masculina por edad'!A84" display="Beneficiarios sexo masculino por edad e isapre"/>
    <hyperlink ref="D26" location="'Cartera femenina por edad'!A1" display="Cotizantes sexo femenino por edad e isapre"/>
    <hyperlink ref="D27" location="'Cartera femenina por edad'!A44" display="Cargas sexo femenino por edad e isapre"/>
    <hyperlink ref="D28" location="'Cartera femenina por edad'!A84" display="Beneficiarios sexo femenino por edad e isapre"/>
    <hyperlink ref="D29" location="'Cartera total por edad'!A1" display="Cotizantes por edad e isapre"/>
    <hyperlink ref="D30" location="'Cartera total por edad'!A44" display="Cargas por edad e isapre"/>
    <hyperlink ref="D31" location="'Cartera total por edad'!A84" display="Beneficiarios por edad e isapre"/>
    <hyperlink ref="D32" location="'Suscrip y desahucio del sistema'!A1" display="Suscripciones y desahucios de contratos por trimestres"/>
    <hyperlink ref="D33" location="'Suscrip y desahucio del sistema'!A17" display="Suscripciones y desahucios de contratos por mes"/>
    <hyperlink ref="D34" location="'Suscrip y desahucio por isapre'!A1" display="Suscripciones y desahucios de contratos por isapre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128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94"/>
  <sheetViews>
    <sheetView showGridLines="0" zoomScale="80" zoomScaleNormal="80" zoomScalePageLayoutView="0" workbookViewId="0" topLeftCell="A1">
      <selection activeCell="B3" sqref="B3:T3"/>
    </sheetView>
  </sheetViews>
  <sheetFormatPr defaultColWidth="0" defaultRowHeight="15" zeroHeight="1"/>
  <cols>
    <col min="1" max="1" width="4.59765625" style="8" bestFit="1" customWidth="1"/>
    <col min="2" max="2" width="19.5" style="8" customWidth="1"/>
    <col min="3" max="3" width="8.09765625" style="8" bestFit="1" customWidth="1"/>
    <col min="4" max="4" width="8.09765625" style="8" customWidth="1"/>
    <col min="5" max="5" width="7.09765625" style="8" bestFit="1" customWidth="1"/>
    <col min="6" max="9" width="8.09765625" style="8" bestFit="1" customWidth="1"/>
    <col min="10" max="14" width="7.09765625" style="8" bestFit="1" customWidth="1"/>
    <col min="15" max="15" width="6.59765625" style="8" bestFit="1" customWidth="1"/>
    <col min="16" max="18" width="6.09765625" style="8" bestFit="1" customWidth="1"/>
    <col min="19" max="19" width="8.3984375" style="8" hidden="1" customWidth="1"/>
    <col min="20" max="20" width="8.59765625" style="8" bestFit="1" customWidth="1"/>
    <col min="21" max="21" width="7.69921875" style="8" hidden="1" customWidth="1"/>
    <col min="22" max="22" width="10" style="8" hidden="1" customWidth="1"/>
    <col min="23" max="23" width="10.69921875" style="8" hidden="1" customWidth="1"/>
    <col min="24" max="16384" width="0" style="8" hidden="1" customWidth="1"/>
  </cols>
  <sheetData>
    <row r="1" spans="1:20" ht="14.25">
      <c r="A1" s="175" t="s">
        <v>224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2:256" ht="10.5" customHeight="1">
      <c r="B2" s="176" t="s">
        <v>70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27"/>
      <c r="V2" s="27"/>
      <c r="W2" s="10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2:256" ht="14.25" thickBot="1">
      <c r="B3" s="176" t="s">
        <v>264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27"/>
      <c r="V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11.25" thickBot="1">
      <c r="A4" s="14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11" t="s">
        <v>71</v>
      </c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10.5">
      <c r="A5" s="114" t="s">
        <v>1</v>
      </c>
      <c r="B5" s="114" t="s">
        <v>1</v>
      </c>
      <c r="C5" s="186" t="s">
        <v>53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64"/>
      <c r="T5" s="164"/>
      <c r="U5" s="27"/>
      <c r="V5" s="27"/>
      <c r="W5" s="13" t="s">
        <v>72</v>
      </c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0.5">
      <c r="A6" s="122" t="s">
        <v>37</v>
      </c>
      <c r="B6" s="122" t="s">
        <v>38</v>
      </c>
      <c r="C6" s="133" t="s">
        <v>240</v>
      </c>
      <c r="D6" s="133" t="s">
        <v>241</v>
      </c>
      <c r="E6" s="133" t="s">
        <v>54</v>
      </c>
      <c r="F6" s="133" t="s">
        <v>55</v>
      </c>
      <c r="G6" s="133" t="s">
        <v>56</v>
      </c>
      <c r="H6" s="133" t="s">
        <v>57</v>
      </c>
      <c r="I6" s="133" t="s">
        <v>58</v>
      </c>
      <c r="J6" s="133" t="s">
        <v>59</v>
      </c>
      <c r="K6" s="133" t="s">
        <v>60</v>
      </c>
      <c r="L6" s="133" t="s">
        <v>61</v>
      </c>
      <c r="M6" s="133" t="s">
        <v>62</v>
      </c>
      <c r="N6" s="133" t="s">
        <v>63</v>
      </c>
      <c r="O6" s="133" t="s">
        <v>64</v>
      </c>
      <c r="P6" s="133" t="s">
        <v>65</v>
      </c>
      <c r="Q6" s="133" t="s">
        <v>66</v>
      </c>
      <c r="R6" s="134" t="s">
        <v>67</v>
      </c>
      <c r="S6" s="134" t="s">
        <v>216</v>
      </c>
      <c r="T6" s="165" t="s">
        <v>4</v>
      </c>
      <c r="U6" s="27"/>
      <c r="V6" s="27"/>
      <c r="W6" s="15" t="s">
        <v>73</v>
      </c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0.5">
      <c r="A7" s="10">
        <v>67</v>
      </c>
      <c r="B7" s="17" t="str">
        <f>+'Cartera masculina por edad'!B7</f>
        <v>Colmena Golden Cross</v>
      </c>
      <c r="C7" s="26">
        <v>16</v>
      </c>
      <c r="D7" s="26">
        <v>132</v>
      </c>
      <c r="E7" s="26">
        <v>3397</v>
      </c>
      <c r="F7" s="26">
        <v>18599</v>
      </c>
      <c r="G7" s="26">
        <v>22496</v>
      </c>
      <c r="H7" s="26">
        <v>18688</v>
      </c>
      <c r="I7" s="26">
        <v>14221</v>
      </c>
      <c r="J7" s="26">
        <v>10483</v>
      </c>
      <c r="K7" s="26">
        <v>9407</v>
      </c>
      <c r="L7" s="26">
        <v>8243</v>
      </c>
      <c r="M7" s="26">
        <v>5631</v>
      </c>
      <c r="N7" s="26">
        <v>3498</v>
      </c>
      <c r="O7" s="26">
        <v>2298</v>
      </c>
      <c r="P7" s="26">
        <v>1225</v>
      </c>
      <c r="Q7" s="26">
        <v>758</v>
      </c>
      <c r="R7" s="26">
        <v>622</v>
      </c>
      <c r="S7" s="26"/>
      <c r="T7" s="28">
        <f aca="true" t="shared" si="0" ref="T7:T13">SUM(C7:S7)</f>
        <v>119714</v>
      </c>
      <c r="U7" s="27"/>
      <c r="V7" s="19"/>
      <c r="W7" s="20">
        <f>+T7/'Cartera total por edad'!T7</f>
        <v>0.4430160051808678</v>
      </c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ht="10.5">
      <c r="A8" s="10">
        <v>78</v>
      </c>
      <c r="B8" s="17" t="str">
        <f>+'Cartera masculina por edad'!B8</f>
        <v>Isapre Cruz Blanca S.A.</v>
      </c>
      <c r="C8" s="26">
        <v>20</v>
      </c>
      <c r="D8" s="26">
        <v>446</v>
      </c>
      <c r="E8" s="26">
        <v>6194</v>
      </c>
      <c r="F8" s="26">
        <v>22633</v>
      </c>
      <c r="G8" s="26">
        <v>22240</v>
      </c>
      <c r="H8" s="26">
        <v>17292</v>
      </c>
      <c r="I8" s="26">
        <v>16191</v>
      </c>
      <c r="J8" s="26">
        <v>13935</v>
      </c>
      <c r="K8" s="26">
        <v>12064</v>
      </c>
      <c r="L8" s="26">
        <v>10016</v>
      </c>
      <c r="M8" s="26">
        <v>5713</v>
      </c>
      <c r="N8" s="26">
        <v>3462</v>
      </c>
      <c r="O8" s="26">
        <v>2066</v>
      </c>
      <c r="P8" s="26">
        <v>1350</v>
      </c>
      <c r="Q8" s="26">
        <v>761</v>
      </c>
      <c r="R8" s="26">
        <v>467</v>
      </c>
      <c r="S8" s="26"/>
      <c r="T8" s="28">
        <f t="shared" si="0"/>
        <v>134850</v>
      </c>
      <c r="U8" s="27"/>
      <c r="V8" s="19"/>
      <c r="W8" s="20">
        <f>+T8/'Cartera total por edad'!T8</f>
        <v>0.37745725090200666</v>
      </c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10.5">
      <c r="A9" s="10">
        <v>80</v>
      </c>
      <c r="B9" s="17" t="str">
        <f>+'Cartera masculina por edad'!B9</f>
        <v>Vida Tres</v>
      </c>
      <c r="C9" s="26">
        <v>32</v>
      </c>
      <c r="D9" s="26">
        <v>59</v>
      </c>
      <c r="E9" s="26">
        <v>382</v>
      </c>
      <c r="F9" s="26">
        <v>2292</v>
      </c>
      <c r="G9" s="26">
        <v>3193</v>
      </c>
      <c r="H9" s="26">
        <v>3524</v>
      </c>
      <c r="I9" s="26">
        <v>3911</v>
      </c>
      <c r="J9" s="26">
        <v>3350</v>
      </c>
      <c r="K9" s="26">
        <v>2808</v>
      </c>
      <c r="L9" s="26">
        <v>2577</v>
      </c>
      <c r="M9" s="26">
        <v>2124</v>
      </c>
      <c r="N9" s="26">
        <v>1669</v>
      </c>
      <c r="O9" s="26">
        <v>963</v>
      </c>
      <c r="P9" s="26">
        <v>595</v>
      </c>
      <c r="Q9" s="26">
        <v>452</v>
      </c>
      <c r="R9" s="26">
        <v>262</v>
      </c>
      <c r="S9" s="26"/>
      <c r="T9" s="28">
        <f t="shared" si="0"/>
        <v>28193</v>
      </c>
      <c r="U9" s="27"/>
      <c r="V9" s="19"/>
      <c r="W9" s="20">
        <f>+T9/'Cartera total por edad'!T9</f>
        <v>0.37499667473597403</v>
      </c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ht="10.5">
      <c r="A10" s="10">
        <v>81</v>
      </c>
      <c r="B10" s="17" t="str">
        <f>+'Cartera masculina por edad'!B10</f>
        <v>Ferrosalud</v>
      </c>
      <c r="C10" s="26">
        <v>1</v>
      </c>
      <c r="D10" s="26">
        <v>16</v>
      </c>
      <c r="E10" s="26">
        <v>91</v>
      </c>
      <c r="F10" s="26">
        <v>105</v>
      </c>
      <c r="G10" s="26">
        <v>145</v>
      </c>
      <c r="H10" s="26">
        <v>141</v>
      </c>
      <c r="I10" s="26">
        <v>178</v>
      </c>
      <c r="J10" s="26">
        <v>180</v>
      </c>
      <c r="K10" s="26">
        <v>172</v>
      </c>
      <c r="L10" s="26">
        <v>138</v>
      </c>
      <c r="M10" s="26">
        <v>72</v>
      </c>
      <c r="N10" s="26">
        <v>27</v>
      </c>
      <c r="O10" s="26">
        <v>15</v>
      </c>
      <c r="P10" s="26">
        <v>5</v>
      </c>
      <c r="Q10" s="26">
        <v>5</v>
      </c>
      <c r="R10" s="26">
        <v>3</v>
      </c>
      <c r="S10" s="26"/>
      <c r="T10" s="28">
        <f>SUM(C10:S10)</f>
        <v>1294</v>
      </c>
      <c r="U10" s="27"/>
      <c r="V10" s="19"/>
      <c r="W10" s="20">
        <f>+T10/'Cartera total por edad'!T10</f>
        <v>0.09380890242134261</v>
      </c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0.5">
      <c r="A11" s="10">
        <v>88</v>
      </c>
      <c r="B11" s="17" t="str">
        <f>+'Cartera masculina por edad'!B11</f>
        <v>Mas Vida</v>
      </c>
      <c r="C11" s="26">
        <v>109</v>
      </c>
      <c r="D11" s="26">
        <v>177</v>
      </c>
      <c r="E11" s="26">
        <v>2444</v>
      </c>
      <c r="F11" s="26">
        <v>14973</v>
      </c>
      <c r="G11" s="26">
        <v>21943</v>
      </c>
      <c r="H11" s="26">
        <v>20920</v>
      </c>
      <c r="I11" s="26">
        <v>15860</v>
      </c>
      <c r="J11" s="26">
        <v>10990</v>
      </c>
      <c r="K11" s="26">
        <v>8599</v>
      </c>
      <c r="L11" s="26">
        <v>6048</v>
      </c>
      <c r="M11" s="26">
        <v>2642</v>
      </c>
      <c r="N11" s="26">
        <v>976</v>
      </c>
      <c r="O11" s="26">
        <v>507</v>
      </c>
      <c r="P11" s="26">
        <v>257</v>
      </c>
      <c r="Q11" s="26">
        <v>185</v>
      </c>
      <c r="R11" s="26">
        <v>150</v>
      </c>
      <c r="S11" s="26"/>
      <c r="T11" s="28">
        <f t="shared" si="0"/>
        <v>106780</v>
      </c>
      <c r="U11" s="27"/>
      <c r="V11" s="19"/>
      <c r="W11" s="20">
        <f>+T11/'Cartera total por edad'!T11</f>
        <v>0.41651389029746533</v>
      </c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0.5">
      <c r="A12" s="10">
        <v>99</v>
      </c>
      <c r="B12" s="17" t="str">
        <f>+'Cartera masculina por edad'!B12</f>
        <v>Isapre Banmédica</v>
      </c>
      <c r="C12" s="26">
        <v>132</v>
      </c>
      <c r="D12" s="26">
        <v>300</v>
      </c>
      <c r="E12" s="26">
        <v>2979</v>
      </c>
      <c r="F12" s="26">
        <v>13215</v>
      </c>
      <c r="G12" s="26">
        <v>15768</v>
      </c>
      <c r="H12" s="26">
        <v>13237</v>
      </c>
      <c r="I12" s="26">
        <v>12836</v>
      </c>
      <c r="J12" s="26">
        <v>12444</v>
      </c>
      <c r="K12" s="26">
        <v>11049</v>
      </c>
      <c r="L12" s="26">
        <v>9432</v>
      </c>
      <c r="M12" s="26">
        <v>7150</v>
      </c>
      <c r="N12" s="26">
        <v>4745</v>
      </c>
      <c r="O12" s="26">
        <v>2897</v>
      </c>
      <c r="P12" s="26">
        <v>1667</v>
      </c>
      <c r="Q12" s="26">
        <v>1224</v>
      </c>
      <c r="R12" s="26">
        <v>1010</v>
      </c>
      <c r="S12" s="26"/>
      <c r="T12" s="28">
        <f t="shared" si="0"/>
        <v>110085</v>
      </c>
      <c r="U12" s="27"/>
      <c r="V12" s="19"/>
      <c r="W12" s="20">
        <f>+T12/'Cartera total por edad'!T12</f>
        <v>0.31065602221450883</v>
      </c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0.5">
      <c r="A13" s="10">
        <v>107</v>
      </c>
      <c r="B13" s="17" t="str">
        <f>+'Cartera masculina por edad'!B13</f>
        <v>Consalud S.A.</v>
      </c>
      <c r="C13" s="26">
        <v>31</v>
      </c>
      <c r="D13" s="26">
        <v>283</v>
      </c>
      <c r="E13" s="26">
        <v>4382</v>
      </c>
      <c r="F13" s="26">
        <v>13175</v>
      </c>
      <c r="G13" s="26">
        <v>15229</v>
      </c>
      <c r="H13" s="26">
        <v>12972</v>
      </c>
      <c r="I13" s="26">
        <v>11168</v>
      </c>
      <c r="J13" s="26">
        <v>9560</v>
      </c>
      <c r="K13" s="26">
        <v>8435</v>
      </c>
      <c r="L13" s="26">
        <v>7234</v>
      </c>
      <c r="M13" s="26">
        <v>4602</v>
      </c>
      <c r="N13" s="26">
        <v>2463</v>
      </c>
      <c r="O13" s="26">
        <v>1743</v>
      </c>
      <c r="P13" s="26">
        <v>1331</v>
      </c>
      <c r="Q13" s="26">
        <v>925</v>
      </c>
      <c r="R13" s="26">
        <v>613</v>
      </c>
      <c r="S13" s="26"/>
      <c r="T13" s="28">
        <f t="shared" si="0"/>
        <v>94146</v>
      </c>
      <c r="U13" s="27"/>
      <c r="V13" s="19"/>
      <c r="W13" s="20">
        <f>+T13/'Cartera total por edad'!T13</f>
        <v>0.2606449540979613</v>
      </c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10.5">
      <c r="A14" s="10"/>
      <c r="B14" s="10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7"/>
      <c r="V14" s="27"/>
      <c r="W14" s="56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10.5">
      <c r="A15" s="105"/>
      <c r="B15" s="106" t="s">
        <v>43</v>
      </c>
      <c r="C15" s="126">
        <f aca="true" t="shared" si="1" ref="C15:T15">SUM(C7:C14)</f>
        <v>341</v>
      </c>
      <c r="D15" s="126">
        <f t="shared" si="1"/>
        <v>1413</v>
      </c>
      <c r="E15" s="126">
        <f t="shared" si="1"/>
        <v>19869</v>
      </c>
      <c r="F15" s="126">
        <f t="shared" si="1"/>
        <v>84992</v>
      </c>
      <c r="G15" s="126">
        <f t="shared" si="1"/>
        <v>101014</v>
      </c>
      <c r="H15" s="126">
        <f t="shared" si="1"/>
        <v>86774</v>
      </c>
      <c r="I15" s="126">
        <f t="shared" si="1"/>
        <v>74365</v>
      </c>
      <c r="J15" s="126">
        <f t="shared" si="1"/>
        <v>60942</v>
      </c>
      <c r="K15" s="126">
        <f t="shared" si="1"/>
        <v>52534</v>
      </c>
      <c r="L15" s="126">
        <f t="shared" si="1"/>
        <v>43688</v>
      </c>
      <c r="M15" s="126">
        <f t="shared" si="1"/>
        <v>27934</v>
      </c>
      <c r="N15" s="126">
        <f t="shared" si="1"/>
        <v>16840</v>
      </c>
      <c r="O15" s="126">
        <f t="shared" si="1"/>
        <v>10489</v>
      </c>
      <c r="P15" s="126">
        <f t="shared" si="1"/>
        <v>6430</v>
      </c>
      <c r="Q15" s="126">
        <f t="shared" si="1"/>
        <v>4310</v>
      </c>
      <c r="R15" s="126">
        <f t="shared" si="1"/>
        <v>3127</v>
      </c>
      <c r="S15" s="126">
        <f t="shared" si="1"/>
        <v>0</v>
      </c>
      <c r="T15" s="126">
        <f t="shared" si="1"/>
        <v>595062</v>
      </c>
      <c r="U15" s="27">
        <v>0</v>
      </c>
      <c r="V15" s="28"/>
      <c r="W15" s="20">
        <f>+T15/'Cartera total por edad'!T15</f>
        <v>0.3524428258112892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0.5">
      <c r="A16" s="10"/>
      <c r="B16" s="10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7"/>
      <c r="V16" s="27"/>
      <c r="W16" s="56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10.5">
      <c r="A17" s="10">
        <v>62</v>
      </c>
      <c r="B17" s="17" t="str">
        <f>+'Cartera masculina por edad'!B17</f>
        <v>San Lorenzo</v>
      </c>
      <c r="C17" s="26"/>
      <c r="D17" s="26"/>
      <c r="E17" s="26">
        <v>1</v>
      </c>
      <c r="F17" s="26">
        <v>3</v>
      </c>
      <c r="G17" s="26">
        <v>4</v>
      </c>
      <c r="H17" s="26">
        <v>16</v>
      </c>
      <c r="I17" s="26">
        <v>12</v>
      </c>
      <c r="J17" s="26">
        <v>13</v>
      </c>
      <c r="K17" s="26">
        <v>16</v>
      </c>
      <c r="L17" s="26">
        <v>20</v>
      </c>
      <c r="M17" s="26">
        <v>7</v>
      </c>
      <c r="N17" s="26">
        <v>10</v>
      </c>
      <c r="O17" s="26">
        <v>8</v>
      </c>
      <c r="P17" s="26">
        <v>4</v>
      </c>
      <c r="Q17" s="26"/>
      <c r="R17" s="26">
        <v>1</v>
      </c>
      <c r="S17" s="26"/>
      <c r="T17" s="28">
        <f aca="true" t="shared" si="2" ref="T17:T22">SUM(C17:S17)</f>
        <v>115</v>
      </c>
      <c r="U17" s="27"/>
      <c r="V17" s="19"/>
      <c r="W17" s="20">
        <f>+T17/'Cartera total por edad'!T17</f>
        <v>0.09472817133443164</v>
      </c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10.5">
      <c r="A18" s="10">
        <v>63</v>
      </c>
      <c r="B18" s="17" t="str">
        <f>+'Cartera masculina por edad'!B18</f>
        <v>Fusat Ltda.</v>
      </c>
      <c r="C18" s="26">
        <v>57</v>
      </c>
      <c r="D18" s="26">
        <v>28</v>
      </c>
      <c r="E18" s="26">
        <v>21</v>
      </c>
      <c r="F18" s="26">
        <v>54</v>
      </c>
      <c r="G18" s="26">
        <v>173</v>
      </c>
      <c r="H18" s="26">
        <v>215</v>
      </c>
      <c r="I18" s="26">
        <v>243</v>
      </c>
      <c r="J18" s="26">
        <v>266</v>
      </c>
      <c r="K18" s="26">
        <v>249</v>
      </c>
      <c r="L18" s="26">
        <v>336</v>
      </c>
      <c r="M18" s="26">
        <v>368</v>
      </c>
      <c r="N18" s="26">
        <v>331</v>
      </c>
      <c r="O18" s="26">
        <v>207</v>
      </c>
      <c r="P18" s="26">
        <v>98</v>
      </c>
      <c r="Q18" s="26">
        <v>53</v>
      </c>
      <c r="R18" s="26">
        <v>46</v>
      </c>
      <c r="S18" s="26"/>
      <c r="T18" s="28">
        <f t="shared" si="2"/>
        <v>2745</v>
      </c>
      <c r="U18" s="27"/>
      <c r="V18" s="19"/>
      <c r="W18" s="20">
        <f>+T18/'Cartera total por edad'!T18</f>
        <v>0.22087222401029932</v>
      </c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0.5">
      <c r="A19" s="10">
        <v>65</v>
      </c>
      <c r="B19" s="17" t="str">
        <f>+'Cartera masculina por edad'!B19</f>
        <v>Chuquicamata</v>
      </c>
      <c r="C19" s="26">
        <v>115</v>
      </c>
      <c r="D19" s="26">
        <v>29</v>
      </c>
      <c r="E19" s="26">
        <v>63</v>
      </c>
      <c r="F19" s="26">
        <v>208</v>
      </c>
      <c r="G19" s="26">
        <v>185</v>
      </c>
      <c r="H19" s="26">
        <v>216</v>
      </c>
      <c r="I19" s="26">
        <v>196</v>
      </c>
      <c r="J19" s="26">
        <v>219</v>
      </c>
      <c r="K19" s="26">
        <v>223</v>
      </c>
      <c r="L19" s="26">
        <v>196</v>
      </c>
      <c r="M19" s="26">
        <v>255</v>
      </c>
      <c r="N19" s="26">
        <v>157</v>
      </c>
      <c r="O19" s="26">
        <v>61</v>
      </c>
      <c r="P19" s="26">
        <v>16</v>
      </c>
      <c r="Q19" s="26">
        <v>22</v>
      </c>
      <c r="R19" s="26">
        <v>26</v>
      </c>
      <c r="S19" s="26"/>
      <c r="T19" s="28">
        <f t="shared" si="2"/>
        <v>2187</v>
      </c>
      <c r="U19" s="27"/>
      <c r="V19" s="19"/>
      <c r="W19" s="20">
        <f>+T19/'Cartera total por edad'!T19</f>
        <v>0.18004445542109163</v>
      </c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0.5">
      <c r="A20" s="10">
        <v>68</v>
      </c>
      <c r="B20" s="17" t="str">
        <f>+'Cartera masculina por edad'!B20</f>
        <v>Río Blanco</v>
      </c>
      <c r="C20" s="26">
        <v>1</v>
      </c>
      <c r="D20" s="26"/>
      <c r="E20" s="26">
        <v>4</v>
      </c>
      <c r="F20" s="26">
        <v>11</v>
      </c>
      <c r="G20" s="26">
        <v>16</v>
      </c>
      <c r="H20" s="26">
        <v>34</v>
      </c>
      <c r="I20" s="26">
        <v>26</v>
      </c>
      <c r="J20" s="26">
        <v>27</v>
      </c>
      <c r="K20" s="26">
        <v>26</v>
      </c>
      <c r="L20" s="26">
        <v>26</v>
      </c>
      <c r="M20" s="26">
        <v>25</v>
      </c>
      <c r="N20" s="26">
        <v>20</v>
      </c>
      <c r="O20" s="26">
        <v>8</v>
      </c>
      <c r="P20" s="26">
        <v>3</v>
      </c>
      <c r="Q20" s="26">
        <v>2</v>
      </c>
      <c r="R20" s="26">
        <v>2</v>
      </c>
      <c r="S20" s="26"/>
      <c r="T20" s="28">
        <f t="shared" si="2"/>
        <v>231</v>
      </c>
      <c r="U20" s="27"/>
      <c r="V20" s="19"/>
      <c r="W20" s="20">
        <f>+T20/'Cartera total por edad'!T20</f>
        <v>0.11301369863013698</v>
      </c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10.5">
      <c r="A21" s="10">
        <v>76</v>
      </c>
      <c r="B21" s="17" t="str">
        <f>+'Cartera masculina por edad'!B21</f>
        <v>Isapre Fundación</v>
      </c>
      <c r="C21" s="26">
        <v>6</v>
      </c>
      <c r="D21" s="26">
        <v>8</v>
      </c>
      <c r="E21" s="26">
        <v>99</v>
      </c>
      <c r="F21" s="26">
        <v>574</v>
      </c>
      <c r="G21" s="26">
        <v>1026</v>
      </c>
      <c r="H21" s="26">
        <v>764</v>
      </c>
      <c r="I21" s="26">
        <v>677</v>
      </c>
      <c r="J21" s="26">
        <v>512</v>
      </c>
      <c r="K21" s="26">
        <v>417</v>
      </c>
      <c r="L21" s="26">
        <v>389</v>
      </c>
      <c r="M21" s="26">
        <v>606</v>
      </c>
      <c r="N21" s="26">
        <v>693</v>
      </c>
      <c r="O21" s="26">
        <v>471</v>
      </c>
      <c r="P21" s="26">
        <v>399</v>
      </c>
      <c r="Q21" s="26">
        <v>426</v>
      </c>
      <c r="R21" s="26">
        <v>705</v>
      </c>
      <c r="S21" s="26"/>
      <c r="T21" s="28">
        <f t="shared" si="2"/>
        <v>7772</v>
      </c>
      <c r="U21" s="27"/>
      <c r="V21" s="19"/>
      <c r="W21" s="20">
        <f>+T21/'Cartera total por edad'!T21</f>
        <v>0.5069797782126549</v>
      </c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ht="10.5">
      <c r="A22" s="10">
        <v>94</v>
      </c>
      <c r="B22" s="17" t="str">
        <f>+'Cartera masculina por edad'!B22</f>
        <v>Cruz del Norte</v>
      </c>
      <c r="C22" s="26"/>
      <c r="D22" s="26">
        <v>1</v>
      </c>
      <c r="E22" s="26">
        <v>9</v>
      </c>
      <c r="F22" s="26">
        <v>11</v>
      </c>
      <c r="G22" s="26">
        <v>17</v>
      </c>
      <c r="H22" s="26">
        <v>16</v>
      </c>
      <c r="I22" s="26">
        <v>11</v>
      </c>
      <c r="J22" s="26">
        <v>14</v>
      </c>
      <c r="K22" s="26">
        <v>11</v>
      </c>
      <c r="L22" s="26">
        <v>11</v>
      </c>
      <c r="M22" s="26">
        <v>2</v>
      </c>
      <c r="N22" s="26">
        <v>5</v>
      </c>
      <c r="O22" s="26"/>
      <c r="P22" s="26">
        <v>4</v>
      </c>
      <c r="Q22" s="26"/>
      <c r="R22" s="26"/>
      <c r="S22" s="26"/>
      <c r="T22" s="28">
        <f t="shared" si="2"/>
        <v>112</v>
      </c>
      <c r="U22" s="27"/>
      <c r="V22" s="19"/>
      <c r="W22" s="20">
        <f>+T22/'Cartera total por edad'!T22</f>
        <v>0.09348914858096828</v>
      </c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10.5">
      <c r="A23" s="10"/>
      <c r="B23" s="10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7"/>
      <c r="V23" s="27"/>
      <c r="W23" s="56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10.5">
      <c r="A24" s="106"/>
      <c r="B24" s="106" t="s">
        <v>49</v>
      </c>
      <c r="C24" s="126">
        <f aca="true" t="shared" si="3" ref="C24:T24">SUM(C17:C22)</f>
        <v>179</v>
      </c>
      <c r="D24" s="126">
        <f>SUM(D17:D22)</f>
        <v>66</v>
      </c>
      <c r="E24" s="126">
        <f t="shared" si="3"/>
        <v>197</v>
      </c>
      <c r="F24" s="126">
        <f t="shared" si="3"/>
        <v>861</v>
      </c>
      <c r="G24" s="126">
        <f t="shared" si="3"/>
        <v>1421</v>
      </c>
      <c r="H24" s="126">
        <f t="shared" si="3"/>
        <v>1261</v>
      </c>
      <c r="I24" s="126">
        <f t="shared" si="3"/>
        <v>1165</v>
      </c>
      <c r="J24" s="126">
        <f t="shared" si="3"/>
        <v>1051</v>
      </c>
      <c r="K24" s="126">
        <f t="shared" si="3"/>
        <v>942</v>
      </c>
      <c r="L24" s="126">
        <f t="shared" si="3"/>
        <v>978</v>
      </c>
      <c r="M24" s="126">
        <f t="shared" si="3"/>
        <v>1263</v>
      </c>
      <c r="N24" s="126">
        <f t="shared" si="3"/>
        <v>1216</v>
      </c>
      <c r="O24" s="126">
        <f t="shared" si="3"/>
        <v>755</v>
      </c>
      <c r="P24" s="126">
        <f t="shared" si="3"/>
        <v>524</v>
      </c>
      <c r="Q24" s="126">
        <f t="shared" si="3"/>
        <v>503</v>
      </c>
      <c r="R24" s="126">
        <f t="shared" si="3"/>
        <v>780</v>
      </c>
      <c r="S24" s="126">
        <f t="shared" si="3"/>
        <v>0</v>
      </c>
      <c r="T24" s="126">
        <f t="shared" si="3"/>
        <v>13162</v>
      </c>
      <c r="U24" s="27">
        <v>0</v>
      </c>
      <c r="V24" s="28"/>
      <c r="W24" s="20">
        <f>+T24/'Cartera total por edad'!T24</f>
        <v>0.2967020581141092</v>
      </c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10.5">
      <c r="A25" s="10"/>
      <c r="B25" s="10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7"/>
      <c r="V25" s="28"/>
      <c r="W25" s="56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ht="10.5">
      <c r="A26" s="128"/>
      <c r="B26" s="128" t="s">
        <v>50</v>
      </c>
      <c r="C26" s="126">
        <f aca="true" t="shared" si="4" ref="C26:T26">C15+C24</f>
        <v>520</v>
      </c>
      <c r="D26" s="126">
        <f>D15+D24</f>
        <v>1479</v>
      </c>
      <c r="E26" s="126">
        <f t="shared" si="4"/>
        <v>20066</v>
      </c>
      <c r="F26" s="126">
        <f t="shared" si="4"/>
        <v>85853</v>
      </c>
      <c r="G26" s="126">
        <f t="shared" si="4"/>
        <v>102435</v>
      </c>
      <c r="H26" s="126">
        <f t="shared" si="4"/>
        <v>88035</v>
      </c>
      <c r="I26" s="126">
        <f t="shared" si="4"/>
        <v>75530</v>
      </c>
      <c r="J26" s="126">
        <f t="shared" si="4"/>
        <v>61993</v>
      </c>
      <c r="K26" s="126">
        <f t="shared" si="4"/>
        <v>53476</v>
      </c>
      <c r="L26" s="126">
        <f t="shared" si="4"/>
        <v>44666</v>
      </c>
      <c r="M26" s="126">
        <f t="shared" si="4"/>
        <v>29197</v>
      </c>
      <c r="N26" s="126">
        <f t="shared" si="4"/>
        <v>18056</v>
      </c>
      <c r="O26" s="126">
        <f t="shared" si="4"/>
        <v>11244</v>
      </c>
      <c r="P26" s="126">
        <f t="shared" si="4"/>
        <v>6954</v>
      </c>
      <c r="Q26" s="126">
        <f t="shared" si="4"/>
        <v>4813</v>
      </c>
      <c r="R26" s="126">
        <f t="shared" si="4"/>
        <v>3907</v>
      </c>
      <c r="S26" s="126">
        <f t="shared" si="4"/>
        <v>0</v>
      </c>
      <c r="T26" s="126">
        <f t="shared" si="4"/>
        <v>608224</v>
      </c>
      <c r="U26" s="27">
        <v>0</v>
      </c>
      <c r="V26" s="28"/>
      <c r="W26" s="20">
        <f>+T26/'Cartera total por edad'!T26</f>
        <v>0.3510157818132291</v>
      </c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ht="10.5">
      <c r="A27" s="10"/>
      <c r="B27" s="10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ht="11.25" thickBot="1">
      <c r="A28" s="135"/>
      <c r="B28" s="135" t="s">
        <v>51</v>
      </c>
      <c r="C28" s="137">
        <f aca="true" t="shared" si="5" ref="C28:S28">(C26/$T26)</f>
        <v>0.0008549481769874257</v>
      </c>
      <c r="D28" s="137">
        <f>(D26/$T26)</f>
        <v>0.0024316699110853894</v>
      </c>
      <c r="E28" s="137">
        <f t="shared" si="5"/>
        <v>0.032991134845057085</v>
      </c>
      <c r="F28" s="137">
        <f t="shared" si="5"/>
        <v>0.14115358815173357</v>
      </c>
      <c r="G28" s="137">
        <f t="shared" si="5"/>
        <v>0.1684165702109749</v>
      </c>
      <c r="H28" s="137">
        <f t="shared" si="5"/>
        <v>0.14474108223286158</v>
      </c>
      <c r="I28" s="137">
        <f t="shared" si="5"/>
        <v>0.12418122270742359</v>
      </c>
      <c r="J28" s="137">
        <f t="shared" si="5"/>
        <v>0.10192461987688746</v>
      </c>
      <c r="K28" s="137">
        <f t="shared" si="5"/>
        <v>0.08792155521649918</v>
      </c>
      <c r="L28" s="137">
        <f t="shared" si="5"/>
        <v>0.07343676014100069</v>
      </c>
      <c r="M28" s="137">
        <f t="shared" si="5"/>
        <v>0.04800369600673436</v>
      </c>
      <c r="N28" s="137">
        <f t="shared" si="5"/>
        <v>0.029686431314778765</v>
      </c>
      <c r="O28" s="137">
        <f t="shared" si="5"/>
        <v>0.01848661019624349</v>
      </c>
      <c r="P28" s="137">
        <f t="shared" si="5"/>
        <v>0.011433287736097227</v>
      </c>
      <c r="Q28" s="137">
        <f t="shared" si="5"/>
        <v>0.007913203030462461</v>
      </c>
      <c r="R28" s="137">
        <f t="shared" si="5"/>
        <v>0.006423620245172831</v>
      </c>
      <c r="S28" s="137">
        <f t="shared" si="5"/>
        <v>0</v>
      </c>
      <c r="T28" s="137">
        <f>SUM(C28:R28)</f>
        <v>1</v>
      </c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2:256" ht="10.5">
      <c r="B29" s="17" t="str">
        <f>+'Cartera masculina por edad'!B29</f>
        <v>Fuente: Superintendencia de Salud, Archivo Maestro de Beneficiarios.</v>
      </c>
      <c r="C29" s="19"/>
      <c r="D29" s="19"/>
      <c r="E29" s="19"/>
      <c r="F29" s="20"/>
      <c r="G29" s="19"/>
      <c r="H29" s="19"/>
      <c r="I29" s="19"/>
      <c r="J29" s="19"/>
      <c r="K29" s="19"/>
      <c r="L29" s="57"/>
      <c r="M29" s="54" t="s">
        <v>1</v>
      </c>
      <c r="N29" s="54" t="s">
        <v>1</v>
      </c>
      <c r="O29" s="54" t="s">
        <v>1</v>
      </c>
      <c r="P29" s="19"/>
      <c r="Q29" s="19"/>
      <c r="R29" s="54" t="s">
        <v>1</v>
      </c>
      <c r="S29" s="54"/>
      <c r="T29" s="54" t="s">
        <v>1</v>
      </c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2:256" ht="10.5">
      <c r="B30" s="17" t="str">
        <f>+'Cartera masculina por edad'!B30</f>
        <v>(*) Son aquellos datos que no presentan información en el campo edad.</v>
      </c>
      <c r="C30" s="19"/>
      <c r="D30" s="19"/>
      <c r="E30" s="19"/>
      <c r="F30" s="19"/>
      <c r="G30" s="19"/>
      <c r="H30" s="19"/>
      <c r="I30" s="19"/>
      <c r="J30" s="19"/>
      <c r="K30" s="19"/>
      <c r="L30" s="54" t="s">
        <v>1</v>
      </c>
      <c r="M30" s="54" t="s">
        <v>1</v>
      </c>
      <c r="N30" s="54" t="s">
        <v>1</v>
      </c>
      <c r="O30" s="54" t="s">
        <v>1</v>
      </c>
      <c r="P30" s="19"/>
      <c r="Q30" s="19"/>
      <c r="R30" s="54" t="s">
        <v>1</v>
      </c>
      <c r="S30" s="54"/>
      <c r="T30" s="54" t="s">
        <v>1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ht="10.5">
      <c r="A31" s="17"/>
      <c r="B31" s="10"/>
      <c r="C31" s="19"/>
      <c r="D31" s="19"/>
      <c r="E31" s="19"/>
      <c r="F31" s="19"/>
      <c r="G31" s="19"/>
      <c r="H31" s="19"/>
      <c r="I31" s="19"/>
      <c r="J31" s="19"/>
      <c r="K31" s="19"/>
      <c r="L31" s="54"/>
      <c r="M31" s="54"/>
      <c r="N31" s="54"/>
      <c r="O31" s="54"/>
      <c r="P31" s="19"/>
      <c r="Q31" s="19"/>
      <c r="R31" s="54"/>
      <c r="S31" s="54"/>
      <c r="T31" s="54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ht="14.25">
      <c r="A32" s="175" t="s">
        <v>224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2:256" ht="13.5">
      <c r="B33" s="176" t="s">
        <v>74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2:256" ht="13.5">
      <c r="B34" s="176" t="s">
        <v>266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ht="11.25" thickBot="1">
      <c r="A35" s="10"/>
      <c r="B35" s="1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ht="10.5">
      <c r="A36" s="114" t="s">
        <v>1</v>
      </c>
      <c r="B36" s="114" t="s">
        <v>1</v>
      </c>
      <c r="C36" s="186" t="s">
        <v>53</v>
      </c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64"/>
      <c r="T36" s="164"/>
      <c r="U36" s="27"/>
      <c r="V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ht="10.5">
      <c r="A37" s="122" t="s">
        <v>37</v>
      </c>
      <c r="B37" s="122" t="s">
        <v>38</v>
      </c>
      <c r="C37" s="133" t="s">
        <v>240</v>
      </c>
      <c r="D37" s="133" t="s">
        <v>241</v>
      </c>
      <c r="E37" s="133" t="s">
        <v>54</v>
      </c>
      <c r="F37" s="133" t="s">
        <v>55</v>
      </c>
      <c r="G37" s="133" t="s">
        <v>56</v>
      </c>
      <c r="H37" s="133" t="s">
        <v>57</v>
      </c>
      <c r="I37" s="133" t="s">
        <v>58</v>
      </c>
      <c r="J37" s="133" t="s">
        <v>59</v>
      </c>
      <c r="K37" s="133" t="s">
        <v>60</v>
      </c>
      <c r="L37" s="133" t="s">
        <v>61</v>
      </c>
      <c r="M37" s="133" t="s">
        <v>62</v>
      </c>
      <c r="N37" s="133" t="s">
        <v>63</v>
      </c>
      <c r="O37" s="133" t="s">
        <v>64</v>
      </c>
      <c r="P37" s="133" t="s">
        <v>65</v>
      </c>
      <c r="Q37" s="133" t="s">
        <v>66</v>
      </c>
      <c r="R37" s="134" t="s">
        <v>67</v>
      </c>
      <c r="S37" s="134" t="s">
        <v>216</v>
      </c>
      <c r="T37" s="165" t="s">
        <v>4</v>
      </c>
      <c r="U37" s="27"/>
      <c r="V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ht="10.5">
      <c r="A38" s="10">
        <v>67</v>
      </c>
      <c r="B38" s="17" t="str">
        <f>+B7</f>
        <v>Colmena Golden Cross</v>
      </c>
      <c r="C38" s="26">
        <v>51886</v>
      </c>
      <c r="D38" s="26">
        <v>15353</v>
      </c>
      <c r="E38" s="26">
        <v>13472</v>
      </c>
      <c r="F38" s="26">
        <v>6756</v>
      </c>
      <c r="G38" s="26">
        <v>4758</v>
      </c>
      <c r="H38" s="26">
        <v>5260</v>
      </c>
      <c r="I38" s="26">
        <v>5178</v>
      </c>
      <c r="J38" s="26">
        <v>4815</v>
      </c>
      <c r="K38" s="26">
        <v>5163</v>
      </c>
      <c r="L38" s="26">
        <v>4952</v>
      </c>
      <c r="M38" s="26">
        <v>3362</v>
      </c>
      <c r="N38" s="26">
        <v>2449</v>
      </c>
      <c r="O38" s="26">
        <v>1441</v>
      </c>
      <c r="P38" s="26">
        <v>764</v>
      </c>
      <c r="Q38" s="26">
        <v>408</v>
      </c>
      <c r="R38" s="26">
        <v>243</v>
      </c>
      <c r="S38" s="26"/>
      <c r="T38" s="28">
        <f aca="true" t="shared" si="6" ref="T38:T44">SUM(C38:S38)</f>
        <v>126260</v>
      </c>
      <c r="U38" s="27"/>
      <c r="V38" s="19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ht="10.5">
      <c r="A39" s="10">
        <v>78</v>
      </c>
      <c r="B39" s="17" t="str">
        <f aca="true" t="shared" si="7" ref="B39:B44">+B8</f>
        <v>Isapre Cruz Blanca S.A.</v>
      </c>
      <c r="C39" s="26">
        <v>67079</v>
      </c>
      <c r="D39" s="26">
        <v>21753</v>
      </c>
      <c r="E39" s="26">
        <v>18421</v>
      </c>
      <c r="F39" s="26">
        <v>9362</v>
      </c>
      <c r="G39" s="26">
        <v>7040</v>
      </c>
      <c r="H39" s="26">
        <v>7663</v>
      </c>
      <c r="I39" s="26">
        <v>7727</v>
      </c>
      <c r="J39" s="26">
        <v>7785</v>
      </c>
      <c r="K39" s="26">
        <v>7945</v>
      </c>
      <c r="L39" s="26">
        <v>6348</v>
      </c>
      <c r="M39" s="26">
        <v>4231</v>
      </c>
      <c r="N39" s="26">
        <v>2623</v>
      </c>
      <c r="O39" s="26">
        <v>1300</v>
      </c>
      <c r="P39" s="26">
        <v>652</v>
      </c>
      <c r="Q39" s="26">
        <v>368</v>
      </c>
      <c r="R39" s="26">
        <v>259</v>
      </c>
      <c r="S39" s="26"/>
      <c r="T39" s="28">
        <f t="shared" si="6"/>
        <v>170556</v>
      </c>
      <c r="U39" s="27"/>
      <c r="V39" s="19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ht="10.5">
      <c r="A40" s="10">
        <v>80</v>
      </c>
      <c r="B40" s="17" t="str">
        <f t="shared" si="7"/>
        <v>Vida Tres</v>
      </c>
      <c r="C40" s="26">
        <v>14211</v>
      </c>
      <c r="D40" s="26">
        <v>4933</v>
      </c>
      <c r="E40" s="26">
        <v>4625</v>
      </c>
      <c r="F40" s="26">
        <v>2070</v>
      </c>
      <c r="G40" s="26">
        <v>1385</v>
      </c>
      <c r="H40" s="26">
        <v>1621</v>
      </c>
      <c r="I40" s="26">
        <v>1873</v>
      </c>
      <c r="J40" s="26">
        <v>1644</v>
      </c>
      <c r="K40" s="26">
        <v>1605</v>
      </c>
      <c r="L40" s="26">
        <v>1348</v>
      </c>
      <c r="M40" s="26">
        <v>1010</v>
      </c>
      <c r="N40" s="26">
        <v>730</v>
      </c>
      <c r="O40" s="26">
        <v>454</v>
      </c>
      <c r="P40" s="26">
        <v>342</v>
      </c>
      <c r="Q40" s="26">
        <v>197</v>
      </c>
      <c r="R40" s="26">
        <v>152</v>
      </c>
      <c r="S40" s="26"/>
      <c r="T40" s="28">
        <f t="shared" si="6"/>
        <v>38200</v>
      </c>
      <c r="U40" s="27"/>
      <c r="V40" s="19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pans="1:256" ht="10.5">
      <c r="A41" s="10">
        <v>81</v>
      </c>
      <c r="B41" s="17" t="str">
        <f t="shared" si="7"/>
        <v>Ferrosalud</v>
      </c>
      <c r="C41" s="26">
        <v>663</v>
      </c>
      <c r="D41" s="26">
        <v>252</v>
      </c>
      <c r="E41" s="26">
        <v>203</v>
      </c>
      <c r="F41" s="26">
        <v>89</v>
      </c>
      <c r="G41" s="26">
        <v>50</v>
      </c>
      <c r="H41" s="26">
        <v>57</v>
      </c>
      <c r="I41" s="26">
        <v>91</v>
      </c>
      <c r="J41" s="26">
        <v>116</v>
      </c>
      <c r="K41" s="26">
        <v>106</v>
      </c>
      <c r="L41" s="26">
        <v>80</v>
      </c>
      <c r="M41" s="26">
        <v>93</v>
      </c>
      <c r="N41" s="26">
        <v>60</v>
      </c>
      <c r="O41" s="26">
        <v>26</v>
      </c>
      <c r="P41" s="26">
        <v>10</v>
      </c>
      <c r="Q41" s="26">
        <v>4</v>
      </c>
      <c r="R41" s="26">
        <v>1</v>
      </c>
      <c r="S41" s="26"/>
      <c r="T41" s="28">
        <f>SUM(C41:S41)</f>
        <v>1901</v>
      </c>
      <c r="U41" s="27"/>
      <c r="V41" s="19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ht="10.5">
      <c r="A42" s="10">
        <v>88</v>
      </c>
      <c r="B42" s="17" t="str">
        <f t="shared" si="7"/>
        <v>Mas Vida</v>
      </c>
      <c r="C42" s="26">
        <v>60415</v>
      </c>
      <c r="D42" s="26">
        <v>16119</v>
      </c>
      <c r="E42" s="26">
        <v>11464</v>
      </c>
      <c r="F42" s="26">
        <v>5959</v>
      </c>
      <c r="G42" s="26">
        <v>5658</v>
      </c>
      <c r="H42" s="26">
        <v>6647</v>
      </c>
      <c r="I42" s="26">
        <v>6065</v>
      </c>
      <c r="J42" s="26">
        <v>4698</v>
      </c>
      <c r="K42" s="26">
        <v>3934</v>
      </c>
      <c r="L42" s="26">
        <v>2030</v>
      </c>
      <c r="M42" s="26">
        <v>864</v>
      </c>
      <c r="N42" s="26">
        <v>358</v>
      </c>
      <c r="O42" s="26">
        <v>241</v>
      </c>
      <c r="P42" s="26">
        <v>115</v>
      </c>
      <c r="Q42" s="26">
        <v>80</v>
      </c>
      <c r="R42" s="26">
        <v>63</v>
      </c>
      <c r="S42" s="26"/>
      <c r="T42" s="28">
        <f t="shared" si="6"/>
        <v>124710</v>
      </c>
      <c r="U42" s="27"/>
      <c r="V42" s="19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ht="10.5">
      <c r="A43" s="10">
        <v>99</v>
      </c>
      <c r="B43" s="17" t="str">
        <f t="shared" si="7"/>
        <v>Isapre Banmédica</v>
      </c>
      <c r="C43" s="26">
        <v>65585</v>
      </c>
      <c r="D43" s="26">
        <v>22639</v>
      </c>
      <c r="E43" s="26">
        <v>20022</v>
      </c>
      <c r="F43" s="26">
        <v>10257</v>
      </c>
      <c r="G43" s="26">
        <v>7135</v>
      </c>
      <c r="H43" s="26">
        <v>7869</v>
      </c>
      <c r="I43" s="26">
        <v>8709</v>
      </c>
      <c r="J43" s="26">
        <v>8556</v>
      </c>
      <c r="K43" s="26">
        <v>8637</v>
      </c>
      <c r="L43" s="26">
        <v>6697</v>
      </c>
      <c r="M43" s="26">
        <v>4413</v>
      </c>
      <c r="N43" s="26">
        <v>2618</v>
      </c>
      <c r="O43" s="26">
        <v>1490</v>
      </c>
      <c r="P43" s="26">
        <v>896</v>
      </c>
      <c r="Q43" s="26">
        <v>586</v>
      </c>
      <c r="R43" s="26">
        <v>440</v>
      </c>
      <c r="S43" s="26"/>
      <c r="T43" s="28">
        <f t="shared" si="6"/>
        <v>176549</v>
      </c>
      <c r="U43" s="27"/>
      <c r="V43" s="19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ht="10.5">
      <c r="A44" s="10">
        <v>107</v>
      </c>
      <c r="B44" s="17" t="str">
        <f t="shared" si="7"/>
        <v>Consalud S.A.</v>
      </c>
      <c r="C44" s="26">
        <v>64850</v>
      </c>
      <c r="D44" s="26">
        <v>23534</v>
      </c>
      <c r="E44" s="26">
        <v>21356</v>
      </c>
      <c r="F44" s="26">
        <v>10083</v>
      </c>
      <c r="G44" s="26">
        <v>7744</v>
      </c>
      <c r="H44" s="26">
        <v>8455</v>
      </c>
      <c r="I44" s="26">
        <v>9876</v>
      </c>
      <c r="J44" s="26">
        <v>11356</v>
      </c>
      <c r="K44" s="26">
        <v>11601</v>
      </c>
      <c r="L44" s="26">
        <v>9404</v>
      </c>
      <c r="M44" s="26">
        <v>5763</v>
      </c>
      <c r="N44" s="26">
        <v>3057</v>
      </c>
      <c r="O44" s="26">
        <v>1738</v>
      </c>
      <c r="P44" s="26">
        <v>1002</v>
      </c>
      <c r="Q44" s="26">
        <v>650</v>
      </c>
      <c r="R44" s="26">
        <v>530</v>
      </c>
      <c r="S44" s="26"/>
      <c r="T44" s="28">
        <f t="shared" si="6"/>
        <v>190999</v>
      </c>
      <c r="U44" s="27"/>
      <c r="V44" s="19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ht="10.5">
      <c r="A45" s="10"/>
      <c r="B45" s="10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ht="10.5">
      <c r="A46" s="105"/>
      <c r="B46" s="106" t="s">
        <v>43</v>
      </c>
      <c r="C46" s="126">
        <f aca="true" t="shared" si="8" ref="C46:T46">SUM(C38:C45)</f>
        <v>324689</v>
      </c>
      <c r="D46" s="126">
        <f t="shared" si="8"/>
        <v>104583</v>
      </c>
      <c r="E46" s="126">
        <f t="shared" si="8"/>
        <v>89563</v>
      </c>
      <c r="F46" s="126">
        <f t="shared" si="8"/>
        <v>44576</v>
      </c>
      <c r="G46" s="126">
        <f t="shared" si="8"/>
        <v>33770</v>
      </c>
      <c r="H46" s="126">
        <f t="shared" si="8"/>
        <v>37572</v>
      </c>
      <c r="I46" s="126">
        <f t="shared" si="8"/>
        <v>39519</v>
      </c>
      <c r="J46" s="126">
        <f t="shared" si="8"/>
        <v>38970</v>
      </c>
      <c r="K46" s="126">
        <f t="shared" si="8"/>
        <v>38991</v>
      </c>
      <c r="L46" s="126">
        <f t="shared" si="8"/>
        <v>30859</v>
      </c>
      <c r="M46" s="126">
        <f t="shared" si="8"/>
        <v>19736</v>
      </c>
      <c r="N46" s="126">
        <f t="shared" si="8"/>
        <v>11895</v>
      </c>
      <c r="O46" s="126">
        <f t="shared" si="8"/>
        <v>6690</v>
      </c>
      <c r="P46" s="126">
        <f t="shared" si="8"/>
        <v>3781</v>
      </c>
      <c r="Q46" s="126">
        <f t="shared" si="8"/>
        <v>2293</v>
      </c>
      <c r="R46" s="126">
        <f t="shared" si="8"/>
        <v>1688</v>
      </c>
      <c r="S46" s="126">
        <f t="shared" si="8"/>
        <v>0</v>
      </c>
      <c r="T46" s="126">
        <f t="shared" si="8"/>
        <v>829175</v>
      </c>
      <c r="U46" s="27">
        <v>0</v>
      </c>
      <c r="V46" s="28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ht="10.5">
      <c r="A47" s="10"/>
      <c r="B47" s="10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pans="1:256" ht="10.5">
      <c r="A48" s="10">
        <v>62</v>
      </c>
      <c r="B48" s="17" t="str">
        <f aca="true" t="shared" si="9" ref="B48:B53">+B17</f>
        <v>San Lorenzo</v>
      </c>
      <c r="C48" s="26">
        <v>240</v>
      </c>
      <c r="D48" s="26">
        <v>137</v>
      </c>
      <c r="E48" s="26">
        <v>139</v>
      </c>
      <c r="F48" s="26">
        <v>16</v>
      </c>
      <c r="G48" s="26">
        <v>29</v>
      </c>
      <c r="H48" s="26">
        <v>58</v>
      </c>
      <c r="I48" s="26">
        <v>76</v>
      </c>
      <c r="J48" s="26">
        <v>99</v>
      </c>
      <c r="K48" s="26">
        <v>204</v>
      </c>
      <c r="L48" s="26">
        <v>213</v>
      </c>
      <c r="M48" s="26">
        <v>133</v>
      </c>
      <c r="N48" s="26">
        <v>45</v>
      </c>
      <c r="O48" s="26">
        <v>27</v>
      </c>
      <c r="P48" s="26">
        <v>12</v>
      </c>
      <c r="Q48" s="26">
        <v>11</v>
      </c>
      <c r="R48" s="26">
        <v>22</v>
      </c>
      <c r="S48" s="26"/>
      <c r="T48" s="28">
        <f aca="true" t="shared" si="10" ref="T48:T53">SUM(C48:S48)</f>
        <v>1461</v>
      </c>
      <c r="U48" s="27"/>
      <c r="V48" s="19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256" ht="10.5">
      <c r="A49" s="10">
        <v>63</v>
      </c>
      <c r="B49" s="17" t="str">
        <f t="shared" si="9"/>
        <v>Fusat Ltda.</v>
      </c>
      <c r="C49" s="26">
        <v>2267</v>
      </c>
      <c r="D49" s="26">
        <v>921</v>
      </c>
      <c r="E49" s="26">
        <v>1005</v>
      </c>
      <c r="F49" s="26">
        <v>190</v>
      </c>
      <c r="G49" s="26">
        <v>362</v>
      </c>
      <c r="H49" s="26">
        <v>436</v>
      </c>
      <c r="I49" s="26">
        <v>437</v>
      </c>
      <c r="J49" s="26">
        <v>535</v>
      </c>
      <c r="K49" s="26">
        <v>754</v>
      </c>
      <c r="L49" s="26">
        <v>1063</v>
      </c>
      <c r="M49" s="26">
        <v>1162</v>
      </c>
      <c r="N49" s="26">
        <v>906</v>
      </c>
      <c r="O49" s="26">
        <v>492</v>
      </c>
      <c r="P49" s="26">
        <v>232</v>
      </c>
      <c r="Q49" s="26">
        <v>132</v>
      </c>
      <c r="R49" s="26">
        <v>122</v>
      </c>
      <c r="S49" s="26"/>
      <c r="T49" s="28">
        <f t="shared" si="10"/>
        <v>11016</v>
      </c>
      <c r="U49" s="27"/>
      <c r="V49" s="19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ht="10.5">
      <c r="A50" s="10">
        <v>65</v>
      </c>
      <c r="B50" s="17" t="str">
        <f t="shared" si="9"/>
        <v>Chuquicamata</v>
      </c>
      <c r="C50" s="26">
        <v>3499</v>
      </c>
      <c r="D50" s="26">
        <v>1770</v>
      </c>
      <c r="E50" s="26">
        <v>1575</v>
      </c>
      <c r="F50" s="26">
        <v>264</v>
      </c>
      <c r="G50" s="26">
        <v>394</v>
      </c>
      <c r="H50" s="26">
        <v>603</v>
      </c>
      <c r="I50" s="26">
        <v>777</v>
      </c>
      <c r="J50" s="26">
        <v>1096</v>
      </c>
      <c r="K50" s="26">
        <v>1338</v>
      </c>
      <c r="L50" s="26">
        <v>1206</v>
      </c>
      <c r="M50" s="26">
        <v>901</v>
      </c>
      <c r="N50" s="26">
        <v>525</v>
      </c>
      <c r="O50" s="26">
        <v>245</v>
      </c>
      <c r="P50" s="26">
        <v>109</v>
      </c>
      <c r="Q50" s="26">
        <v>92</v>
      </c>
      <c r="R50" s="26">
        <v>96</v>
      </c>
      <c r="S50" s="26"/>
      <c r="T50" s="28">
        <f t="shared" si="10"/>
        <v>14490</v>
      </c>
      <c r="U50" s="27"/>
      <c r="V50" s="19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ht="10.5">
      <c r="A51" s="10">
        <v>68</v>
      </c>
      <c r="B51" s="17" t="str">
        <f t="shared" si="9"/>
        <v>Río Blanco</v>
      </c>
      <c r="C51" s="26">
        <v>725</v>
      </c>
      <c r="D51" s="26">
        <v>297</v>
      </c>
      <c r="E51" s="26">
        <v>283</v>
      </c>
      <c r="F51" s="26">
        <v>53</v>
      </c>
      <c r="G51" s="26">
        <v>119</v>
      </c>
      <c r="H51" s="26">
        <v>204</v>
      </c>
      <c r="I51" s="26">
        <v>170</v>
      </c>
      <c r="J51" s="26">
        <v>169</v>
      </c>
      <c r="K51" s="26">
        <v>163</v>
      </c>
      <c r="L51" s="26">
        <v>144</v>
      </c>
      <c r="M51" s="26">
        <v>141</v>
      </c>
      <c r="N51" s="26">
        <v>106</v>
      </c>
      <c r="O51" s="26">
        <v>36</v>
      </c>
      <c r="P51" s="26">
        <v>23</v>
      </c>
      <c r="Q51" s="26">
        <v>17</v>
      </c>
      <c r="R51" s="26">
        <v>13</v>
      </c>
      <c r="S51" s="26"/>
      <c r="T51" s="28">
        <f t="shared" si="10"/>
        <v>2663</v>
      </c>
      <c r="U51" s="27"/>
      <c r="V51" s="19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ht="10.5">
      <c r="A52" s="10">
        <v>76</v>
      </c>
      <c r="B52" s="17" t="str">
        <f t="shared" si="9"/>
        <v>Isapre Fundación</v>
      </c>
      <c r="C52" s="26">
        <v>2422</v>
      </c>
      <c r="D52" s="26">
        <v>948</v>
      </c>
      <c r="E52" s="26">
        <v>807</v>
      </c>
      <c r="F52" s="26">
        <v>175</v>
      </c>
      <c r="G52" s="26">
        <v>95</v>
      </c>
      <c r="H52" s="26">
        <v>175</v>
      </c>
      <c r="I52" s="26">
        <v>223</v>
      </c>
      <c r="J52" s="26">
        <v>267</v>
      </c>
      <c r="K52" s="26">
        <v>308</v>
      </c>
      <c r="L52" s="26">
        <v>401</v>
      </c>
      <c r="M52" s="26">
        <v>429</v>
      </c>
      <c r="N52" s="26">
        <v>407</v>
      </c>
      <c r="O52" s="26">
        <v>291</v>
      </c>
      <c r="P52" s="26">
        <v>202</v>
      </c>
      <c r="Q52" s="26">
        <v>132</v>
      </c>
      <c r="R52" s="26">
        <v>137</v>
      </c>
      <c r="S52" s="26"/>
      <c r="T52" s="28">
        <f t="shared" si="10"/>
        <v>7419</v>
      </c>
      <c r="U52" s="27"/>
      <c r="V52" s="19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ht="10.5">
      <c r="A53" s="10">
        <v>94</v>
      </c>
      <c r="B53" s="17" t="str">
        <f t="shared" si="9"/>
        <v>Cruz del Norte</v>
      </c>
      <c r="C53" s="26">
        <v>419</v>
      </c>
      <c r="D53" s="26">
        <v>174</v>
      </c>
      <c r="E53" s="26">
        <v>81</v>
      </c>
      <c r="F53" s="26">
        <v>26</v>
      </c>
      <c r="G53" s="26">
        <v>47</v>
      </c>
      <c r="H53" s="26">
        <v>66</v>
      </c>
      <c r="I53" s="26">
        <v>95</v>
      </c>
      <c r="J53" s="26">
        <v>119</v>
      </c>
      <c r="K53" s="26">
        <v>129</v>
      </c>
      <c r="L53" s="26">
        <v>81</v>
      </c>
      <c r="M53" s="26">
        <v>52</v>
      </c>
      <c r="N53" s="26">
        <v>16</v>
      </c>
      <c r="O53" s="26">
        <v>6</v>
      </c>
      <c r="P53" s="26">
        <v>2</v>
      </c>
      <c r="Q53" s="26">
        <v>5</v>
      </c>
      <c r="R53" s="26">
        <v>2</v>
      </c>
      <c r="S53" s="26"/>
      <c r="T53" s="28">
        <f t="shared" si="10"/>
        <v>1320</v>
      </c>
      <c r="U53" s="27"/>
      <c r="V53" s="19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ht="10.5">
      <c r="A54" s="10"/>
      <c r="B54" s="10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1:256" ht="10.5">
      <c r="A55" s="106"/>
      <c r="B55" s="106" t="s">
        <v>49</v>
      </c>
      <c r="C55" s="126">
        <f aca="true" t="shared" si="11" ref="C55:T55">SUM(C48:C53)</f>
        <v>9572</v>
      </c>
      <c r="D55" s="126">
        <f>SUM(D48:D53)</f>
        <v>4247</v>
      </c>
      <c r="E55" s="126">
        <f t="shared" si="11"/>
        <v>3890</v>
      </c>
      <c r="F55" s="126">
        <f t="shared" si="11"/>
        <v>724</v>
      </c>
      <c r="G55" s="126">
        <f t="shared" si="11"/>
        <v>1046</v>
      </c>
      <c r="H55" s="126">
        <f t="shared" si="11"/>
        <v>1542</v>
      </c>
      <c r="I55" s="126">
        <f t="shared" si="11"/>
        <v>1778</v>
      </c>
      <c r="J55" s="126">
        <f t="shared" si="11"/>
        <v>2285</v>
      </c>
      <c r="K55" s="126">
        <f t="shared" si="11"/>
        <v>2896</v>
      </c>
      <c r="L55" s="126">
        <f t="shared" si="11"/>
        <v>3108</v>
      </c>
      <c r="M55" s="126">
        <f t="shared" si="11"/>
        <v>2818</v>
      </c>
      <c r="N55" s="126">
        <f t="shared" si="11"/>
        <v>2005</v>
      </c>
      <c r="O55" s="126">
        <f t="shared" si="11"/>
        <v>1097</v>
      </c>
      <c r="P55" s="126">
        <f t="shared" si="11"/>
        <v>580</v>
      </c>
      <c r="Q55" s="126">
        <f t="shared" si="11"/>
        <v>389</v>
      </c>
      <c r="R55" s="126">
        <f t="shared" si="11"/>
        <v>392</v>
      </c>
      <c r="S55" s="126">
        <f t="shared" si="11"/>
        <v>0</v>
      </c>
      <c r="T55" s="126">
        <f t="shared" si="11"/>
        <v>38369</v>
      </c>
      <c r="U55" s="27">
        <v>0</v>
      </c>
      <c r="V55" s="28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ht="10.5">
      <c r="A56" s="10"/>
      <c r="B56" s="10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7"/>
      <c r="V56" s="28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ht="10.5">
      <c r="A57" s="128"/>
      <c r="B57" s="128" t="s">
        <v>50</v>
      </c>
      <c r="C57" s="126">
        <f aca="true" t="shared" si="12" ref="C57:T57">C46+C55</f>
        <v>334261</v>
      </c>
      <c r="D57" s="126">
        <f>D46+D55</f>
        <v>108830</v>
      </c>
      <c r="E57" s="126">
        <f t="shared" si="12"/>
        <v>93453</v>
      </c>
      <c r="F57" s="126">
        <f t="shared" si="12"/>
        <v>45300</v>
      </c>
      <c r="G57" s="126">
        <f t="shared" si="12"/>
        <v>34816</v>
      </c>
      <c r="H57" s="126">
        <f t="shared" si="12"/>
        <v>39114</v>
      </c>
      <c r="I57" s="126">
        <f t="shared" si="12"/>
        <v>41297</v>
      </c>
      <c r="J57" s="126">
        <f t="shared" si="12"/>
        <v>41255</v>
      </c>
      <c r="K57" s="126">
        <f t="shared" si="12"/>
        <v>41887</v>
      </c>
      <c r="L57" s="126">
        <f t="shared" si="12"/>
        <v>33967</v>
      </c>
      <c r="M57" s="126">
        <f t="shared" si="12"/>
        <v>22554</v>
      </c>
      <c r="N57" s="126">
        <f t="shared" si="12"/>
        <v>13900</v>
      </c>
      <c r="O57" s="126">
        <f t="shared" si="12"/>
        <v>7787</v>
      </c>
      <c r="P57" s="126">
        <f t="shared" si="12"/>
        <v>4361</v>
      </c>
      <c r="Q57" s="126">
        <f t="shared" si="12"/>
        <v>2682</v>
      </c>
      <c r="R57" s="126">
        <f t="shared" si="12"/>
        <v>2080</v>
      </c>
      <c r="S57" s="126">
        <f t="shared" si="12"/>
        <v>0</v>
      </c>
      <c r="T57" s="126">
        <f t="shared" si="12"/>
        <v>867544</v>
      </c>
      <c r="U57" s="27">
        <v>0</v>
      </c>
      <c r="V57" s="28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ht="10.5">
      <c r="A58" s="10"/>
      <c r="B58" s="10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ht="11.25" thickBot="1">
      <c r="A59" s="135"/>
      <c r="B59" s="135" t="s">
        <v>51</v>
      </c>
      <c r="C59" s="137">
        <f aca="true" t="shared" si="13" ref="C59:S59">(C57/$T57)</f>
        <v>0.38529573139806167</v>
      </c>
      <c r="D59" s="137">
        <f>(D57/$T57)</f>
        <v>0.125446086884354</v>
      </c>
      <c r="E59" s="137">
        <f t="shared" si="13"/>
        <v>0.10772133747683114</v>
      </c>
      <c r="F59" s="137">
        <f t="shared" si="13"/>
        <v>0.05221637173445958</v>
      </c>
      <c r="G59" s="137">
        <f t="shared" si="13"/>
        <v>0.04013168208183101</v>
      </c>
      <c r="H59" s="137">
        <f t="shared" si="13"/>
        <v>0.045085897660522116</v>
      </c>
      <c r="I59" s="137">
        <f t="shared" si="13"/>
        <v>0.04760219654565071</v>
      </c>
      <c r="J59" s="137">
        <f t="shared" si="13"/>
        <v>0.04755378401556578</v>
      </c>
      <c r="K59" s="137">
        <f t="shared" si="13"/>
        <v>0.04828227732541519</v>
      </c>
      <c r="L59" s="137">
        <f t="shared" si="13"/>
        <v>0.039153057366542794</v>
      </c>
      <c r="M59" s="137">
        <f t="shared" si="13"/>
        <v>0.025997528655607092</v>
      </c>
      <c r="N59" s="137">
        <f t="shared" si="13"/>
        <v>0.016022242099536163</v>
      </c>
      <c r="O59" s="137">
        <f t="shared" si="13"/>
        <v>0.00897591361360346</v>
      </c>
      <c r="P59" s="137">
        <f t="shared" si="13"/>
        <v>0.005026834373818504</v>
      </c>
      <c r="Q59" s="137">
        <f t="shared" si="13"/>
        <v>0.0030914858497090637</v>
      </c>
      <c r="R59" s="137">
        <f t="shared" si="13"/>
        <v>0.002397572918491742</v>
      </c>
      <c r="S59" s="137">
        <f t="shared" si="13"/>
        <v>0</v>
      </c>
      <c r="T59" s="137">
        <f>SUM(C59:R59)</f>
        <v>1.0000000000000002</v>
      </c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2:256" ht="10.5">
      <c r="B60" s="17" t="str">
        <f>+'Cartera masculina por edad'!B29</f>
        <v>Fuente: Superintendencia de Salud, Archivo Maestro de Beneficiarios.</v>
      </c>
      <c r="C60" s="19"/>
      <c r="D60" s="19"/>
      <c r="E60" s="19"/>
      <c r="F60" s="20"/>
      <c r="G60" s="19"/>
      <c r="H60" s="19"/>
      <c r="I60" s="19"/>
      <c r="J60" s="19"/>
      <c r="K60" s="19"/>
      <c r="L60" s="54" t="s">
        <v>1</v>
      </c>
      <c r="M60" s="54" t="s">
        <v>1</v>
      </c>
      <c r="N60" s="54" t="s">
        <v>1</v>
      </c>
      <c r="O60" s="54" t="s">
        <v>1</v>
      </c>
      <c r="P60" s="19"/>
      <c r="Q60" s="19"/>
      <c r="R60" s="54" t="s">
        <v>1</v>
      </c>
      <c r="S60" s="54"/>
      <c r="T60" s="5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2:256" ht="10.5">
      <c r="B61" s="17" t="str">
        <f>+'Cartera masculina por edad'!B30</f>
        <v>(*) Son aquellos datos que no presentan información en el campo edad.</v>
      </c>
      <c r="C61" s="10"/>
      <c r="D61" s="10"/>
      <c r="E61" s="10"/>
      <c r="F61" s="10"/>
      <c r="G61" s="10"/>
      <c r="H61" s="10"/>
      <c r="I61" s="10"/>
      <c r="J61" s="10"/>
      <c r="K61" s="10"/>
      <c r="L61" s="17" t="s">
        <v>1</v>
      </c>
      <c r="M61" s="17" t="s">
        <v>1</v>
      </c>
      <c r="N61" s="17" t="s">
        <v>1</v>
      </c>
      <c r="O61" s="17" t="s">
        <v>1</v>
      </c>
      <c r="P61" s="10"/>
      <c r="Q61" s="10"/>
      <c r="R61" s="17" t="s">
        <v>1</v>
      </c>
      <c r="S61" s="17"/>
      <c r="T61" s="17" t="s">
        <v>1</v>
      </c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</row>
    <row r="62" spans="3:256" ht="10.5">
      <c r="C62" s="10"/>
      <c r="D62" s="10"/>
      <c r="E62" s="10"/>
      <c r="F62" s="10"/>
      <c r="G62" s="10"/>
      <c r="H62" s="10"/>
      <c r="I62" s="10"/>
      <c r="J62" s="10"/>
      <c r="K62" s="10"/>
      <c r="L62" s="17"/>
      <c r="M62" s="17"/>
      <c r="N62" s="17"/>
      <c r="O62" s="17"/>
      <c r="P62" s="10"/>
      <c r="Q62" s="10"/>
      <c r="R62" s="17"/>
      <c r="S62" s="17"/>
      <c r="T62" s="1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pans="1:256" ht="14.25">
      <c r="A63" s="175" t="s">
        <v>224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</row>
    <row r="64" spans="2:256" ht="13.5">
      <c r="B64" s="176" t="s">
        <v>75</v>
      </c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</row>
    <row r="65" spans="2:256" ht="13.5">
      <c r="B65" s="176" t="s">
        <v>265</v>
      </c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  <c r="IV65" s="27"/>
    </row>
    <row r="66" spans="1:256" ht="11.25" thickBo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  <c r="IV66" s="27"/>
    </row>
    <row r="67" spans="1:256" ht="10.5">
      <c r="A67" s="114" t="s">
        <v>1</v>
      </c>
      <c r="B67" s="114" t="s">
        <v>1</v>
      </c>
      <c r="C67" s="186" t="s">
        <v>53</v>
      </c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64"/>
      <c r="T67" s="164"/>
      <c r="U67" s="27"/>
      <c r="V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</row>
    <row r="68" spans="1:256" ht="10.5">
      <c r="A68" s="122" t="s">
        <v>37</v>
      </c>
      <c r="B68" s="122" t="s">
        <v>38</v>
      </c>
      <c r="C68" s="133" t="s">
        <v>240</v>
      </c>
      <c r="D68" s="133" t="s">
        <v>241</v>
      </c>
      <c r="E68" s="133" t="s">
        <v>54</v>
      </c>
      <c r="F68" s="133" t="s">
        <v>55</v>
      </c>
      <c r="G68" s="133" t="s">
        <v>56</v>
      </c>
      <c r="H68" s="133" t="s">
        <v>57</v>
      </c>
      <c r="I68" s="133" t="s">
        <v>58</v>
      </c>
      <c r="J68" s="133" t="s">
        <v>59</v>
      </c>
      <c r="K68" s="133" t="s">
        <v>60</v>
      </c>
      <c r="L68" s="133" t="s">
        <v>61</v>
      </c>
      <c r="M68" s="133" t="s">
        <v>62</v>
      </c>
      <c r="N68" s="133" t="s">
        <v>63</v>
      </c>
      <c r="O68" s="133" t="s">
        <v>64</v>
      </c>
      <c r="P68" s="133" t="s">
        <v>65</v>
      </c>
      <c r="Q68" s="133" t="s">
        <v>66</v>
      </c>
      <c r="R68" s="134" t="s">
        <v>67</v>
      </c>
      <c r="S68" s="134" t="s">
        <v>216</v>
      </c>
      <c r="T68" s="165" t="s">
        <v>4</v>
      </c>
      <c r="U68" s="27"/>
      <c r="V68" s="27"/>
      <c r="W68" s="58" t="s">
        <v>76</v>
      </c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  <c r="IV68" s="27"/>
    </row>
    <row r="69" spans="1:256" ht="10.5">
      <c r="A69" s="10">
        <v>67</v>
      </c>
      <c r="B69" s="17" t="str">
        <f>+B38</f>
        <v>Colmena Golden Cross</v>
      </c>
      <c r="C69" s="28">
        <f aca="true" t="shared" si="14" ref="C69:S69">C7+C38</f>
        <v>51902</v>
      </c>
      <c r="D69" s="28">
        <f t="shared" si="14"/>
        <v>15485</v>
      </c>
      <c r="E69" s="28">
        <f t="shared" si="14"/>
        <v>16869</v>
      </c>
      <c r="F69" s="28">
        <f t="shared" si="14"/>
        <v>25355</v>
      </c>
      <c r="G69" s="28">
        <f t="shared" si="14"/>
        <v>27254</v>
      </c>
      <c r="H69" s="28">
        <f t="shared" si="14"/>
        <v>23948</v>
      </c>
      <c r="I69" s="28">
        <f t="shared" si="14"/>
        <v>19399</v>
      </c>
      <c r="J69" s="28">
        <f t="shared" si="14"/>
        <v>15298</v>
      </c>
      <c r="K69" s="28">
        <f t="shared" si="14"/>
        <v>14570</v>
      </c>
      <c r="L69" s="28">
        <f t="shared" si="14"/>
        <v>13195</v>
      </c>
      <c r="M69" s="28">
        <f t="shared" si="14"/>
        <v>8993</v>
      </c>
      <c r="N69" s="28">
        <f t="shared" si="14"/>
        <v>5947</v>
      </c>
      <c r="O69" s="28">
        <f t="shared" si="14"/>
        <v>3739</v>
      </c>
      <c r="P69" s="28">
        <f t="shared" si="14"/>
        <v>1989</v>
      </c>
      <c r="Q69" s="28">
        <f t="shared" si="14"/>
        <v>1166</v>
      </c>
      <c r="R69" s="28">
        <f t="shared" si="14"/>
        <v>865</v>
      </c>
      <c r="S69" s="28">
        <f t="shared" si="14"/>
        <v>0</v>
      </c>
      <c r="T69" s="28">
        <f aca="true" t="shared" si="15" ref="T69:T75">SUM(C69:S69)</f>
        <v>245974</v>
      </c>
      <c r="U69" s="27"/>
      <c r="V69" s="28"/>
      <c r="W69" s="27">
        <f aca="true" t="shared" si="16" ref="W69:W75">+T69-C69</f>
        <v>194072</v>
      </c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</row>
    <row r="70" spans="1:256" ht="10.5">
      <c r="A70" s="10">
        <v>78</v>
      </c>
      <c r="B70" s="17" t="str">
        <f aca="true" t="shared" si="17" ref="B70:B75">+B39</f>
        <v>Isapre Cruz Blanca S.A.</v>
      </c>
      <c r="C70" s="28">
        <f aca="true" t="shared" si="18" ref="C70:S70">C8+C39</f>
        <v>67099</v>
      </c>
      <c r="D70" s="28">
        <f t="shared" si="18"/>
        <v>22199</v>
      </c>
      <c r="E70" s="28">
        <f t="shared" si="18"/>
        <v>24615</v>
      </c>
      <c r="F70" s="28">
        <f t="shared" si="18"/>
        <v>31995</v>
      </c>
      <c r="G70" s="28">
        <f t="shared" si="18"/>
        <v>29280</v>
      </c>
      <c r="H70" s="28">
        <f t="shared" si="18"/>
        <v>24955</v>
      </c>
      <c r="I70" s="28">
        <f t="shared" si="18"/>
        <v>23918</v>
      </c>
      <c r="J70" s="28">
        <f t="shared" si="18"/>
        <v>21720</v>
      </c>
      <c r="K70" s="28">
        <f t="shared" si="18"/>
        <v>20009</v>
      </c>
      <c r="L70" s="28">
        <f t="shared" si="18"/>
        <v>16364</v>
      </c>
      <c r="M70" s="28">
        <f t="shared" si="18"/>
        <v>9944</v>
      </c>
      <c r="N70" s="28">
        <f t="shared" si="18"/>
        <v>6085</v>
      </c>
      <c r="O70" s="28">
        <f t="shared" si="18"/>
        <v>3366</v>
      </c>
      <c r="P70" s="28">
        <f t="shared" si="18"/>
        <v>2002</v>
      </c>
      <c r="Q70" s="28">
        <f t="shared" si="18"/>
        <v>1129</v>
      </c>
      <c r="R70" s="28">
        <f t="shared" si="18"/>
        <v>726</v>
      </c>
      <c r="S70" s="28">
        <f t="shared" si="18"/>
        <v>0</v>
      </c>
      <c r="T70" s="28">
        <f t="shared" si="15"/>
        <v>305406</v>
      </c>
      <c r="U70" s="27"/>
      <c r="V70" s="28"/>
      <c r="W70" s="27">
        <f t="shared" si="16"/>
        <v>238307</v>
      </c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</row>
    <row r="71" spans="1:256" ht="10.5">
      <c r="A71" s="10">
        <v>80</v>
      </c>
      <c r="B71" s="17" t="str">
        <f t="shared" si="17"/>
        <v>Vida Tres</v>
      </c>
      <c r="C71" s="28">
        <f aca="true" t="shared" si="19" ref="C71:S71">C9+C40</f>
        <v>14243</v>
      </c>
      <c r="D71" s="28">
        <f t="shared" si="19"/>
        <v>4992</v>
      </c>
      <c r="E71" s="28">
        <f t="shared" si="19"/>
        <v>5007</v>
      </c>
      <c r="F71" s="28">
        <f t="shared" si="19"/>
        <v>4362</v>
      </c>
      <c r="G71" s="28">
        <f t="shared" si="19"/>
        <v>4578</v>
      </c>
      <c r="H71" s="28">
        <f t="shared" si="19"/>
        <v>5145</v>
      </c>
      <c r="I71" s="28">
        <f t="shared" si="19"/>
        <v>5784</v>
      </c>
      <c r="J71" s="28">
        <f t="shared" si="19"/>
        <v>4994</v>
      </c>
      <c r="K71" s="28">
        <f t="shared" si="19"/>
        <v>4413</v>
      </c>
      <c r="L71" s="28">
        <f t="shared" si="19"/>
        <v>3925</v>
      </c>
      <c r="M71" s="28">
        <f t="shared" si="19"/>
        <v>3134</v>
      </c>
      <c r="N71" s="28">
        <f t="shared" si="19"/>
        <v>2399</v>
      </c>
      <c r="O71" s="28">
        <f t="shared" si="19"/>
        <v>1417</v>
      </c>
      <c r="P71" s="28">
        <f t="shared" si="19"/>
        <v>937</v>
      </c>
      <c r="Q71" s="28">
        <f t="shared" si="19"/>
        <v>649</v>
      </c>
      <c r="R71" s="28">
        <f t="shared" si="19"/>
        <v>414</v>
      </c>
      <c r="S71" s="28">
        <f t="shared" si="19"/>
        <v>0</v>
      </c>
      <c r="T71" s="28">
        <f t="shared" si="15"/>
        <v>66393</v>
      </c>
      <c r="U71" s="27"/>
      <c r="V71" s="28"/>
      <c r="W71" s="27">
        <f t="shared" si="16"/>
        <v>52150</v>
      </c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</row>
    <row r="72" spans="1:256" ht="10.5">
      <c r="A72" s="10">
        <v>81</v>
      </c>
      <c r="B72" s="17" t="str">
        <f t="shared" si="17"/>
        <v>Ferrosalud</v>
      </c>
      <c r="C72" s="28">
        <f aca="true" t="shared" si="20" ref="C72:S72">C10+C41</f>
        <v>664</v>
      </c>
      <c r="D72" s="28">
        <f t="shared" si="20"/>
        <v>268</v>
      </c>
      <c r="E72" s="28">
        <f t="shared" si="20"/>
        <v>294</v>
      </c>
      <c r="F72" s="28">
        <f t="shared" si="20"/>
        <v>194</v>
      </c>
      <c r="G72" s="28">
        <f t="shared" si="20"/>
        <v>195</v>
      </c>
      <c r="H72" s="28">
        <f t="shared" si="20"/>
        <v>198</v>
      </c>
      <c r="I72" s="28">
        <f t="shared" si="20"/>
        <v>269</v>
      </c>
      <c r="J72" s="28">
        <f t="shared" si="20"/>
        <v>296</v>
      </c>
      <c r="K72" s="28">
        <f t="shared" si="20"/>
        <v>278</v>
      </c>
      <c r="L72" s="28">
        <f t="shared" si="20"/>
        <v>218</v>
      </c>
      <c r="M72" s="28">
        <f t="shared" si="20"/>
        <v>165</v>
      </c>
      <c r="N72" s="28">
        <f t="shared" si="20"/>
        <v>87</v>
      </c>
      <c r="O72" s="28">
        <f t="shared" si="20"/>
        <v>41</v>
      </c>
      <c r="P72" s="28">
        <f t="shared" si="20"/>
        <v>15</v>
      </c>
      <c r="Q72" s="28">
        <f t="shared" si="20"/>
        <v>9</v>
      </c>
      <c r="R72" s="28">
        <f t="shared" si="20"/>
        <v>4</v>
      </c>
      <c r="S72" s="28">
        <f t="shared" si="20"/>
        <v>0</v>
      </c>
      <c r="T72" s="28">
        <f>SUM(C72:S72)</f>
        <v>3195</v>
      </c>
      <c r="U72" s="27"/>
      <c r="V72" s="28"/>
      <c r="W72" s="27">
        <f>+T72-C72</f>
        <v>2531</v>
      </c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</row>
    <row r="73" spans="1:256" ht="10.5">
      <c r="A73" s="10">
        <v>88</v>
      </c>
      <c r="B73" s="17" t="str">
        <f t="shared" si="17"/>
        <v>Mas Vida</v>
      </c>
      <c r="C73" s="28">
        <f aca="true" t="shared" si="21" ref="C73:S73">C11+C42</f>
        <v>60524</v>
      </c>
      <c r="D73" s="28">
        <f t="shared" si="21"/>
        <v>16296</v>
      </c>
      <c r="E73" s="28">
        <f t="shared" si="21"/>
        <v>13908</v>
      </c>
      <c r="F73" s="28">
        <f t="shared" si="21"/>
        <v>20932</v>
      </c>
      <c r="G73" s="28">
        <f t="shared" si="21"/>
        <v>27601</v>
      </c>
      <c r="H73" s="28">
        <f t="shared" si="21"/>
        <v>27567</v>
      </c>
      <c r="I73" s="28">
        <f t="shared" si="21"/>
        <v>21925</v>
      </c>
      <c r="J73" s="28">
        <f t="shared" si="21"/>
        <v>15688</v>
      </c>
      <c r="K73" s="28">
        <f t="shared" si="21"/>
        <v>12533</v>
      </c>
      <c r="L73" s="28">
        <f t="shared" si="21"/>
        <v>8078</v>
      </c>
      <c r="M73" s="28">
        <f t="shared" si="21"/>
        <v>3506</v>
      </c>
      <c r="N73" s="28">
        <f t="shared" si="21"/>
        <v>1334</v>
      </c>
      <c r="O73" s="28">
        <f t="shared" si="21"/>
        <v>748</v>
      </c>
      <c r="P73" s="28">
        <f t="shared" si="21"/>
        <v>372</v>
      </c>
      <c r="Q73" s="28">
        <f t="shared" si="21"/>
        <v>265</v>
      </c>
      <c r="R73" s="28">
        <f t="shared" si="21"/>
        <v>213</v>
      </c>
      <c r="S73" s="28">
        <f t="shared" si="21"/>
        <v>0</v>
      </c>
      <c r="T73" s="28">
        <f t="shared" si="15"/>
        <v>231490</v>
      </c>
      <c r="U73" s="27"/>
      <c r="V73" s="28"/>
      <c r="W73" s="27">
        <f t="shared" si="16"/>
        <v>170966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  <c r="IV73" s="27"/>
    </row>
    <row r="74" spans="1:256" ht="10.5">
      <c r="A74" s="10">
        <v>99</v>
      </c>
      <c r="B74" s="17" t="str">
        <f t="shared" si="17"/>
        <v>Isapre Banmédica</v>
      </c>
      <c r="C74" s="28">
        <f aca="true" t="shared" si="22" ref="C74:S74">C12+C43</f>
        <v>65717</v>
      </c>
      <c r="D74" s="28">
        <f t="shared" si="22"/>
        <v>22939</v>
      </c>
      <c r="E74" s="28">
        <f t="shared" si="22"/>
        <v>23001</v>
      </c>
      <c r="F74" s="28">
        <f t="shared" si="22"/>
        <v>23472</v>
      </c>
      <c r="G74" s="28">
        <f t="shared" si="22"/>
        <v>22903</v>
      </c>
      <c r="H74" s="28">
        <f t="shared" si="22"/>
        <v>21106</v>
      </c>
      <c r="I74" s="28">
        <f t="shared" si="22"/>
        <v>21545</v>
      </c>
      <c r="J74" s="28">
        <f t="shared" si="22"/>
        <v>21000</v>
      </c>
      <c r="K74" s="28">
        <f t="shared" si="22"/>
        <v>19686</v>
      </c>
      <c r="L74" s="28">
        <f t="shared" si="22"/>
        <v>16129</v>
      </c>
      <c r="M74" s="28">
        <f t="shared" si="22"/>
        <v>11563</v>
      </c>
      <c r="N74" s="28">
        <f t="shared" si="22"/>
        <v>7363</v>
      </c>
      <c r="O74" s="28">
        <f t="shared" si="22"/>
        <v>4387</v>
      </c>
      <c r="P74" s="28">
        <f t="shared" si="22"/>
        <v>2563</v>
      </c>
      <c r="Q74" s="28">
        <f t="shared" si="22"/>
        <v>1810</v>
      </c>
      <c r="R74" s="28">
        <f t="shared" si="22"/>
        <v>1450</v>
      </c>
      <c r="S74" s="28">
        <f t="shared" si="22"/>
        <v>0</v>
      </c>
      <c r="T74" s="28">
        <f t="shared" si="15"/>
        <v>286634</v>
      </c>
      <c r="U74" s="27"/>
      <c r="V74" s="28"/>
      <c r="W74" s="27">
        <f t="shared" si="16"/>
        <v>220917</v>
      </c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  <c r="IV74" s="27"/>
    </row>
    <row r="75" spans="1:256" ht="10.5">
      <c r="A75" s="10">
        <v>107</v>
      </c>
      <c r="B75" s="17" t="str">
        <f t="shared" si="17"/>
        <v>Consalud S.A.</v>
      </c>
      <c r="C75" s="28">
        <f aca="true" t="shared" si="23" ref="C75:S75">C13+C44</f>
        <v>64881</v>
      </c>
      <c r="D75" s="28">
        <f t="shared" si="23"/>
        <v>23817</v>
      </c>
      <c r="E75" s="28">
        <f t="shared" si="23"/>
        <v>25738</v>
      </c>
      <c r="F75" s="28">
        <f t="shared" si="23"/>
        <v>23258</v>
      </c>
      <c r="G75" s="28">
        <f t="shared" si="23"/>
        <v>22973</v>
      </c>
      <c r="H75" s="28">
        <f t="shared" si="23"/>
        <v>21427</v>
      </c>
      <c r="I75" s="28">
        <f t="shared" si="23"/>
        <v>21044</v>
      </c>
      <c r="J75" s="28">
        <f t="shared" si="23"/>
        <v>20916</v>
      </c>
      <c r="K75" s="28">
        <f t="shared" si="23"/>
        <v>20036</v>
      </c>
      <c r="L75" s="28">
        <f t="shared" si="23"/>
        <v>16638</v>
      </c>
      <c r="M75" s="28">
        <f t="shared" si="23"/>
        <v>10365</v>
      </c>
      <c r="N75" s="28">
        <f t="shared" si="23"/>
        <v>5520</v>
      </c>
      <c r="O75" s="28">
        <f t="shared" si="23"/>
        <v>3481</v>
      </c>
      <c r="P75" s="28">
        <f t="shared" si="23"/>
        <v>2333</v>
      </c>
      <c r="Q75" s="28">
        <f t="shared" si="23"/>
        <v>1575</v>
      </c>
      <c r="R75" s="28">
        <f t="shared" si="23"/>
        <v>1143</v>
      </c>
      <c r="S75" s="28">
        <f t="shared" si="23"/>
        <v>0</v>
      </c>
      <c r="T75" s="28">
        <f t="shared" si="15"/>
        <v>285145</v>
      </c>
      <c r="U75" s="27"/>
      <c r="V75" s="28"/>
      <c r="W75" s="27">
        <f t="shared" si="16"/>
        <v>220264</v>
      </c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  <c r="IV75" s="27"/>
    </row>
    <row r="76" spans="1:256" ht="10.5">
      <c r="A76" s="10"/>
      <c r="B76" s="1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  <c r="IV76" s="27"/>
    </row>
    <row r="77" spans="1:256" ht="10.5">
      <c r="A77" s="105"/>
      <c r="B77" s="106" t="s">
        <v>43</v>
      </c>
      <c r="C77" s="126">
        <f aca="true" t="shared" si="24" ref="C77:T77">SUM(C69:C76)</f>
        <v>325030</v>
      </c>
      <c r="D77" s="126">
        <f t="shared" si="24"/>
        <v>105996</v>
      </c>
      <c r="E77" s="126">
        <f t="shared" si="24"/>
        <v>109432</v>
      </c>
      <c r="F77" s="126">
        <f t="shared" si="24"/>
        <v>129568</v>
      </c>
      <c r="G77" s="126">
        <f t="shared" si="24"/>
        <v>134784</v>
      </c>
      <c r="H77" s="126">
        <f t="shared" si="24"/>
        <v>124346</v>
      </c>
      <c r="I77" s="126">
        <f t="shared" si="24"/>
        <v>113884</v>
      </c>
      <c r="J77" s="126">
        <f t="shared" si="24"/>
        <v>99912</v>
      </c>
      <c r="K77" s="126">
        <f t="shared" si="24"/>
        <v>91525</v>
      </c>
      <c r="L77" s="126">
        <f t="shared" si="24"/>
        <v>74547</v>
      </c>
      <c r="M77" s="126">
        <f t="shared" si="24"/>
        <v>47670</v>
      </c>
      <c r="N77" s="126">
        <f t="shared" si="24"/>
        <v>28735</v>
      </c>
      <c r="O77" s="126">
        <f t="shared" si="24"/>
        <v>17179</v>
      </c>
      <c r="P77" s="126">
        <f t="shared" si="24"/>
        <v>10211</v>
      </c>
      <c r="Q77" s="126">
        <f t="shared" si="24"/>
        <v>6603</v>
      </c>
      <c r="R77" s="126">
        <f t="shared" si="24"/>
        <v>4815</v>
      </c>
      <c r="S77" s="126">
        <f t="shared" si="24"/>
        <v>0</v>
      </c>
      <c r="T77" s="126">
        <f t="shared" si="24"/>
        <v>1424237</v>
      </c>
      <c r="U77" s="27">
        <v>0</v>
      </c>
      <c r="V77" s="28"/>
      <c r="W77" s="28">
        <f>SUM(W69:W75)</f>
        <v>1099207</v>
      </c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  <c r="IV77" s="27"/>
    </row>
    <row r="78" spans="1:256" ht="10.5">
      <c r="A78" s="10"/>
      <c r="B78" s="1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</row>
    <row r="79" spans="1:256" ht="10.5">
      <c r="A79" s="10">
        <v>62</v>
      </c>
      <c r="B79" s="17" t="str">
        <f aca="true" t="shared" si="25" ref="B79:B84">+B48</f>
        <v>San Lorenzo</v>
      </c>
      <c r="C79" s="28">
        <f aca="true" t="shared" si="26" ref="C79:R79">C17+C48</f>
        <v>240</v>
      </c>
      <c r="D79" s="28">
        <f t="shared" si="26"/>
        <v>137</v>
      </c>
      <c r="E79" s="28">
        <f t="shared" si="26"/>
        <v>140</v>
      </c>
      <c r="F79" s="28">
        <f t="shared" si="26"/>
        <v>19</v>
      </c>
      <c r="G79" s="28">
        <f t="shared" si="26"/>
        <v>33</v>
      </c>
      <c r="H79" s="28">
        <f t="shared" si="26"/>
        <v>74</v>
      </c>
      <c r="I79" s="28">
        <f t="shared" si="26"/>
        <v>88</v>
      </c>
      <c r="J79" s="28">
        <f t="shared" si="26"/>
        <v>112</v>
      </c>
      <c r="K79" s="28">
        <f t="shared" si="26"/>
        <v>220</v>
      </c>
      <c r="L79" s="28">
        <f t="shared" si="26"/>
        <v>233</v>
      </c>
      <c r="M79" s="28">
        <f t="shared" si="26"/>
        <v>140</v>
      </c>
      <c r="N79" s="28">
        <f t="shared" si="26"/>
        <v>55</v>
      </c>
      <c r="O79" s="28">
        <f t="shared" si="26"/>
        <v>35</v>
      </c>
      <c r="P79" s="28">
        <f t="shared" si="26"/>
        <v>16</v>
      </c>
      <c r="Q79" s="28">
        <f t="shared" si="26"/>
        <v>11</v>
      </c>
      <c r="R79" s="28">
        <f t="shared" si="26"/>
        <v>23</v>
      </c>
      <c r="S79" s="28">
        <f aca="true" t="shared" si="27" ref="S79:S84">S17+S48</f>
        <v>0</v>
      </c>
      <c r="T79" s="28">
        <f aca="true" t="shared" si="28" ref="T79:T84">SUM(C79:S79)</f>
        <v>1576</v>
      </c>
      <c r="U79" s="27"/>
      <c r="V79" s="28"/>
      <c r="W79" s="27">
        <f aca="true" t="shared" si="29" ref="W79:W84">+T79-C79</f>
        <v>1336</v>
      </c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  <c r="IV79" s="27"/>
    </row>
    <row r="80" spans="1:256" ht="10.5">
      <c r="A80" s="10">
        <v>63</v>
      </c>
      <c r="B80" s="17" t="str">
        <f t="shared" si="25"/>
        <v>Fusat Ltda.</v>
      </c>
      <c r="C80" s="28">
        <f aca="true" t="shared" si="30" ref="C80:R80">C18+C49</f>
        <v>2324</v>
      </c>
      <c r="D80" s="28">
        <f t="shared" si="30"/>
        <v>949</v>
      </c>
      <c r="E80" s="28">
        <f t="shared" si="30"/>
        <v>1026</v>
      </c>
      <c r="F80" s="28">
        <f t="shared" si="30"/>
        <v>244</v>
      </c>
      <c r="G80" s="28">
        <f t="shared" si="30"/>
        <v>535</v>
      </c>
      <c r="H80" s="28">
        <f t="shared" si="30"/>
        <v>651</v>
      </c>
      <c r="I80" s="28">
        <f t="shared" si="30"/>
        <v>680</v>
      </c>
      <c r="J80" s="28">
        <f t="shared" si="30"/>
        <v>801</v>
      </c>
      <c r="K80" s="28">
        <f t="shared" si="30"/>
        <v>1003</v>
      </c>
      <c r="L80" s="28">
        <f t="shared" si="30"/>
        <v>1399</v>
      </c>
      <c r="M80" s="28">
        <f t="shared" si="30"/>
        <v>1530</v>
      </c>
      <c r="N80" s="28">
        <f t="shared" si="30"/>
        <v>1237</v>
      </c>
      <c r="O80" s="28">
        <f t="shared" si="30"/>
        <v>699</v>
      </c>
      <c r="P80" s="28">
        <f t="shared" si="30"/>
        <v>330</v>
      </c>
      <c r="Q80" s="28">
        <f t="shared" si="30"/>
        <v>185</v>
      </c>
      <c r="R80" s="28">
        <f t="shared" si="30"/>
        <v>168</v>
      </c>
      <c r="S80" s="28">
        <f t="shared" si="27"/>
        <v>0</v>
      </c>
      <c r="T80" s="28">
        <f t="shared" si="28"/>
        <v>13761</v>
      </c>
      <c r="U80" s="27"/>
      <c r="V80" s="28"/>
      <c r="W80" s="27">
        <f t="shared" si="29"/>
        <v>11437</v>
      </c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  <c r="IV80" s="27"/>
    </row>
    <row r="81" spans="1:256" ht="10.5">
      <c r="A81" s="10">
        <v>65</v>
      </c>
      <c r="B81" s="17" t="str">
        <f t="shared" si="25"/>
        <v>Chuquicamata</v>
      </c>
      <c r="C81" s="28">
        <f aca="true" t="shared" si="31" ref="C81:R81">C19+C50</f>
        <v>3614</v>
      </c>
      <c r="D81" s="28">
        <f t="shared" si="31"/>
        <v>1799</v>
      </c>
      <c r="E81" s="28">
        <f t="shared" si="31"/>
        <v>1638</v>
      </c>
      <c r="F81" s="28">
        <f t="shared" si="31"/>
        <v>472</v>
      </c>
      <c r="G81" s="28">
        <f t="shared" si="31"/>
        <v>579</v>
      </c>
      <c r="H81" s="28">
        <f t="shared" si="31"/>
        <v>819</v>
      </c>
      <c r="I81" s="28">
        <f t="shared" si="31"/>
        <v>973</v>
      </c>
      <c r="J81" s="28">
        <f t="shared" si="31"/>
        <v>1315</v>
      </c>
      <c r="K81" s="28">
        <f t="shared" si="31"/>
        <v>1561</v>
      </c>
      <c r="L81" s="28">
        <f t="shared" si="31"/>
        <v>1402</v>
      </c>
      <c r="M81" s="28">
        <f t="shared" si="31"/>
        <v>1156</v>
      </c>
      <c r="N81" s="28">
        <f t="shared" si="31"/>
        <v>682</v>
      </c>
      <c r="O81" s="28">
        <f t="shared" si="31"/>
        <v>306</v>
      </c>
      <c r="P81" s="28">
        <f t="shared" si="31"/>
        <v>125</v>
      </c>
      <c r="Q81" s="28">
        <f t="shared" si="31"/>
        <v>114</v>
      </c>
      <c r="R81" s="28">
        <f t="shared" si="31"/>
        <v>122</v>
      </c>
      <c r="S81" s="28">
        <f t="shared" si="27"/>
        <v>0</v>
      </c>
      <c r="T81" s="28">
        <f t="shared" si="28"/>
        <v>16677</v>
      </c>
      <c r="U81" s="27"/>
      <c r="V81" s="28"/>
      <c r="W81" s="27">
        <f t="shared" si="29"/>
        <v>13063</v>
      </c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  <c r="IV81" s="27"/>
    </row>
    <row r="82" spans="1:256" ht="10.5">
      <c r="A82" s="10">
        <v>68</v>
      </c>
      <c r="B82" s="17" t="str">
        <f t="shared" si="25"/>
        <v>Río Blanco</v>
      </c>
      <c r="C82" s="28">
        <f aca="true" t="shared" si="32" ref="C82:R82">C20+C51</f>
        <v>726</v>
      </c>
      <c r="D82" s="28">
        <f t="shared" si="32"/>
        <v>297</v>
      </c>
      <c r="E82" s="28">
        <f t="shared" si="32"/>
        <v>287</v>
      </c>
      <c r="F82" s="28">
        <f t="shared" si="32"/>
        <v>64</v>
      </c>
      <c r="G82" s="28">
        <f t="shared" si="32"/>
        <v>135</v>
      </c>
      <c r="H82" s="28">
        <f t="shared" si="32"/>
        <v>238</v>
      </c>
      <c r="I82" s="28">
        <f t="shared" si="32"/>
        <v>196</v>
      </c>
      <c r="J82" s="28">
        <f t="shared" si="32"/>
        <v>196</v>
      </c>
      <c r="K82" s="28">
        <f t="shared" si="32"/>
        <v>189</v>
      </c>
      <c r="L82" s="28">
        <f t="shared" si="32"/>
        <v>170</v>
      </c>
      <c r="M82" s="28">
        <f t="shared" si="32"/>
        <v>166</v>
      </c>
      <c r="N82" s="28">
        <f t="shared" si="32"/>
        <v>126</v>
      </c>
      <c r="O82" s="28">
        <f t="shared" si="32"/>
        <v>44</v>
      </c>
      <c r="P82" s="28">
        <f t="shared" si="32"/>
        <v>26</v>
      </c>
      <c r="Q82" s="28">
        <f t="shared" si="32"/>
        <v>19</v>
      </c>
      <c r="R82" s="28">
        <f t="shared" si="32"/>
        <v>15</v>
      </c>
      <c r="S82" s="28">
        <f t="shared" si="27"/>
        <v>0</v>
      </c>
      <c r="T82" s="28">
        <f t="shared" si="28"/>
        <v>2894</v>
      </c>
      <c r="U82" s="27"/>
      <c r="V82" s="28"/>
      <c r="W82" s="27">
        <f t="shared" si="29"/>
        <v>2168</v>
      </c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</row>
    <row r="83" spans="1:256" ht="10.5">
      <c r="A83" s="10">
        <v>76</v>
      </c>
      <c r="B83" s="17" t="str">
        <f t="shared" si="25"/>
        <v>Isapre Fundación</v>
      </c>
      <c r="C83" s="28">
        <f aca="true" t="shared" si="33" ref="C83:R83">C21+C52</f>
        <v>2428</v>
      </c>
      <c r="D83" s="28">
        <f t="shared" si="33"/>
        <v>956</v>
      </c>
      <c r="E83" s="28">
        <f t="shared" si="33"/>
        <v>906</v>
      </c>
      <c r="F83" s="28">
        <f t="shared" si="33"/>
        <v>749</v>
      </c>
      <c r="G83" s="28">
        <f t="shared" si="33"/>
        <v>1121</v>
      </c>
      <c r="H83" s="28">
        <f t="shared" si="33"/>
        <v>939</v>
      </c>
      <c r="I83" s="28">
        <f t="shared" si="33"/>
        <v>900</v>
      </c>
      <c r="J83" s="28">
        <f t="shared" si="33"/>
        <v>779</v>
      </c>
      <c r="K83" s="28">
        <f t="shared" si="33"/>
        <v>725</v>
      </c>
      <c r="L83" s="28">
        <f t="shared" si="33"/>
        <v>790</v>
      </c>
      <c r="M83" s="28">
        <f t="shared" si="33"/>
        <v>1035</v>
      </c>
      <c r="N83" s="28">
        <f t="shared" si="33"/>
        <v>1100</v>
      </c>
      <c r="O83" s="28">
        <f t="shared" si="33"/>
        <v>762</v>
      </c>
      <c r="P83" s="28">
        <f t="shared" si="33"/>
        <v>601</v>
      </c>
      <c r="Q83" s="28">
        <f t="shared" si="33"/>
        <v>558</v>
      </c>
      <c r="R83" s="28">
        <f t="shared" si="33"/>
        <v>842</v>
      </c>
      <c r="S83" s="28">
        <f t="shared" si="27"/>
        <v>0</v>
      </c>
      <c r="T83" s="28">
        <f t="shared" si="28"/>
        <v>15191</v>
      </c>
      <c r="U83" s="27"/>
      <c r="V83" s="28"/>
      <c r="W83" s="27">
        <f t="shared" si="29"/>
        <v>12763</v>
      </c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</row>
    <row r="84" spans="1:256" ht="10.5">
      <c r="A84" s="10">
        <v>94</v>
      </c>
      <c r="B84" s="17" t="str">
        <f t="shared" si="25"/>
        <v>Cruz del Norte</v>
      </c>
      <c r="C84" s="28">
        <f aca="true" t="shared" si="34" ref="C84:Q84">C22+C53</f>
        <v>419</v>
      </c>
      <c r="D84" s="28">
        <f t="shared" si="34"/>
        <v>175</v>
      </c>
      <c r="E84" s="28">
        <f t="shared" si="34"/>
        <v>90</v>
      </c>
      <c r="F84" s="28">
        <f t="shared" si="34"/>
        <v>37</v>
      </c>
      <c r="G84" s="28">
        <f t="shared" si="34"/>
        <v>64</v>
      </c>
      <c r="H84" s="28">
        <f t="shared" si="34"/>
        <v>82</v>
      </c>
      <c r="I84" s="28">
        <f t="shared" si="34"/>
        <v>106</v>
      </c>
      <c r="J84" s="28">
        <f t="shared" si="34"/>
        <v>133</v>
      </c>
      <c r="K84" s="28">
        <f t="shared" si="34"/>
        <v>140</v>
      </c>
      <c r="L84" s="28">
        <f t="shared" si="34"/>
        <v>92</v>
      </c>
      <c r="M84" s="28">
        <f t="shared" si="34"/>
        <v>54</v>
      </c>
      <c r="N84" s="28">
        <f t="shared" si="34"/>
        <v>21</v>
      </c>
      <c r="O84" s="28">
        <f t="shared" si="34"/>
        <v>6</v>
      </c>
      <c r="P84" s="28">
        <f t="shared" si="34"/>
        <v>6</v>
      </c>
      <c r="Q84" s="28">
        <f t="shared" si="34"/>
        <v>5</v>
      </c>
      <c r="R84" s="28">
        <f>R22+R53</f>
        <v>2</v>
      </c>
      <c r="S84" s="28">
        <f t="shared" si="27"/>
        <v>0</v>
      </c>
      <c r="T84" s="28">
        <f t="shared" si="28"/>
        <v>1432</v>
      </c>
      <c r="U84" s="27"/>
      <c r="V84" s="28"/>
      <c r="W84" s="27">
        <f t="shared" si="29"/>
        <v>1013</v>
      </c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  <c r="IV84" s="27"/>
    </row>
    <row r="85" spans="1:256" ht="10.5">
      <c r="A85" s="10"/>
      <c r="B85" s="10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  <c r="IV85" s="27"/>
    </row>
    <row r="86" spans="1:256" ht="10.5">
      <c r="A86" s="106"/>
      <c r="B86" s="106" t="s">
        <v>49</v>
      </c>
      <c r="C86" s="126">
        <f aca="true" t="shared" si="35" ref="C86:T86">SUM(C79:C84)</f>
        <v>9751</v>
      </c>
      <c r="D86" s="126">
        <f>SUM(D79:D84)</f>
        <v>4313</v>
      </c>
      <c r="E86" s="126">
        <f t="shared" si="35"/>
        <v>4087</v>
      </c>
      <c r="F86" s="126">
        <f t="shared" si="35"/>
        <v>1585</v>
      </c>
      <c r="G86" s="126">
        <f t="shared" si="35"/>
        <v>2467</v>
      </c>
      <c r="H86" s="126">
        <f t="shared" si="35"/>
        <v>2803</v>
      </c>
      <c r="I86" s="126">
        <f t="shared" si="35"/>
        <v>2943</v>
      </c>
      <c r="J86" s="126">
        <f t="shared" si="35"/>
        <v>3336</v>
      </c>
      <c r="K86" s="126">
        <f t="shared" si="35"/>
        <v>3838</v>
      </c>
      <c r="L86" s="126">
        <f t="shared" si="35"/>
        <v>4086</v>
      </c>
      <c r="M86" s="126">
        <f t="shared" si="35"/>
        <v>4081</v>
      </c>
      <c r="N86" s="126">
        <f t="shared" si="35"/>
        <v>3221</v>
      </c>
      <c r="O86" s="126">
        <f t="shared" si="35"/>
        <v>1852</v>
      </c>
      <c r="P86" s="126">
        <f t="shared" si="35"/>
        <v>1104</v>
      </c>
      <c r="Q86" s="126">
        <f t="shared" si="35"/>
        <v>892</v>
      </c>
      <c r="R86" s="126">
        <f t="shared" si="35"/>
        <v>1172</v>
      </c>
      <c r="S86" s="126">
        <f t="shared" si="35"/>
        <v>0</v>
      </c>
      <c r="T86" s="126">
        <f t="shared" si="35"/>
        <v>51531</v>
      </c>
      <c r="U86" s="27">
        <v>0</v>
      </c>
      <c r="V86" s="28"/>
      <c r="W86" s="28">
        <f>SUM(W79:W84)</f>
        <v>41780</v>
      </c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  <c r="IV86" s="27"/>
    </row>
    <row r="87" spans="1:256" ht="10.5">
      <c r="A87" s="10"/>
      <c r="B87" s="10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7"/>
      <c r="V87" s="28"/>
      <c r="W87" s="28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  <c r="IV87" s="27"/>
    </row>
    <row r="88" spans="1:256" ht="10.5">
      <c r="A88" s="128"/>
      <c r="B88" s="128" t="s">
        <v>50</v>
      </c>
      <c r="C88" s="126">
        <f aca="true" t="shared" si="36" ref="C88:T88">C77+C86</f>
        <v>334781</v>
      </c>
      <c r="D88" s="126">
        <f>D77+D86</f>
        <v>110309</v>
      </c>
      <c r="E88" s="126">
        <f t="shared" si="36"/>
        <v>113519</v>
      </c>
      <c r="F88" s="126">
        <f t="shared" si="36"/>
        <v>131153</v>
      </c>
      <c r="G88" s="126">
        <f t="shared" si="36"/>
        <v>137251</v>
      </c>
      <c r="H88" s="126">
        <f t="shared" si="36"/>
        <v>127149</v>
      </c>
      <c r="I88" s="126">
        <f t="shared" si="36"/>
        <v>116827</v>
      </c>
      <c r="J88" s="126">
        <f t="shared" si="36"/>
        <v>103248</v>
      </c>
      <c r="K88" s="126">
        <f t="shared" si="36"/>
        <v>95363</v>
      </c>
      <c r="L88" s="126">
        <f t="shared" si="36"/>
        <v>78633</v>
      </c>
      <c r="M88" s="126">
        <f t="shared" si="36"/>
        <v>51751</v>
      </c>
      <c r="N88" s="126">
        <f t="shared" si="36"/>
        <v>31956</v>
      </c>
      <c r="O88" s="126">
        <f t="shared" si="36"/>
        <v>19031</v>
      </c>
      <c r="P88" s="126">
        <f t="shared" si="36"/>
        <v>11315</v>
      </c>
      <c r="Q88" s="126">
        <f t="shared" si="36"/>
        <v>7495</v>
      </c>
      <c r="R88" s="126">
        <f t="shared" si="36"/>
        <v>5987</v>
      </c>
      <c r="S88" s="28">
        <f t="shared" si="36"/>
        <v>0</v>
      </c>
      <c r="T88" s="126">
        <f t="shared" si="36"/>
        <v>1475768</v>
      </c>
      <c r="U88" s="27">
        <v>0</v>
      </c>
      <c r="V88" s="28"/>
      <c r="W88" s="28">
        <f>W77+W86</f>
        <v>1140987</v>
      </c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</row>
    <row r="89" spans="1:256" ht="10.5">
      <c r="A89" s="10"/>
      <c r="B89" s="10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27"/>
      <c r="IV89" s="27"/>
    </row>
    <row r="90" spans="1:256" ht="11.25" thickBot="1">
      <c r="A90" s="135"/>
      <c r="B90" s="135" t="s">
        <v>51</v>
      </c>
      <c r="C90" s="137">
        <f aca="true" t="shared" si="37" ref="C90:S90">(C88/$T88)</f>
        <v>0.22685205262615804</v>
      </c>
      <c r="D90" s="137">
        <f>(D88/$T88)</f>
        <v>0.07474684367732598</v>
      </c>
      <c r="E90" s="137">
        <f t="shared" si="37"/>
        <v>0.07692198231700376</v>
      </c>
      <c r="F90" s="137">
        <f t="shared" si="37"/>
        <v>0.08887101495628039</v>
      </c>
      <c r="G90" s="137">
        <f t="shared" si="37"/>
        <v>0.09300310075838479</v>
      </c>
      <c r="H90" s="137">
        <f t="shared" si="37"/>
        <v>0.08615785136959196</v>
      </c>
      <c r="I90" s="137">
        <f t="shared" si="37"/>
        <v>0.07916352705845363</v>
      </c>
      <c r="J90" s="137">
        <f t="shared" si="37"/>
        <v>0.06996221628331825</v>
      </c>
      <c r="K90" s="137">
        <f t="shared" si="37"/>
        <v>0.06461923554379821</v>
      </c>
      <c r="L90" s="137">
        <f t="shared" si="37"/>
        <v>0.053282765312704976</v>
      </c>
      <c r="M90" s="137">
        <f t="shared" si="37"/>
        <v>0.03506716502864949</v>
      </c>
      <c r="N90" s="137">
        <f t="shared" si="37"/>
        <v>0.021653810083969837</v>
      </c>
      <c r="O90" s="137">
        <f t="shared" si="37"/>
        <v>0.012895658396170672</v>
      </c>
      <c r="P90" s="137">
        <f t="shared" si="37"/>
        <v>0.007667194301543332</v>
      </c>
      <c r="Q90" s="137">
        <f t="shared" si="37"/>
        <v>0.005078711558998433</v>
      </c>
      <c r="R90" s="137">
        <f t="shared" si="37"/>
        <v>0.004056870727648248</v>
      </c>
      <c r="S90" s="137">
        <f t="shared" si="37"/>
        <v>0</v>
      </c>
      <c r="T90" s="137">
        <f>SUM(C90:R90)</f>
        <v>0.9999999999999999</v>
      </c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  <c r="IV90" s="27"/>
    </row>
    <row r="91" spans="2:256" ht="10.5">
      <c r="B91" s="17" t="str">
        <f>+'Cartera masculina por edad'!B29</f>
        <v>Fuente: Superintendencia de Salud, Archivo Maestro de Beneficiarios.</v>
      </c>
      <c r="C91" s="19"/>
      <c r="D91" s="19"/>
      <c r="E91" s="19"/>
      <c r="F91" s="19"/>
      <c r="G91" s="19"/>
      <c r="H91" s="19"/>
      <c r="I91" s="19"/>
      <c r="J91" s="19"/>
      <c r="K91" s="19"/>
      <c r="L91" s="54" t="s">
        <v>1</v>
      </c>
      <c r="M91" s="54" t="s">
        <v>1</v>
      </c>
      <c r="N91" s="54" t="s">
        <v>1</v>
      </c>
      <c r="O91" s="54" t="s">
        <v>1</v>
      </c>
      <c r="P91" s="19"/>
      <c r="Q91" s="19"/>
      <c r="R91" s="54" t="s">
        <v>1</v>
      </c>
      <c r="S91" s="54"/>
      <c r="T91" s="54" t="s">
        <v>1</v>
      </c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  <c r="IV91" s="27"/>
    </row>
    <row r="92" spans="2:256" ht="10.5">
      <c r="B92" s="17" t="str">
        <f>+'Cartera masculina por edad'!B30</f>
        <v>(*) Son aquellos datos que no presentan información en el campo edad.</v>
      </c>
      <c r="C92" s="10"/>
      <c r="D92" s="10"/>
      <c r="E92" s="10"/>
      <c r="F92" s="10"/>
      <c r="G92" s="10"/>
      <c r="H92" s="10"/>
      <c r="I92" s="10"/>
      <c r="J92" s="10"/>
      <c r="K92" s="10"/>
      <c r="L92" s="17" t="s">
        <v>1</v>
      </c>
      <c r="M92" s="17" t="s">
        <v>1</v>
      </c>
      <c r="N92" s="17" t="s">
        <v>1</v>
      </c>
      <c r="O92" s="17" t="s">
        <v>1</v>
      </c>
      <c r="P92" s="10"/>
      <c r="Q92" s="10"/>
      <c r="R92" s="17" t="s">
        <v>1</v>
      </c>
      <c r="S92" s="17"/>
      <c r="T92" s="17" t="s">
        <v>1</v>
      </c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  <c r="IU92" s="27"/>
      <c r="IV92" s="27"/>
    </row>
    <row r="93" ht="10.5"/>
    <row r="94" spans="1:20" ht="14.25">
      <c r="A94" s="175" t="s">
        <v>224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</row>
    <row r="95" ht="10.5"/>
    <row r="96" ht="10.5"/>
    <row r="97" ht="10.5"/>
    <row r="98" ht="10.5"/>
    <row r="99" ht="10.5"/>
    <row r="100" ht="10.5"/>
    <row r="101" ht="10.5"/>
    <row r="102" ht="10.5"/>
    <row r="103" ht="10.5"/>
    <row r="104" ht="10.5"/>
    <row r="105" ht="10.5"/>
    <row r="106" ht="10.5"/>
    <row r="107" ht="10.5"/>
    <row r="108" ht="10.5"/>
    <row r="109" ht="10.5"/>
    <row r="110" ht="10.5"/>
  </sheetData>
  <sheetProtection/>
  <mergeCells count="13">
    <mergeCell ref="A94:T94"/>
    <mergeCell ref="A63:T63"/>
    <mergeCell ref="A32:T32"/>
    <mergeCell ref="A1:T1"/>
    <mergeCell ref="C67:R67"/>
    <mergeCell ref="B34:T34"/>
    <mergeCell ref="C36:R36"/>
    <mergeCell ref="B64:T64"/>
    <mergeCell ref="B65:T65"/>
    <mergeCell ref="B2:T2"/>
    <mergeCell ref="B3:T3"/>
    <mergeCell ref="C5:R5"/>
    <mergeCell ref="B33:T33"/>
  </mergeCells>
  <hyperlinks>
    <hyperlink ref="A1" location="Indice!A1" display="Volver"/>
    <hyperlink ref="A32" location="Indice!A1" display="Volver"/>
    <hyperlink ref="A63" location="Indice!A1" display="Volver"/>
    <hyperlink ref="A94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96"/>
  <sheetViews>
    <sheetView showGridLines="0" zoomScale="80" zoomScaleNormal="80" zoomScalePageLayoutView="0" workbookViewId="0" topLeftCell="A1">
      <selection activeCell="B3" sqref="B3:T3"/>
    </sheetView>
  </sheetViews>
  <sheetFormatPr defaultColWidth="0" defaultRowHeight="15" zeroHeight="1"/>
  <cols>
    <col min="1" max="1" width="3.69921875" style="8" bestFit="1" customWidth="1"/>
    <col min="2" max="2" width="19.3984375" style="8" customWidth="1"/>
    <col min="3" max="3" width="11.09765625" style="8" bestFit="1" customWidth="1"/>
    <col min="4" max="4" width="7" style="8" customWidth="1"/>
    <col min="5" max="5" width="7" style="8" bestFit="1" customWidth="1"/>
    <col min="6" max="6" width="6.09765625" style="8" bestFit="1" customWidth="1"/>
    <col min="7" max="7" width="6.59765625" style="8" customWidth="1"/>
    <col min="8" max="9" width="6.09765625" style="8" bestFit="1" customWidth="1"/>
    <col min="10" max="10" width="6" style="8" bestFit="1" customWidth="1"/>
    <col min="11" max="11" width="5.8984375" style="8" bestFit="1" customWidth="1"/>
    <col min="12" max="13" width="7.19921875" style="8" bestFit="1" customWidth="1"/>
    <col min="14" max="14" width="7.69921875" style="8" bestFit="1" customWidth="1"/>
    <col min="15" max="15" width="7.19921875" style="8" bestFit="1" customWidth="1"/>
    <col min="16" max="18" width="6.19921875" style="8" bestFit="1" customWidth="1"/>
    <col min="19" max="19" width="6.5" style="8" customWidth="1"/>
    <col min="20" max="20" width="8" style="8" bestFit="1" customWidth="1"/>
    <col min="21" max="21" width="6.8984375" style="8" bestFit="1" customWidth="1"/>
    <col min="22" max="22" width="10.09765625" style="8" hidden="1" customWidth="1"/>
    <col min="23" max="23" width="12.09765625" style="8" hidden="1" customWidth="1"/>
    <col min="24" max="24" width="13" style="8" hidden="1" customWidth="1"/>
    <col min="25" max="25" width="9.19921875" style="8" hidden="1" customWidth="1"/>
    <col min="26" max="27" width="0" style="8" hidden="1" customWidth="1"/>
    <col min="28" max="28" width="8.59765625" style="8" hidden="1" customWidth="1"/>
    <col min="29" max="16384" width="0" style="8" hidden="1" customWidth="1"/>
  </cols>
  <sheetData>
    <row r="1" spans="1:20" ht="14.25">
      <c r="A1" s="175" t="s">
        <v>224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1:256" ht="13.5">
      <c r="A2" s="47"/>
      <c r="B2" s="176" t="s">
        <v>77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47"/>
      <c r="V2" s="27"/>
      <c r="W2" s="27"/>
      <c r="X2" s="10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2:256" ht="13.5">
      <c r="B3" s="176" t="s">
        <v>267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32"/>
      <c r="V3" s="27"/>
      <c r="W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11.25" thickBot="1">
      <c r="A4" s="14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15.75" customHeight="1">
      <c r="A5" s="114" t="s">
        <v>1</v>
      </c>
      <c r="B5" s="114" t="s">
        <v>1</v>
      </c>
      <c r="C5" s="186" t="s">
        <v>53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 t="s">
        <v>216</v>
      </c>
      <c r="T5" s="189" t="s">
        <v>4</v>
      </c>
      <c r="U5" s="48"/>
      <c r="V5" s="27"/>
      <c r="W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0.5">
      <c r="A6" s="122" t="s">
        <v>37</v>
      </c>
      <c r="B6" s="122" t="s">
        <v>38</v>
      </c>
      <c r="C6" s="133" t="s">
        <v>240</v>
      </c>
      <c r="D6" s="133" t="s">
        <v>241</v>
      </c>
      <c r="E6" s="133" t="s">
        <v>54</v>
      </c>
      <c r="F6" s="133" t="s">
        <v>55</v>
      </c>
      <c r="G6" s="133" t="s">
        <v>56</v>
      </c>
      <c r="H6" s="133" t="s">
        <v>57</v>
      </c>
      <c r="I6" s="133" t="s">
        <v>58</v>
      </c>
      <c r="J6" s="133" t="s">
        <v>59</v>
      </c>
      <c r="K6" s="133" t="s">
        <v>60</v>
      </c>
      <c r="L6" s="133" t="s">
        <v>61</v>
      </c>
      <c r="M6" s="133" t="s">
        <v>62</v>
      </c>
      <c r="N6" s="133" t="s">
        <v>63</v>
      </c>
      <c r="O6" s="133" t="s">
        <v>64</v>
      </c>
      <c r="P6" s="133" t="s">
        <v>65</v>
      </c>
      <c r="Q6" s="133" t="s">
        <v>66</v>
      </c>
      <c r="R6" s="134" t="s">
        <v>67</v>
      </c>
      <c r="S6" s="188"/>
      <c r="T6" s="190"/>
      <c r="U6" s="49"/>
      <c r="V6" s="27" t="s">
        <v>78</v>
      </c>
      <c r="W6" s="50" t="s">
        <v>79</v>
      </c>
      <c r="X6" s="51" t="s">
        <v>80</v>
      </c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0.5">
      <c r="A7" s="10">
        <v>67</v>
      </c>
      <c r="B7" s="17" t="str">
        <f>+'Cartera femenina por edad'!B7</f>
        <v>Colmena Golden Cross</v>
      </c>
      <c r="C7" s="26">
        <f>'Cartera masculina por edad'!C7+'Cartera femenina por edad'!C7</f>
        <v>37</v>
      </c>
      <c r="D7" s="26">
        <f>'Cartera masculina por edad'!D7+'Cartera femenina por edad'!D7</f>
        <v>438</v>
      </c>
      <c r="E7" s="26">
        <f>'Cartera masculina por edad'!E7+'Cartera femenina por edad'!E7</f>
        <v>8440</v>
      </c>
      <c r="F7" s="26">
        <f>'Cartera masculina por edad'!F7+'Cartera femenina por edad'!F7</f>
        <v>39314</v>
      </c>
      <c r="G7" s="26">
        <f>'Cartera masculina por edad'!G7+'Cartera femenina por edad'!G7</f>
        <v>48940</v>
      </c>
      <c r="H7" s="26">
        <f>'Cartera masculina por edad'!H7+'Cartera femenina por edad'!H7</f>
        <v>41537</v>
      </c>
      <c r="I7" s="26">
        <f>'Cartera masculina por edad'!I7+'Cartera femenina por edad'!I7</f>
        <v>33064</v>
      </c>
      <c r="J7" s="26">
        <f>'Cartera masculina por edad'!J7+'Cartera femenina por edad'!J7</f>
        <v>24940</v>
      </c>
      <c r="K7" s="26">
        <f>'Cartera masculina por edad'!K7+'Cartera femenina por edad'!K7</f>
        <v>21651</v>
      </c>
      <c r="L7" s="26">
        <f>'Cartera masculina por edad'!L7+'Cartera femenina por edad'!L7</f>
        <v>18563</v>
      </c>
      <c r="M7" s="26">
        <f>'Cartera masculina por edad'!M7+'Cartera femenina por edad'!M7</f>
        <v>13352</v>
      </c>
      <c r="N7" s="26">
        <f>'Cartera masculina por edad'!N7+'Cartera femenina por edad'!N7</f>
        <v>8711</v>
      </c>
      <c r="O7" s="26">
        <f>'Cartera masculina por edad'!O7+'Cartera femenina por edad'!O7</f>
        <v>5507</v>
      </c>
      <c r="P7" s="26">
        <f>'Cartera masculina por edad'!P7+'Cartera femenina por edad'!P7</f>
        <v>2927</v>
      </c>
      <c r="Q7" s="26">
        <f>'Cartera masculina por edad'!Q7+'Cartera femenina por edad'!Q7</f>
        <v>1652</v>
      </c>
      <c r="R7" s="26">
        <f>'Cartera masculina por edad'!R7+'Cartera femenina por edad'!R7</f>
        <v>1152</v>
      </c>
      <c r="S7" s="26">
        <f>'Cartera masculina por edad'!S7+'Cartera femenina por edad'!S7</f>
        <v>0</v>
      </c>
      <c r="T7" s="28">
        <f aca="true" t="shared" si="0" ref="T7:T13">SUM(C7:S7)</f>
        <v>270225</v>
      </c>
      <c r="U7" s="28"/>
      <c r="V7" s="19"/>
      <c r="W7" s="19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ht="10.5">
      <c r="A8" s="10">
        <v>78</v>
      </c>
      <c r="B8" s="17" t="str">
        <f>+'Cartera femenina por edad'!B8</f>
        <v>Isapre Cruz Blanca S.A.</v>
      </c>
      <c r="C8" s="26">
        <f>'Cartera masculina por edad'!C8+'Cartera femenina por edad'!C8</f>
        <v>39</v>
      </c>
      <c r="D8" s="26">
        <f>'Cartera masculina por edad'!D8+'Cartera femenina por edad'!D8</f>
        <v>1887</v>
      </c>
      <c r="E8" s="26">
        <f>'Cartera masculina por edad'!E8+'Cartera femenina por edad'!E8</f>
        <v>21902</v>
      </c>
      <c r="F8" s="26">
        <f>'Cartera masculina por edad'!F8+'Cartera femenina por edad'!F8</f>
        <v>56524</v>
      </c>
      <c r="G8" s="26">
        <f>'Cartera masculina por edad'!G8+'Cartera femenina por edad'!G8</f>
        <v>59455</v>
      </c>
      <c r="H8" s="26">
        <f>'Cartera masculina por edad'!H8+'Cartera femenina por edad'!H8</f>
        <v>49051</v>
      </c>
      <c r="I8" s="26">
        <f>'Cartera masculina por edad'!I8+'Cartera femenina por edad'!I8</f>
        <v>43230</v>
      </c>
      <c r="J8" s="26">
        <f>'Cartera masculina por edad'!J8+'Cartera femenina por edad'!J8</f>
        <v>36051</v>
      </c>
      <c r="K8" s="26">
        <f>'Cartera masculina por edad'!K8+'Cartera femenina por edad'!K8</f>
        <v>30861</v>
      </c>
      <c r="L8" s="26">
        <f>'Cartera masculina por edad'!L8+'Cartera femenina por edad'!L8</f>
        <v>23881</v>
      </c>
      <c r="M8" s="26">
        <f>'Cartera masculina por edad'!M8+'Cartera femenina por edad'!M8</f>
        <v>14948</v>
      </c>
      <c r="N8" s="26">
        <f>'Cartera masculina por edad'!N8+'Cartera femenina por edad'!N8</f>
        <v>9248</v>
      </c>
      <c r="O8" s="26">
        <f>'Cartera masculina por edad'!O8+'Cartera femenina por edad'!O8</f>
        <v>4920</v>
      </c>
      <c r="P8" s="26">
        <f>'Cartera masculina por edad'!P8+'Cartera femenina por edad'!P8</f>
        <v>2730</v>
      </c>
      <c r="Q8" s="26">
        <f>'Cartera masculina por edad'!Q8+'Cartera femenina por edad'!Q8</f>
        <v>1619</v>
      </c>
      <c r="R8" s="26">
        <f>'Cartera masculina por edad'!R8+'Cartera femenina por edad'!R8</f>
        <v>913</v>
      </c>
      <c r="S8" s="26">
        <f>'Cartera masculina por edad'!S8+'Cartera femenina por edad'!S8</f>
        <v>0</v>
      </c>
      <c r="T8" s="28">
        <f t="shared" si="0"/>
        <v>357259</v>
      </c>
      <c r="U8" s="28"/>
      <c r="V8" s="19"/>
      <c r="W8" s="19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10.5">
      <c r="A9" s="10">
        <v>80</v>
      </c>
      <c r="B9" s="17" t="str">
        <f>+'Cartera femenina por edad'!B9</f>
        <v>Vida Tres</v>
      </c>
      <c r="C9" s="26">
        <f>'Cartera masculina por edad'!C9+'Cartera femenina por edad'!C9</f>
        <v>58</v>
      </c>
      <c r="D9" s="26">
        <f>'Cartera masculina por edad'!D9+'Cartera femenina por edad'!D9</f>
        <v>134</v>
      </c>
      <c r="E9" s="26">
        <f>'Cartera masculina por edad'!E9+'Cartera femenina por edad'!E9</f>
        <v>1452</v>
      </c>
      <c r="F9" s="26">
        <f>'Cartera masculina por edad'!F9+'Cartera femenina por edad'!F9</f>
        <v>6639</v>
      </c>
      <c r="G9" s="26">
        <f>'Cartera masculina por edad'!G9+'Cartera femenina por edad'!G9</f>
        <v>9485</v>
      </c>
      <c r="H9" s="26">
        <f>'Cartera masculina por edad'!H9+'Cartera femenina por edad'!H9</f>
        <v>10124</v>
      </c>
      <c r="I9" s="26">
        <f>'Cartera masculina por edad'!I9+'Cartera femenina por edad'!I9</f>
        <v>10599</v>
      </c>
      <c r="J9" s="26">
        <f>'Cartera masculina por edad'!J9+'Cartera femenina por edad'!J9</f>
        <v>8970</v>
      </c>
      <c r="K9" s="26">
        <f>'Cartera masculina por edad'!K9+'Cartera femenina por edad'!K9</f>
        <v>7541</v>
      </c>
      <c r="L9" s="26">
        <f>'Cartera masculina por edad'!L9+'Cartera femenina por edad'!L9</f>
        <v>6276</v>
      </c>
      <c r="M9" s="26">
        <f>'Cartera masculina por edad'!M9+'Cartera femenina por edad'!M9</f>
        <v>4984</v>
      </c>
      <c r="N9" s="26">
        <f>'Cartera masculina por edad'!N9+'Cartera femenina por edad'!N9</f>
        <v>3853</v>
      </c>
      <c r="O9" s="26">
        <f>'Cartera masculina por edad'!O9+'Cartera femenina por edad'!O9</f>
        <v>2244</v>
      </c>
      <c r="P9" s="26">
        <f>'Cartera masculina por edad'!P9+'Cartera femenina por edad'!P9</f>
        <v>1345</v>
      </c>
      <c r="Q9" s="26">
        <f>'Cartera masculina por edad'!Q9+'Cartera femenina por edad'!Q9</f>
        <v>940</v>
      </c>
      <c r="R9" s="26">
        <f>'Cartera masculina por edad'!R9+'Cartera femenina por edad'!R9</f>
        <v>538</v>
      </c>
      <c r="S9" s="26">
        <f>'Cartera masculina por edad'!S9+'Cartera femenina por edad'!S9</f>
        <v>0</v>
      </c>
      <c r="T9" s="28">
        <f t="shared" si="0"/>
        <v>75182</v>
      </c>
      <c r="U9" s="28"/>
      <c r="V9" s="19"/>
      <c r="W9" s="19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ht="10.5">
      <c r="A10" s="10">
        <v>81</v>
      </c>
      <c r="B10" s="17" t="str">
        <f>+'Cartera femenina por edad'!B10</f>
        <v>Ferrosalud</v>
      </c>
      <c r="C10" s="26">
        <f>'Cartera masculina por edad'!C10+'Cartera femenina por edad'!C10</f>
        <v>4</v>
      </c>
      <c r="D10" s="26">
        <f>'Cartera masculina por edad'!D10+'Cartera femenina por edad'!D10</f>
        <v>851</v>
      </c>
      <c r="E10" s="26">
        <f>'Cartera masculina por edad'!E10+'Cartera femenina por edad'!E10</f>
        <v>4183</v>
      </c>
      <c r="F10" s="26">
        <f>'Cartera masculina por edad'!F10+'Cartera femenina por edad'!F10</f>
        <v>2764</v>
      </c>
      <c r="G10" s="26">
        <f>'Cartera masculina por edad'!G10+'Cartera femenina por edad'!G10</f>
        <v>1448</v>
      </c>
      <c r="H10" s="26">
        <f>'Cartera masculina por edad'!H10+'Cartera femenina por edad'!H10</f>
        <v>1055</v>
      </c>
      <c r="I10" s="26">
        <f>'Cartera masculina por edad'!I10+'Cartera femenina por edad'!I10</f>
        <v>921</v>
      </c>
      <c r="J10" s="26">
        <f>'Cartera masculina por edad'!J10+'Cartera femenina por edad'!J10</f>
        <v>880</v>
      </c>
      <c r="K10" s="26">
        <f>'Cartera masculina por edad'!K10+'Cartera femenina por edad'!K10</f>
        <v>712</v>
      </c>
      <c r="L10" s="26">
        <f>'Cartera masculina por edad'!L10+'Cartera femenina por edad'!L10</f>
        <v>408</v>
      </c>
      <c r="M10" s="26">
        <f>'Cartera masculina por edad'!M10+'Cartera femenina por edad'!M10</f>
        <v>259</v>
      </c>
      <c r="N10" s="26">
        <f>'Cartera masculina por edad'!N10+'Cartera femenina por edad'!N10</f>
        <v>175</v>
      </c>
      <c r="O10" s="26">
        <f>'Cartera masculina por edad'!O10+'Cartera femenina por edad'!O10</f>
        <v>78</v>
      </c>
      <c r="P10" s="26">
        <f>'Cartera masculina por edad'!P10+'Cartera femenina por edad'!P10</f>
        <v>32</v>
      </c>
      <c r="Q10" s="26">
        <f>'Cartera masculina por edad'!Q10+'Cartera femenina por edad'!Q10</f>
        <v>19</v>
      </c>
      <c r="R10" s="26">
        <f>'Cartera masculina por edad'!R10+'Cartera femenina por edad'!R10</f>
        <v>5</v>
      </c>
      <c r="S10" s="26">
        <f>'Cartera masculina por edad'!S10+'Cartera femenina por edad'!S10</f>
        <v>0</v>
      </c>
      <c r="T10" s="28">
        <f>SUM(C10:S10)</f>
        <v>13794</v>
      </c>
      <c r="U10" s="28"/>
      <c r="V10" s="19"/>
      <c r="W10" s="19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0.5">
      <c r="A11" s="10">
        <v>88</v>
      </c>
      <c r="B11" s="17" t="str">
        <f>+'Cartera femenina por edad'!B11</f>
        <v>Mas Vida</v>
      </c>
      <c r="C11" s="26">
        <f>'Cartera masculina por edad'!C11+'Cartera femenina por edad'!C11</f>
        <v>233</v>
      </c>
      <c r="D11" s="26">
        <f>'Cartera masculina por edad'!D11+'Cartera femenina por edad'!D11</f>
        <v>550</v>
      </c>
      <c r="E11" s="26">
        <f>'Cartera masculina por edad'!E11+'Cartera femenina por edad'!E11</f>
        <v>7837</v>
      </c>
      <c r="F11" s="26">
        <f>'Cartera masculina por edad'!F11+'Cartera femenina por edad'!F11</f>
        <v>35155</v>
      </c>
      <c r="G11" s="26">
        <f>'Cartera masculina por edad'!G11+'Cartera femenina por edad'!G11</f>
        <v>50348</v>
      </c>
      <c r="H11" s="26">
        <f>'Cartera masculina por edad'!H11+'Cartera femenina por edad'!H11</f>
        <v>48915</v>
      </c>
      <c r="I11" s="26">
        <f>'Cartera masculina por edad'!I11+'Cartera femenina por edad'!I11</f>
        <v>39692</v>
      </c>
      <c r="J11" s="26">
        <f>'Cartera masculina por edad'!J11+'Cartera femenina por edad'!J11</f>
        <v>28480</v>
      </c>
      <c r="K11" s="26">
        <f>'Cartera masculina por edad'!K11+'Cartera femenina por edad'!K11</f>
        <v>20858</v>
      </c>
      <c r="L11" s="26">
        <f>'Cartera masculina por edad'!L11+'Cartera femenina por edad'!L11</f>
        <v>13496</v>
      </c>
      <c r="M11" s="26">
        <f>'Cartera masculina por edad'!M11+'Cartera femenina por edad'!M11</f>
        <v>5987</v>
      </c>
      <c r="N11" s="26">
        <f>'Cartera masculina por edad'!N11+'Cartera femenina por edad'!N11</f>
        <v>2326</v>
      </c>
      <c r="O11" s="26">
        <f>'Cartera masculina por edad'!O11+'Cartera femenina por edad'!O11</f>
        <v>1198</v>
      </c>
      <c r="P11" s="26">
        <f>'Cartera masculina por edad'!P11+'Cartera femenina por edad'!P11</f>
        <v>611</v>
      </c>
      <c r="Q11" s="26">
        <f>'Cartera masculina por edad'!Q11+'Cartera femenina por edad'!Q11</f>
        <v>397</v>
      </c>
      <c r="R11" s="26">
        <f>'Cartera masculina por edad'!R11+'Cartera femenina por edad'!R11</f>
        <v>283</v>
      </c>
      <c r="S11" s="26">
        <f>'Cartera masculina por edad'!S11+'Cartera femenina por edad'!S11</f>
        <v>0</v>
      </c>
      <c r="T11" s="28">
        <f t="shared" si="0"/>
        <v>256366</v>
      </c>
      <c r="U11" s="28"/>
      <c r="V11" s="19"/>
      <c r="W11" s="19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0.5">
      <c r="A12" s="10">
        <v>99</v>
      </c>
      <c r="B12" s="17" t="str">
        <f>+'Cartera femenina por edad'!B12</f>
        <v>Isapre Banmédica</v>
      </c>
      <c r="C12" s="26">
        <f>'Cartera masculina por edad'!C12+'Cartera femenina por edad'!C12</f>
        <v>225</v>
      </c>
      <c r="D12" s="26">
        <f>'Cartera masculina por edad'!D12+'Cartera femenina por edad'!D12</f>
        <v>1643</v>
      </c>
      <c r="E12" s="26">
        <f>'Cartera masculina por edad'!E12+'Cartera femenina por edad'!E12</f>
        <v>17476</v>
      </c>
      <c r="F12" s="26">
        <f>'Cartera masculina por edad'!F12+'Cartera femenina por edad'!F12</f>
        <v>47222</v>
      </c>
      <c r="G12" s="26">
        <f>'Cartera masculina por edad'!G12+'Cartera femenina por edad'!G12</f>
        <v>55360</v>
      </c>
      <c r="H12" s="26">
        <f>'Cartera masculina por edad'!H12+'Cartera femenina por edad'!H12</f>
        <v>47773</v>
      </c>
      <c r="I12" s="26">
        <f>'Cartera masculina por edad'!I12+'Cartera femenina por edad'!I12</f>
        <v>43183</v>
      </c>
      <c r="J12" s="26">
        <f>'Cartera masculina por edad'!J12+'Cartera femenina por edad'!J12</f>
        <v>38500</v>
      </c>
      <c r="K12" s="26">
        <f>'Cartera masculina por edad'!K12+'Cartera femenina por edad'!K12</f>
        <v>32938</v>
      </c>
      <c r="L12" s="26">
        <f>'Cartera masculina por edad'!L12+'Cartera femenina por edad'!L12</f>
        <v>25408</v>
      </c>
      <c r="M12" s="26">
        <f>'Cartera masculina por edad'!M12+'Cartera femenina por edad'!M12</f>
        <v>18383</v>
      </c>
      <c r="N12" s="26">
        <f>'Cartera masculina por edad'!N12+'Cartera femenina por edad'!N12</f>
        <v>11726</v>
      </c>
      <c r="O12" s="26">
        <f>'Cartera masculina por edad'!O12+'Cartera femenina por edad'!O12</f>
        <v>6471</v>
      </c>
      <c r="P12" s="26">
        <f>'Cartera masculina por edad'!P12+'Cartera femenina por edad'!P12</f>
        <v>3661</v>
      </c>
      <c r="Q12" s="26">
        <f>'Cartera masculina por edad'!Q12+'Cartera femenina por edad'!Q12</f>
        <v>2459</v>
      </c>
      <c r="R12" s="26">
        <f>'Cartera masculina por edad'!R12+'Cartera femenina por edad'!R12</f>
        <v>1935</v>
      </c>
      <c r="S12" s="26">
        <f>'Cartera masculina por edad'!S12+'Cartera femenina por edad'!S12</f>
        <v>0</v>
      </c>
      <c r="T12" s="28">
        <f t="shared" si="0"/>
        <v>354363</v>
      </c>
      <c r="U12" s="28"/>
      <c r="V12" s="19"/>
      <c r="W12" s="19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0.5">
      <c r="A13" s="10">
        <v>107</v>
      </c>
      <c r="B13" s="17" t="str">
        <f>+'Cartera femenina por edad'!B13</f>
        <v>Consalud S.A.</v>
      </c>
      <c r="C13" s="26">
        <f>'Cartera masculina por edad'!C13+'Cartera femenina por edad'!C13</f>
        <v>50</v>
      </c>
      <c r="D13" s="26">
        <f>'Cartera masculina por edad'!D13+'Cartera femenina por edad'!D13</f>
        <v>2509</v>
      </c>
      <c r="E13" s="26">
        <f>'Cartera masculina por edad'!E13+'Cartera femenina por edad'!E13</f>
        <v>30285</v>
      </c>
      <c r="F13" s="26">
        <f>'Cartera masculina por edad'!F13+'Cartera femenina por edad'!F13</f>
        <v>52174</v>
      </c>
      <c r="G13" s="26">
        <f>'Cartera masculina por edad'!G13+'Cartera femenina por edad'!G13</f>
        <v>52983</v>
      </c>
      <c r="H13" s="26">
        <f>'Cartera masculina por edad'!H13+'Cartera femenina por edad'!H13</f>
        <v>45181</v>
      </c>
      <c r="I13" s="26">
        <f>'Cartera masculina por edad'!I13+'Cartera femenina por edad'!I13</f>
        <v>40987</v>
      </c>
      <c r="J13" s="26">
        <f>'Cartera masculina por edad'!J13+'Cartera femenina por edad'!J13</f>
        <v>37498</v>
      </c>
      <c r="K13" s="26">
        <f>'Cartera masculina por edad'!K13+'Cartera femenina por edad'!K13</f>
        <v>33620</v>
      </c>
      <c r="L13" s="26">
        <f>'Cartera masculina por edad'!L13+'Cartera femenina por edad'!L13</f>
        <v>26173</v>
      </c>
      <c r="M13" s="26">
        <f>'Cartera masculina por edad'!M13+'Cartera femenina por edad'!M13</f>
        <v>17920</v>
      </c>
      <c r="N13" s="26">
        <f>'Cartera masculina por edad'!N13+'Cartera femenina por edad'!N13</f>
        <v>9363</v>
      </c>
      <c r="O13" s="26">
        <f>'Cartera masculina por edad'!O13+'Cartera femenina por edad'!O13</f>
        <v>5206</v>
      </c>
      <c r="P13" s="26">
        <f>'Cartera masculina por edad'!P13+'Cartera femenina por edad'!P13</f>
        <v>3514</v>
      </c>
      <c r="Q13" s="26">
        <f>'Cartera masculina por edad'!Q13+'Cartera femenina por edad'!Q13</f>
        <v>2380</v>
      </c>
      <c r="R13" s="26">
        <f>'Cartera masculina por edad'!R13+'Cartera femenina por edad'!R13</f>
        <v>1361</v>
      </c>
      <c r="S13" s="26">
        <f>'Cartera masculina por edad'!S13+'Cartera femenina por edad'!S13</f>
        <v>0</v>
      </c>
      <c r="T13" s="28">
        <f t="shared" si="0"/>
        <v>361204</v>
      </c>
      <c r="U13" s="28"/>
      <c r="V13" s="19"/>
      <c r="W13" s="19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10.5">
      <c r="A14" s="10"/>
      <c r="B14" s="10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V14" s="27"/>
      <c r="W14" s="19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10.5">
      <c r="A15" s="105"/>
      <c r="B15" s="106" t="s">
        <v>43</v>
      </c>
      <c r="C15" s="126">
        <f aca="true" t="shared" si="1" ref="C15:T15">SUM(C7:C14)</f>
        <v>646</v>
      </c>
      <c r="D15" s="126">
        <f t="shared" si="1"/>
        <v>8012</v>
      </c>
      <c r="E15" s="126">
        <f t="shared" si="1"/>
        <v>91575</v>
      </c>
      <c r="F15" s="126">
        <f t="shared" si="1"/>
        <v>239792</v>
      </c>
      <c r="G15" s="126">
        <f t="shared" si="1"/>
        <v>278019</v>
      </c>
      <c r="H15" s="126">
        <f t="shared" si="1"/>
        <v>243636</v>
      </c>
      <c r="I15" s="126">
        <f t="shared" si="1"/>
        <v>211676</v>
      </c>
      <c r="J15" s="126">
        <f t="shared" si="1"/>
        <v>175319</v>
      </c>
      <c r="K15" s="126">
        <f t="shared" si="1"/>
        <v>148181</v>
      </c>
      <c r="L15" s="126">
        <f t="shared" si="1"/>
        <v>114205</v>
      </c>
      <c r="M15" s="126">
        <f t="shared" si="1"/>
        <v>75833</v>
      </c>
      <c r="N15" s="126">
        <f t="shared" si="1"/>
        <v>45402</v>
      </c>
      <c r="O15" s="126">
        <f t="shared" si="1"/>
        <v>25624</v>
      </c>
      <c r="P15" s="126">
        <f t="shared" si="1"/>
        <v>14820</v>
      </c>
      <c r="Q15" s="126">
        <f t="shared" si="1"/>
        <v>9466</v>
      </c>
      <c r="R15" s="126">
        <f t="shared" si="1"/>
        <v>6187</v>
      </c>
      <c r="S15" s="126">
        <f t="shared" si="1"/>
        <v>0</v>
      </c>
      <c r="T15" s="126">
        <f t="shared" si="1"/>
        <v>1688393</v>
      </c>
      <c r="U15" s="28"/>
      <c r="V15" s="19">
        <f>SUM(C15:H15)</f>
        <v>861680</v>
      </c>
      <c r="W15" s="19">
        <f>SUM(I15:L15)</f>
        <v>649381</v>
      </c>
      <c r="X15" s="19">
        <f>SUM(M15:R15)</f>
        <v>177332</v>
      </c>
      <c r="Y15" s="19">
        <f>SUM(V15:X15)</f>
        <v>1688393</v>
      </c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0.5">
      <c r="A16" s="10"/>
      <c r="B16" s="10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28"/>
      <c r="T16" s="52"/>
      <c r="U16" s="28"/>
      <c r="V16" s="20">
        <f>+V15/$Y15</f>
        <v>0.5103551128202972</v>
      </c>
      <c r="W16" s="20">
        <f>+W15/$Y15</f>
        <v>0.3846148378961533</v>
      </c>
      <c r="X16" s="20">
        <f>+X15/$Y15</f>
        <v>0.1050300492835495</v>
      </c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10.5">
      <c r="A17" s="10">
        <v>62</v>
      </c>
      <c r="B17" s="17" t="str">
        <f>+'Cartera femenina por edad'!B17</f>
        <v>San Lorenzo</v>
      </c>
      <c r="C17" s="26">
        <f>'Cartera masculina por edad'!C17+'Cartera femenina por edad'!C17</f>
        <v>0</v>
      </c>
      <c r="D17" s="26">
        <f>'Cartera masculina por edad'!D17+'Cartera femenina por edad'!D17</f>
        <v>0</v>
      </c>
      <c r="E17" s="26">
        <f>'Cartera masculina por edad'!E17+'Cartera femenina por edad'!E17</f>
        <v>1</v>
      </c>
      <c r="F17" s="26">
        <f>'Cartera masculina por edad'!F17+'Cartera femenina por edad'!F17</f>
        <v>7</v>
      </c>
      <c r="G17" s="26">
        <f>'Cartera masculina por edad'!G17+'Cartera femenina por edad'!G17</f>
        <v>30</v>
      </c>
      <c r="H17" s="26">
        <f>'Cartera masculina por edad'!H17+'Cartera femenina por edad'!H17</f>
        <v>85</v>
      </c>
      <c r="I17" s="26">
        <f>'Cartera masculina por edad'!I17+'Cartera femenina por edad'!I17</f>
        <v>105</v>
      </c>
      <c r="J17" s="26">
        <f>'Cartera masculina por edad'!J17+'Cartera femenina por edad'!J17</f>
        <v>99</v>
      </c>
      <c r="K17" s="26">
        <f>'Cartera masculina por edad'!K17+'Cartera femenina por edad'!K17</f>
        <v>194</v>
      </c>
      <c r="L17" s="26">
        <f>'Cartera masculina por edad'!L17+'Cartera femenina por edad'!L17</f>
        <v>287</v>
      </c>
      <c r="M17" s="26">
        <f>'Cartera masculina por edad'!M17+'Cartera femenina por edad'!M17</f>
        <v>243</v>
      </c>
      <c r="N17" s="26">
        <f>'Cartera masculina por edad'!N17+'Cartera femenina por edad'!N17</f>
        <v>103</v>
      </c>
      <c r="O17" s="26">
        <f>'Cartera masculina por edad'!O17+'Cartera femenina por edad'!O17</f>
        <v>35</v>
      </c>
      <c r="P17" s="26">
        <f>'Cartera masculina por edad'!P17+'Cartera femenina por edad'!P17</f>
        <v>17</v>
      </c>
      <c r="Q17" s="26">
        <f>'Cartera masculina por edad'!Q17+'Cartera femenina por edad'!Q17</f>
        <v>5</v>
      </c>
      <c r="R17" s="26">
        <f>'Cartera masculina por edad'!R17+'Cartera femenina por edad'!R17</f>
        <v>3</v>
      </c>
      <c r="S17" s="26">
        <f>'Cartera masculina por edad'!S17+'Cartera femenina por edad'!S17</f>
        <v>0</v>
      </c>
      <c r="T17" s="28">
        <f aca="true" t="shared" si="2" ref="T17:T22">SUM(C17:S17)</f>
        <v>1214</v>
      </c>
      <c r="U17" s="28"/>
      <c r="V17" s="19"/>
      <c r="W17" s="19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10.5">
      <c r="A18" s="10">
        <v>63</v>
      </c>
      <c r="B18" s="17" t="str">
        <f>+'Cartera femenina por edad'!B18</f>
        <v>Fusat Ltda.</v>
      </c>
      <c r="C18" s="26">
        <f>'Cartera masculina por edad'!C18+'Cartera femenina por edad'!C18</f>
        <v>136</v>
      </c>
      <c r="D18" s="26">
        <f>'Cartera masculina por edad'!D18+'Cartera femenina por edad'!D18</f>
        <v>54</v>
      </c>
      <c r="E18" s="26">
        <f>'Cartera masculina por edad'!E18+'Cartera femenina por edad'!E18</f>
        <v>55</v>
      </c>
      <c r="F18" s="26">
        <f>'Cartera masculina por edad'!F18+'Cartera femenina por edad'!F18</f>
        <v>296</v>
      </c>
      <c r="G18" s="26">
        <f>'Cartera masculina por edad'!G18+'Cartera femenina por edad'!G18</f>
        <v>772</v>
      </c>
      <c r="H18" s="26">
        <f>'Cartera masculina por edad'!H18+'Cartera femenina por edad'!H18</f>
        <v>1061</v>
      </c>
      <c r="I18" s="26">
        <f>'Cartera masculina por edad'!I18+'Cartera femenina por edad'!I18</f>
        <v>863</v>
      </c>
      <c r="J18" s="26">
        <f>'Cartera masculina por edad'!J18+'Cartera femenina por edad'!J18</f>
        <v>978</v>
      </c>
      <c r="K18" s="26">
        <f>'Cartera masculina por edad'!K18+'Cartera femenina por edad'!K18</f>
        <v>1056</v>
      </c>
      <c r="L18" s="26">
        <f>'Cartera masculina por edad'!L18+'Cartera femenina por edad'!L18</f>
        <v>1410</v>
      </c>
      <c r="M18" s="26">
        <f>'Cartera masculina por edad'!M18+'Cartera femenina por edad'!M18</f>
        <v>2004</v>
      </c>
      <c r="N18" s="26">
        <f>'Cartera masculina por edad'!N18+'Cartera femenina por edad'!N18</f>
        <v>1849</v>
      </c>
      <c r="O18" s="26">
        <f>'Cartera masculina por edad'!O18+'Cartera femenina por edad'!O18</f>
        <v>1105</v>
      </c>
      <c r="P18" s="26">
        <f>'Cartera masculina por edad'!P18+'Cartera femenina por edad'!P18</f>
        <v>502</v>
      </c>
      <c r="Q18" s="26">
        <f>'Cartera masculina por edad'!Q18+'Cartera femenina por edad'!Q18</f>
        <v>197</v>
      </c>
      <c r="R18" s="26">
        <f>'Cartera masculina por edad'!R18+'Cartera femenina por edad'!R18</f>
        <v>90</v>
      </c>
      <c r="S18" s="26">
        <f>'Cartera masculina por edad'!S18+'Cartera femenina por edad'!S18</f>
        <v>0</v>
      </c>
      <c r="T18" s="28">
        <f t="shared" si="2"/>
        <v>12428</v>
      </c>
      <c r="U18" s="28"/>
      <c r="V18" s="19"/>
      <c r="W18" s="19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0.5">
      <c r="A19" s="10">
        <v>65</v>
      </c>
      <c r="B19" s="17" t="str">
        <f>+'Cartera femenina por edad'!B19</f>
        <v>Chuquicamata</v>
      </c>
      <c r="C19" s="26">
        <f>'Cartera masculina por edad'!C19+'Cartera femenina por edad'!C19</f>
        <v>234</v>
      </c>
      <c r="D19" s="26">
        <f>'Cartera masculina por edad'!D19+'Cartera femenina por edad'!D19</f>
        <v>60</v>
      </c>
      <c r="E19" s="26">
        <f>'Cartera masculina por edad'!E19+'Cartera femenina por edad'!E19</f>
        <v>121</v>
      </c>
      <c r="F19" s="26">
        <f>'Cartera masculina por edad'!F19+'Cartera femenina por edad'!F19</f>
        <v>607</v>
      </c>
      <c r="G19" s="26">
        <f>'Cartera masculina por edad'!G19+'Cartera femenina por edad'!G19</f>
        <v>732</v>
      </c>
      <c r="H19" s="26">
        <f>'Cartera masculina por edad'!H19+'Cartera femenina por edad'!H19</f>
        <v>981</v>
      </c>
      <c r="I19" s="26">
        <f>'Cartera masculina por edad'!I19+'Cartera femenina por edad'!I19</f>
        <v>1041</v>
      </c>
      <c r="J19" s="26">
        <f>'Cartera masculina por edad'!J19+'Cartera femenina por edad'!J19</f>
        <v>1514</v>
      </c>
      <c r="K19" s="26">
        <f>'Cartera masculina por edad'!K19+'Cartera femenina por edad'!K19</f>
        <v>1841</v>
      </c>
      <c r="L19" s="26">
        <f>'Cartera masculina por edad'!L19+'Cartera femenina por edad'!L19</f>
        <v>1685</v>
      </c>
      <c r="M19" s="26">
        <f>'Cartera masculina por edad'!M19+'Cartera femenina por edad'!M19</f>
        <v>1602</v>
      </c>
      <c r="N19" s="26">
        <f>'Cartera masculina por edad'!N19+'Cartera femenina por edad'!N19</f>
        <v>1103</v>
      </c>
      <c r="O19" s="26">
        <f>'Cartera masculina por edad'!O19+'Cartera femenina por edad'!O19</f>
        <v>427</v>
      </c>
      <c r="P19" s="26">
        <f>'Cartera masculina por edad'!P19+'Cartera femenina por edad'!P19</f>
        <v>105</v>
      </c>
      <c r="Q19" s="26">
        <f>'Cartera masculina por edad'!Q19+'Cartera femenina por edad'!Q19</f>
        <v>51</v>
      </c>
      <c r="R19" s="26">
        <f>'Cartera masculina por edad'!R19+'Cartera femenina por edad'!R19</f>
        <v>43</v>
      </c>
      <c r="S19" s="26">
        <f>'Cartera masculina por edad'!S19+'Cartera femenina por edad'!S19</f>
        <v>0</v>
      </c>
      <c r="T19" s="28">
        <f t="shared" si="2"/>
        <v>12147</v>
      </c>
      <c r="U19" s="28"/>
      <c r="V19" s="19"/>
      <c r="W19" s="19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0.5">
      <c r="A20" s="10">
        <v>68</v>
      </c>
      <c r="B20" s="17" t="str">
        <f>+'Cartera femenina por edad'!B20</f>
        <v>Río Blanco</v>
      </c>
      <c r="C20" s="26">
        <f>'Cartera masculina por edad'!C20+'Cartera femenina por edad'!C20</f>
        <v>1</v>
      </c>
      <c r="D20" s="26">
        <f>'Cartera masculina por edad'!D20+'Cartera femenina por edad'!D20</f>
        <v>0</v>
      </c>
      <c r="E20" s="26">
        <f>'Cartera masculina por edad'!E20+'Cartera femenina por edad'!E20</f>
        <v>39</v>
      </c>
      <c r="F20" s="26">
        <f>'Cartera masculina por edad'!F20+'Cartera femenina por edad'!F20</f>
        <v>113</v>
      </c>
      <c r="G20" s="26">
        <f>'Cartera masculina por edad'!G20+'Cartera femenina por edad'!G20</f>
        <v>134</v>
      </c>
      <c r="H20" s="26">
        <f>'Cartera masculina por edad'!H20+'Cartera femenina por edad'!H20</f>
        <v>267</v>
      </c>
      <c r="I20" s="26">
        <f>'Cartera masculina por edad'!I20+'Cartera femenina por edad'!I20</f>
        <v>274</v>
      </c>
      <c r="J20" s="26">
        <f>'Cartera masculina por edad'!J20+'Cartera femenina por edad'!J20</f>
        <v>238</v>
      </c>
      <c r="K20" s="26">
        <f>'Cartera masculina por edad'!K20+'Cartera femenina por edad'!K20</f>
        <v>220</v>
      </c>
      <c r="L20" s="26">
        <f>'Cartera masculina por edad'!L20+'Cartera femenina por edad'!L20</f>
        <v>211</v>
      </c>
      <c r="M20" s="26">
        <f>'Cartera masculina por edad'!M20+'Cartera femenina por edad'!M20</f>
        <v>245</v>
      </c>
      <c r="N20" s="26">
        <f>'Cartera masculina por edad'!N20+'Cartera femenina por edad'!N20</f>
        <v>182</v>
      </c>
      <c r="O20" s="26">
        <f>'Cartera masculina por edad'!O20+'Cartera femenina por edad'!O20</f>
        <v>86</v>
      </c>
      <c r="P20" s="26">
        <f>'Cartera masculina por edad'!P20+'Cartera femenina por edad'!P20</f>
        <v>18</v>
      </c>
      <c r="Q20" s="26">
        <f>'Cartera masculina por edad'!Q20+'Cartera femenina por edad'!Q20</f>
        <v>12</v>
      </c>
      <c r="R20" s="26">
        <f>'Cartera masculina por edad'!R20+'Cartera femenina por edad'!R20</f>
        <v>4</v>
      </c>
      <c r="S20" s="26">
        <f>'Cartera masculina por edad'!S20+'Cartera femenina por edad'!S20</f>
        <v>0</v>
      </c>
      <c r="T20" s="28">
        <f t="shared" si="2"/>
        <v>2044</v>
      </c>
      <c r="U20" s="28"/>
      <c r="V20" s="19"/>
      <c r="W20" s="19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10.5">
      <c r="A21" s="10">
        <v>76</v>
      </c>
      <c r="B21" s="17" t="str">
        <f>+'Cartera femenina por edad'!B21</f>
        <v>Isapre Fundación</v>
      </c>
      <c r="C21" s="26">
        <f>'Cartera masculina por edad'!C21+'Cartera femenina por edad'!C21</f>
        <v>7</v>
      </c>
      <c r="D21" s="26">
        <f>'Cartera masculina por edad'!D21+'Cartera femenina por edad'!D21</f>
        <v>16</v>
      </c>
      <c r="E21" s="26">
        <f>'Cartera masculina por edad'!E21+'Cartera femenina por edad'!E21</f>
        <v>144</v>
      </c>
      <c r="F21" s="26">
        <f>'Cartera masculina por edad'!F21+'Cartera femenina por edad'!F21</f>
        <v>898</v>
      </c>
      <c r="G21" s="26">
        <f>'Cartera masculina por edad'!G21+'Cartera femenina por edad'!G21</f>
        <v>1705</v>
      </c>
      <c r="H21" s="26">
        <f>'Cartera masculina por edad'!H21+'Cartera femenina por edad'!H21</f>
        <v>1353</v>
      </c>
      <c r="I21" s="26">
        <f>'Cartera masculina por edad'!I21+'Cartera femenina por edad'!I21</f>
        <v>1335</v>
      </c>
      <c r="J21" s="26">
        <f>'Cartera masculina por edad'!J21+'Cartera femenina por edad'!J21</f>
        <v>1156</v>
      </c>
      <c r="K21" s="26">
        <f>'Cartera masculina por edad'!K21+'Cartera femenina por edad'!K21</f>
        <v>1008</v>
      </c>
      <c r="L21" s="26">
        <f>'Cartera masculina por edad'!L21+'Cartera femenina por edad'!L21</f>
        <v>916</v>
      </c>
      <c r="M21" s="26">
        <f>'Cartera masculina por edad'!M21+'Cartera femenina por edad'!M21</f>
        <v>1304</v>
      </c>
      <c r="N21" s="26">
        <f>'Cartera masculina por edad'!N21+'Cartera femenina por edad'!N21</f>
        <v>1732</v>
      </c>
      <c r="O21" s="26">
        <f>'Cartera masculina por edad'!O21+'Cartera femenina por edad'!O21</f>
        <v>1137</v>
      </c>
      <c r="P21" s="26">
        <f>'Cartera masculina por edad'!P21+'Cartera femenina por edad'!P21</f>
        <v>738</v>
      </c>
      <c r="Q21" s="26">
        <f>'Cartera masculina por edad'!Q21+'Cartera femenina por edad'!Q21</f>
        <v>753</v>
      </c>
      <c r="R21" s="26">
        <f>'Cartera masculina por edad'!R21+'Cartera femenina por edad'!R21</f>
        <v>1128</v>
      </c>
      <c r="S21" s="26">
        <f>'Cartera masculina por edad'!S21+'Cartera femenina por edad'!S21</f>
        <v>0</v>
      </c>
      <c r="T21" s="28">
        <f t="shared" si="2"/>
        <v>15330</v>
      </c>
      <c r="U21" s="28"/>
      <c r="V21" s="19"/>
      <c r="W21" s="19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ht="10.5">
      <c r="A22" s="10">
        <v>94</v>
      </c>
      <c r="B22" s="17" t="str">
        <f>+'Cartera femenina por edad'!B22</f>
        <v>Cruz del Norte</v>
      </c>
      <c r="C22" s="26">
        <f>'Cartera masculina por edad'!C22+'Cartera femenina por edad'!C22</f>
        <v>0</v>
      </c>
      <c r="D22" s="26">
        <f>'Cartera masculina por edad'!D22+'Cartera femenina por edad'!D22</f>
        <v>3</v>
      </c>
      <c r="E22" s="26">
        <f>'Cartera masculina por edad'!E22+'Cartera femenina por edad'!E22</f>
        <v>19</v>
      </c>
      <c r="F22" s="26">
        <f>'Cartera masculina por edad'!F22+'Cartera femenina por edad'!F22</f>
        <v>80</v>
      </c>
      <c r="G22" s="26">
        <f>'Cartera masculina por edad'!G22+'Cartera femenina por edad'!G22</f>
        <v>108</v>
      </c>
      <c r="H22" s="26">
        <f>'Cartera masculina por edad'!H22+'Cartera femenina por edad'!H22</f>
        <v>120</v>
      </c>
      <c r="I22" s="26">
        <f>'Cartera masculina por edad'!I22+'Cartera femenina por edad'!I22</f>
        <v>156</v>
      </c>
      <c r="J22" s="26">
        <f>'Cartera masculina por edad'!J22+'Cartera femenina por edad'!J22</f>
        <v>192</v>
      </c>
      <c r="K22" s="26">
        <f>'Cartera masculina por edad'!K22+'Cartera femenina por edad'!K22</f>
        <v>189</v>
      </c>
      <c r="L22" s="26">
        <f>'Cartera masculina por edad'!L22+'Cartera femenina por edad'!L22</f>
        <v>181</v>
      </c>
      <c r="M22" s="26">
        <f>'Cartera masculina por edad'!M22+'Cartera femenina por edad'!M22</f>
        <v>104</v>
      </c>
      <c r="N22" s="26">
        <f>'Cartera masculina por edad'!N22+'Cartera femenina por edad'!N22</f>
        <v>21</v>
      </c>
      <c r="O22" s="26">
        <f>'Cartera masculina por edad'!O22+'Cartera femenina por edad'!O22</f>
        <v>11</v>
      </c>
      <c r="P22" s="26">
        <f>'Cartera masculina por edad'!P22+'Cartera femenina por edad'!P22</f>
        <v>11</v>
      </c>
      <c r="Q22" s="26">
        <f>'Cartera masculina por edad'!Q22+'Cartera femenina por edad'!Q22</f>
        <v>2</v>
      </c>
      <c r="R22" s="26">
        <f>'Cartera masculina por edad'!R22+'Cartera femenina por edad'!R22</f>
        <v>1</v>
      </c>
      <c r="S22" s="26">
        <f>'Cartera masculina por edad'!S22+'Cartera femenina por edad'!S22</f>
        <v>0</v>
      </c>
      <c r="T22" s="28">
        <f t="shared" si="2"/>
        <v>1198</v>
      </c>
      <c r="U22" s="28"/>
      <c r="V22" s="19"/>
      <c r="W22" s="19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10.5">
      <c r="A23" s="10"/>
      <c r="B23" s="10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V23" s="27"/>
      <c r="W23" s="19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10.5">
      <c r="A24" s="106"/>
      <c r="B24" s="106" t="s">
        <v>49</v>
      </c>
      <c r="C24" s="126">
        <f aca="true" t="shared" si="3" ref="C24:T24">SUM(C17:C22)</f>
        <v>378</v>
      </c>
      <c r="D24" s="126">
        <f>SUM(D17:D22)</f>
        <v>133</v>
      </c>
      <c r="E24" s="126">
        <f t="shared" si="3"/>
        <v>379</v>
      </c>
      <c r="F24" s="126">
        <f t="shared" si="3"/>
        <v>2001</v>
      </c>
      <c r="G24" s="126">
        <f t="shared" si="3"/>
        <v>3481</v>
      </c>
      <c r="H24" s="126">
        <f t="shared" si="3"/>
        <v>3867</v>
      </c>
      <c r="I24" s="126">
        <f t="shared" si="3"/>
        <v>3774</v>
      </c>
      <c r="J24" s="126">
        <f t="shared" si="3"/>
        <v>4177</v>
      </c>
      <c r="K24" s="126">
        <f t="shared" si="3"/>
        <v>4508</v>
      </c>
      <c r="L24" s="126">
        <f t="shared" si="3"/>
        <v>4690</v>
      </c>
      <c r="M24" s="126">
        <f t="shared" si="3"/>
        <v>5502</v>
      </c>
      <c r="N24" s="126">
        <f t="shared" si="3"/>
        <v>4990</v>
      </c>
      <c r="O24" s="126">
        <f t="shared" si="3"/>
        <v>2801</v>
      </c>
      <c r="P24" s="126">
        <f t="shared" si="3"/>
        <v>1391</v>
      </c>
      <c r="Q24" s="126">
        <f t="shared" si="3"/>
        <v>1020</v>
      </c>
      <c r="R24" s="126">
        <f t="shared" si="3"/>
        <v>1269</v>
      </c>
      <c r="S24" s="126">
        <f t="shared" si="3"/>
        <v>0</v>
      </c>
      <c r="T24" s="126">
        <f t="shared" si="3"/>
        <v>44361</v>
      </c>
      <c r="V24" s="19">
        <f>SUM(C24:H24)</f>
        <v>10239</v>
      </c>
      <c r="W24" s="19">
        <f>SUM(I24:L24)</f>
        <v>17149</v>
      </c>
      <c r="X24" s="19">
        <f>SUM(M24:R24)</f>
        <v>16973</v>
      </c>
      <c r="Y24" s="19">
        <f>SUM(V24:X24)</f>
        <v>44361</v>
      </c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10.5">
      <c r="A25" s="10"/>
      <c r="B25" s="10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28"/>
      <c r="T25" s="52"/>
      <c r="U25" s="28"/>
      <c r="V25" s="20">
        <f>+V24/$Y24</f>
        <v>0.23081084736592952</v>
      </c>
      <c r="W25" s="20">
        <f>+W24/$Y24</f>
        <v>0.3865783007596763</v>
      </c>
      <c r="X25" s="20">
        <f>+X24/$Y24</f>
        <v>0.3826108518743942</v>
      </c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ht="10.5">
      <c r="A26" s="128"/>
      <c r="B26" s="128" t="s">
        <v>50</v>
      </c>
      <c r="C26" s="126">
        <f aca="true" t="shared" si="4" ref="C26:T26">C15+C24</f>
        <v>1024</v>
      </c>
      <c r="D26" s="126">
        <f>D15+D24</f>
        <v>8145</v>
      </c>
      <c r="E26" s="126">
        <f t="shared" si="4"/>
        <v>91954</v>
      </c>
      <c r="F26" s="126">
        <f t="shared" si="4"/>
        <v>241793</v>
      </c>
      <c r="G26" s="126">
        <f t="shared" si="4"/>
        <v>281500</v>
      </c>
      <c r="H26" s="126">
        <f t="shared" si="4"/>
        <v>247503</v>
      </c>
      <c r="I26" s="126">
        <f t="shared" si="4"/>
        <v>215450</v>
      </c>
      <c r="J26" s="126">
        <f t="shared" si="4"/>
        <v>179496</v>
      </c>
      <c r="K26" s="126">
        <f t="shared" si="4"/>
        <v>152689</v>
      </c>
      <c r="L26" s="126">
        <f t="shared" si="4"/>
        <v>118895</v>
      </c>
      <c r="M26" s="126">
        <f t="shared" si="4"/>
        <v>81335</v>
      </c>
      <c r="N26" s="126">
        <f t="shared" si="4"/>
        <v>50392</v>
      </c>
      <c r="O26" s="126">
        <f t="shared" si="4"/>
        <v>28425</v>
      </c>
      <c r="P26" s="126">
        <f t="shared" si="4"/>
        <v>16211</v>
      </c>
      <c r="Q26" s="126">
        <f t="shared" si="4"/>
        <v>10486</v>
      </c>
      <c r="R26" s="126">
        <f t="shared" si="4"/>
        <v>7456</v>
      </c>
      <c r="S26" s="126">
        <f t="shared" si="4"/>
        <v>0</v>
      </c>
      <c r="T26" s="126">
        <f t="shared" si="4"/>
        <v>1732754</v>
      </c>
      <c r="U26" s="28"/>
      <c r="V26" s="19">
        <f>SUM(C26:H26)</f>
        <v>871919</v>
      </c>
      <c r="W26" s="19">
        <f>SUM(I26:L26)</f>
        <v>666530</v>
      </c>
      <c r="X26" s="19">
        <f>SUM(M26:R26)</f>
        <v>194305</v>
      </c>
      <c r="Y26" s="19">
        <f>SUM(V26:X26)</f>
        <v>1732754</v>
      </c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ht="10.5">
      <c r="A27" s="10"/>
      <c r="B27" s="10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0">
        <f>+V26/$Y26</f>
        <v>0.5031983766882084</v>
      </c>
      <c r="W27" s="20">
        <f>+W26/$Y26</f>
        <v>0.3846651053756044</v>
      </c>
      <c r="X27" s="20">
        <f>+X26/$Y26</f>
        <v>0.11213651793618713</v>
      </c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ht="11.25" thickBot="1">
      <c r="A28" s="135"/>
      <c r="B28" s="135" t="s">
        <v>51</v>
      </c>
      <c r="C28" s="137">
        <f aca="true" t="shared" si="5" ref="C28:S28">(C26/$T26)</f>
        <v>0.0005909667500406866</v>
      </c>
      <c r="D28" s="137">
        <f t="shared" si="5"/>
        <v>0.004700609549884173</v>
      </c>
      <c r="E28" s="137">
        <f t="shared" si="5"/>
        <v>0.05306812161449346</v>
      </c>
      <c r="F28" s="137">
        <f t="shared" si="5"/>
        <v>0.13954260096932397</v>
      </c>
      <c r="G28" s="137">
        <f t="shared" si="5"/>
        <v>0.16245814466450517</v>
      </c>
      <c r="H28" s="137">
        <f t="shared" si="5"/>
        <v>0.14283793313996102</v>
      </c>
      <c r="I28" s="137">
        <f t="shared" si="5"/>
        <v>0.12433963505494722</v>
      </c>
      <c r="J28" s="137">
        <f t="shared" si="5"/>
        <v>0.1035900075833038</v>
      </c>
      <c r="K28" s="137">
        <f t="shared" si="5"/>
        <v>0.08811925986031485</v>
      </c>
      <c r="L28" s="137">
        <f t="shared" si="5"/>
        <v>0.06861620287703851</v>
      </c>
      <c r="M28" s="137">
        <f t="shared" si="5"/>
        <v>0.04693972716265552</v>
      </c>
      <c r="N28" s="137">
        <f t="shared" si="5"/>
        <v>0.029082027800830353</v>
      </c>
      <c r="O28" s="137">
        <f t="shared" si="5"/>
        <v>0.016404521357330584</v>
      </c>
      <c r="P28" s="137">
        <f t="shared" si="5"/>
        <v>0.009355626938388253</v>
      </c>
      <c r="Q28" s="137">
        <f t="shared" si="5"/>
        <v>0.006051638028248672</v>
      </c>
      <c r="R28" s="137">
        <f t="shared" si="5"/>
        <v>0.00430297664873375</v>
      </c>
      <c r="S28" s="137">
        <f t="shared" si="5"/>
        <v>0</v>
      </c>
      <c r="T28" s="137">
        <f>SUM(C28:S28)</f>
        <v>1</v>
      </c>
      <c r="U28" s="53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2:256" ht="10.5">
      <c r="B29" s="17" t="str">
        <f>+'Cartera masculina por edad'!B29</f>
        <v>Fuente: Superintendencia de Salud, Archivo Maestro de Beneficiarios.</v>
      </c>
      <c r="C29" s="10"/>
      <c r="D29" s="10"/>
      <c r="E29" s="19"/>
      <c r="F29" s="19"/>
      <c r="G29" s="19"/>
      <c r="H29" s="19"/>
      <c r="I29" s="19"/>
      <c r="J29" s="19"/>
      <c r="K29" s="19"/>
      <c r="L29" s="19"/>
      <c r="M29" s="54" t="s">
        <v>1</v>
      </c>
      <c r="N29" s="54" t="s">
        <v>1</v>
      </c>
      <c r="O29" s="54" t="s">
        <v>1</v>
      </c>
      <c r="P29" s="54" t="s">
        <v>1</v>
      </c>
      <c r="Q29" s="19"/>
      <c r="R29" s="19"/>
      <c r="S29" s="54" t="s">
        <v>1</v>
      </c>
      <c r="T29" s="54" t="s">
        <v>1</v>
      </c>
      <c r="U29" s="54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2:256" ht="10.5">
      <c r="B30" s="17" t="str">
        <f>+'Cartera masculina por edad'!B30</f>
        <v>(*) Son aquellos datos que no presentan información en el campo edad.</v>
      </c>
      <c r="C30" s="17"/>
      <c r="D30" s="17"/>
      <c r="E30" s="19"/>
      <c r="F30" s="19"/>
      <c r="G30" s="19"/>
      <c r="H30" s="19"/>
      <c r="J30" s="19"/>
      <c r="K30" s="19"/>
      <c r="L30" s="19"/>
      <c r="M30" s="54" t="s">
        <v>1</v>
      </c>
      <c r="O30" s="54" t="s">
        <v>1</v>
      </c>
      <c r="P30" s="54" t="s">
        <v>1</v>
      </c>
      <c r="Q30" s="19"/>
      <c r="R30" s="19"/>
      <c r="U30" s="54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3:256" ht="10.5">
      <c r="C31" s="17"/>
      <c r="D31" s="17"/>
      <c r="E31" s="19"/>
      <c r="F31" s="19"/>
      <c r="G31" s="19"/>
      <c r="H31" s="19"/>
      <c r="I31" s="19"/>
      <c r="J31" s="19"/>
      <c r="K31" s="19"/>
      <c r="L31" s="19"/>
      <c r="M31" s="54"/>
      <c r="N31" s="54"/>
      <c r="O31" s="54"/>
      <c r="P31" s="54"/>
      <c r="Q31" s="19"/>
      <c r="R31" s="19"/>
      <c r="S31" s="54"/>
      <c r="T31" s="54"/>
      <c r="U31" s="54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ht="14.25">
      <c r="A32" s="175" t="s">
        <v>224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ht="13.5">
      <c r="A33" s="47"/>
      <c r="B33" s="176" t="s">
        <v>81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2:256" ht="13.5">
      <c r="B34" s="176" t="s">
        <v>268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ht="11.25" thickBot="1">
      <c r="A35" s="10"/>
      <c r="B35" s="10"/>
      <c r="C35" s="10"/>
      <c r="D35" s="10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ht="10.5">
      <c r="A36" s="114" t="s">
        <v>1</v>
      </c>
      <c r="B36" s="114" t="s">
        <v>1</v>
      </c>
      <c r="C36" s="186" t="s">
        <v>53</v>
      </c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7" t="str">
        <f>+S5</f>
        <v>Sin Edad (*)</v>
      </c>
      <c r="U36" s="187" t="str">
        <f>+T5</f>
        <v>Total</v>
      </c>
      <c r="V36" s="48"/>
      <c r="W36" s="27"/>
      <c r="X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ht="10.5">
      <c r="A37" s="122" t="s">
        <v>37</v>
      </c>
      <c r="B37" s="122" t="s">
        <v>38</v>
      </c>
      <c r="C37" s="133" t="s">
        <v>217</v>
      </c>
      <c r="D37" s="133" t="s">
        <v>240</v>
      </c>
      <c r="E37" s="133" t="s">
        <v>241</v>
      </c>
      <c r="F37" s="133" t="s">
        <v>54</v>
      </c>
      <c r="G37" s="133" t="s">
        <v>55</v>
      </c>
      <c r="H37" s="133" t="s">
        <v>56</v>
      </c>
      <c r="I37" s="133" t="s">
        <v>57</v>
      </c>
      <c r="J37" s="133" t="s">
        <v>58</v>
      </c>
      <c r="K37" s="133" t="s">
        <v>59</v>
      </c>
      <c r="L37" s="133" t="s">
        <v>60</v>
      </c>
      <c r="M37" s="133" t="s">
        <v>61</v>
      </c>
      <c r="N37" s="133" t="s">
        <v>62</v>
      </c>
      <c r="O37" s="133" t="s">
        <v>63</v>
      </c>
      <c r="P37" s="133" t="s">
        <v>64</v>
      </c>
      <c r="Q37" s="133" t="s">
        <v>65</v>
      </c>
      <c r="R37" s="133" t="s">
        <v>66</v>
      </c>
      <c r="S37" s="134" t="s">
        <v>67</v>
      </c>
      <c r="T37" s="188"/>
      <c r="U37" s="188" t="s">
        <v>4</v>
      </c>
      <c r="V37" s="49"/>
      <c r="W37" s="27" t="s">
        <v>82</v>
      </c>
      <c r="X37" s="27" t="s">
        <v>83</v>
      </c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ht="10.5">
      <c r="A38" s="10">
        <v>67</v>
      </c>
      <c r="B38" s="17" t="str">
        <f>+B7</f>
        <v>Colmena Golden Cross</v>
      </c>
      <c r="C38" s="55">
        <v>72</v>
      </c>
      <c r="D38" s="26">
        <f>+'Cartera masculina por edad'!C38+'Cartera femenina por edad'!C38</f>
        <v>106660</v>
      </c>
      <c r="E38" s="26">
        <f>+'Cartera masculina por edad'!D38+'Cartera femenina por edad'!D38</f>
        <v>31163</v>
      </c>
      <c r="F38" s="26">
        <f>+'Cartera masculina por edad'!E38+'Cartera femenina por edad'!E38</f>
        <v>26968</v>
      </c>
      <c r="G38" s="26">
        <f>+'Cartera masculina por edad'!F38+'Cartera femenina por edad'!F38</f>
        <v>12299</v>
      </c>
      <c r="H38" s="26">
        <f>+'Cartera masculina por edad'!G38+'Cartera femenina por edad'!G38</f>
        <v>6297</v>
      </c>
      <c r="I38" s="26">
        <f>+'Cartera masculina por edad'!H38+'Cartera femenina por edad'!H38</f>
        <v>5937</v>
      </c>
      <c r="J38" s="26">
        <f>+'Cartera masculina por edad'!I38+'Cartera femenina por edad'!I38</f>
        <v>5679</v>
      </c>
      <c r="K38" s="26">
        <f>+'Cartera masculina por edad'!J38+'Cartera femenina por edad'!J38</f>
        <v>5189</v>
      </c>
      <c r="L38" s="26">
        <f>+'Cartera masculina por edad'!K38+'Cartera femenina por edad'!K38</f>
        <v>5487</v>
      </c>
      <c r="M38" s="26">
        <f>+'Cartera masculina por edad'!L38+'Cartera femenina por edad'!L38</f>
        <v>5343</v>
      </c>
      <c r="N38" s="26">
        <f>+'Cartera masculina por edad'!M38+'Cartera femenina por edad'!M38</f>
        <v>3622</v>
      </c>
      <c r="O38" s="26">
        <f>+'Cartera masculina por edad'!N38+'Cartera femenina por edad'!N38</f>
        <v>2595</v>
      </c>
      <c r="P38" s="26">
        <f>+'Cartera masculina por edad'!O38+'Cartera femenina por edad'!O38</f>
        <v>1521</v>
      </c>
      <c r="Q38" s="26">
        <f>+'Cartera masculina por edad'!P38+'Cartera femenina por edad'!P38</f>
        <v>822</v>
      </c>
      <c r="R38" s="26">
        <f>+'Cartera masculina por edad'!Q38+'Cartera femenina por edad'!Q38</f>
        <v>449</v>
      </c>
      <c r="S38" s="26">
        <f>+'Cartera masculina por edad'!R38+'Cartera femenina por edad'!R38</f>
        <v>269</v>
      </c>
      <c r="T38" s="26">
        <f>+'Cartera masculina por edad'!S38+'Cartera femenina por edad'!S38</f>
        <v>0</v>
      </c>
      <c r="U38" s="28">
        <f aca="true" t="shared" si="6" ref="U38:U44">SUM(C38:T38)</f>
        <v>220372</v>
      </c>
      <c r="V38" s="28"/>
      <c r="W38" s="19"/>
      <c r="X38" s="19">
        <f aca="true" t="shared" si="7" ref="X38:X44">+W38-U38</f>
        <v>-220372</v>
      </c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ht="10.5">
      <c r="A39" s="10">
        <v>78</v>
      </c>
      <c r="B39" s="17" t="str">
        <f aca="true" t="shared" si="8" ref="B39:B44">+B8</f>
        <v>Isapre Cruz Blanca S.A.</v>
      </c>
      <c r="C39" s="55">
        <v>303</v>
      </c>
      <c r="D39" s="26">
        <f>+'Cartera masculina por edad'!C39+'Cartera femenina por edad'!C39</f>
        <v>136642</v>
      </c>
      <c r="E39" s="26">
        <f>+'Cartera masculina por edad'!D39+'Cartera femenina por edad'!D39</f>
        <v>44555</v>
      </c>
      <c r="F39" s="26">
        <f>+'Cartera masculina por edad'!E39+'Cartera femenina por edad'!E39</f>
        <v>35424</v>
      </c>
      <c r="G39" s="26">
        <f>+'Cartera masculina por edad'!F39+'Cartera femenina por edad'!F39</f>
        <v>15722</v>
      </c>
      <c r="H39" s="26">
        <f>+'Cartera masculina por edad'!G39+'Cartera femenina por edad'!G39</f>
        <v>8545</v>
      </c>
      <c r="I39" s="26">
        <f>+'Cartera masculina por edad'!H39+'Cartera femenina por edad'!H39</f>
        <v>8278</v>
      </c>
      <c r="J39" s="26">
        <f>+'Cartera masculina por edad'!I39+'Cartera femenina por edad'!I39</f>
        <v>8212</v>
      </c>
      <c r="K39" s="26">
        <f>+'Cartera masculina por edad'!J39+'Cartera femenina por edad'!J39</f>
        <v>8208</v>
      </c>
      <c r="L39" s="26">
        <f>+'Cartera masculina por edad'!K39+'Cartera femenina por edad'!K39</f>
        <v>8436</v>
      </c>
      <c r="M39" s="26">
        <f>+'Cartera masculina por edad'!L39+'Cartera femenina por edad'!L39</f>
        <v>6826</v>
      </c>
      <c r="N39" s="26">
        <f>+'Cartera masculina por edad'!M39+'Cartera femenina por edad'!M39</f>
        <v>4587</v>
      </c>
      <c r="O39" s="26">
        <f>+'Cartera masculina por edad'!N39+'Cartera femenina por edad'!N39</f>
        <v>2843</v>
      </c>
      <c r="P39" s="26">
        <f>+'Cartera masculina por edad'!O39+'Cartera femenina por edad'!O39</f>
        <v>1425</v>
      </c>
      <c r="Q39" s="26">
        <f>+'Cartera masculina por edad'!P39+'Cartera femenina por edad'!P39</f>
        <v>719</v>
      </c>
      <c r="R39" s="26">
        <f>+'Cartera masculina por edad'!Q39+'Cartera femenina por edad'!Q39</f>
        <v>407</v>
      </c>
      <c r="S39" s="26">
        <f>+'Cartera masculina por edad'!R39+'Cartera femenina por edad'!R39</f>
        <v>293</v>
      </c>
      <c r="T39" s="26">
        <f>+'Cartera masculina por edad'!S39+'Cartera femenina por edad'!S39</f>
        <v>0</v>
      </c>
      <c r="U39" s="28">
        <f t="shared" si="6"/>
        <v>291425</v>
      </c>
      <c r="V39" s="28"/>
      <c r="W39" s="19"/>
      <c r="X39" s="19">
        <f t="shared" si="7"/>
        <v>-291425</v>
      </c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ht="10.5">
      <c r="A40" s="10">
        <v>80</v>
      </c>
      <c r="B40" s="17" t="str">
        <f t="shared" si="8"/>
        <v>Vida Tres</v>
      </c>
      <c r="C40" s="55"/>
      <c r="D40" s="26">
        <f>+'Cartera masculina por edad'!C40+'Cartera femenina por edad'!C40</f>
        <v>29422</v>
      </c>
      <c r="E40" s="26">
        <f>+'Cartera masculina por edad'!D40+'Cartera femenina por edad'!D40</f>
        <v>9922</v>
      </c>
      <c r="F40" s="26">
        <f>+'Cartera masculina por edad'!E40+'Cartera femenina por edad'!E40</f>
        <v>9028</v>
      </c>
      <c r="G40" s="26">
        <f>+'Cartera masculina por edad'!F40+'Cartera femenina por edad'!F40</f>
        <v>3669</v>
      </c>
      <c r="H40" s="26">
        <f>+'Cartera masculina por edad'!G40+'Cartera femenina por edad'!G40</f>
        <v>1709</v>
      </c>
      <c r="I40" s="26">
        <f>+'Cartera masculina por edad'!H40+'Cartera femenina por edad'!H40</f>
        <v>1715</v>
      </c>
      <c r="J40" s="26">
        <f>+'Cartera masculina por edad'!I40+'Cartera femenina por edad'!I40</f>
        <v>1937</v>
      </c>
      <c r="K40" s="26">
        <f>+'Cartera masculina por edad'!J40+'Cartera femenina por edad'!J40</f>
        <v>1705</v>
      </c>
      <c r="L40" s="26">
        <f>+'Cartera masculina por edad'!K40+'Cartera femenina por edad'!K40</f>
        <v>1676</v>
      </c>
      <c r="M40" s="26">
        <f>+'Cartera masculina por edad'!L40+'Cartera femenina por edad'!L40</f>
        <v>1412</v>
      </c>
      <c r="N40" s="26">
        <f>+'Cartera masculina por edad'!M40+'Cartera femenina por edad'!M40</f>
        <v>1063</v>
      </c>
      <c r="O40" s="26">
        <f>+'Cartera masculina por edad'!N40+'Cartera femenina por edad'!N40</f>
        <v>788</v>
      </c>
      <c r="P40" s="26">
        <f>+'Cartera masculina por edad'!O40+'Cartera femenina por edad'!O40</f>
        <v>493</v>
      </c>
      <c r="Q40" s="26">
        <f>+'Cartera masculina por edad'!P40+'Cartera femenina por edad'!P40</f>
        <v>386</v>
      </c>
      <c r="R40" s="26">
        <f>+'Cartera masculina por edad'!Q40+'Cartera femenina por edad'!Q40</f>
        <v>231</v>
      </c>
      <c r="S40" s="26">
        <f>+'Cartera masculina por edad'!R40+'Cartera femenina por edad'!R40</f>
        <v>179</v>
      </c>
      <c r="T40" s="26">
        <f>+'Cartera masculina por edad'!S40+'Cartera femenina por edad'!S40</f>
        <v>0</v>
      </c>
      <c r="U40" s="28">
        <f t="shared" si="6"/>
        <v>65335</v>
      </c>
      <c r="V40" s="28"/>
      <c r="W40" s="19"/>
      <c r="X40" s="19">
        <f t="shared" si="7"/>
        <v>-65335</v>
      </c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pans="1:256" ht="10.5">
      <c r="A41" s="10">
        <v>81</v>
      </c>
      <c r="B41" s="17" t="str">
        <f t="shared" si="8"/>
        <v>Ferrosalud</v>
      </c>
      <c r="C41" s="55">
        <v>2</v>
      </c>
      <c r="D41" s="26">
        <f>+'Cartera masculina por edad'!C41+'Cartera femenina por edad'!C41</f>
        <v>1422</v>
      </c>
      <c r="E41" s="26">
        <f>+'Cartera masculina por edad'!D41+'Cartera femenina por edad'!D41</f>
        <v>505</v>
      </c>
      <c r="F41" s="26">
        <f>+'Cartera masculina por edad'!E41+'Cartera femenina por edad'!E41</f>
        <v>362</v>
      </c>
      <c r="G41" s="26">
        <f>+'Cartera masculina por edad'!F41+'Cartera femenina por edad'!F41</f>
        <v>157</v>
      </c>
      <c r="H41" s="26">
        <f>+'Cartera masculina por edad'!G41+'Cartera femenina por edad'!G41</f>
        <v>59</v>
      </c>
      <c r="I41" s="26">
        <f>+'Cartera masculina por edad'!H41+'Cartera femenina por edad'!H41</f>
        <v>63</v>
      </c>
      <c r="J41" s="26">
        <f>+'Cartera masculina por edad'!I41+'Cartera femenina por edad'!I41</f>
        <v>94</v>
      </c>
      <c r="K41" s="26">
        <f>+'Cartera masculina por edad'!J41+'Cartera femenina por edad'!J41</f>
        <v>119</v>
      </c>
      <c r="L41" s="26">
        <f>+'Cartera masculina por edad'!K41+'Cartera femenina por edad'!K41</f>
        <v>112</v>
      </c>
      <c r="M41" s="26">
        <f>+'Cartera masculina por edad'!L41+'Cartera femenina por edad'!L41</f>
        <v>82</v>
      </c>
      <c r="N41" s="26">
        <f>+'Cartera masculina por edad'!M41+'Cartera femenina por edad'!M41</f>
        <v>97</v>
      </c>
      <c r="O41" s="26">
        <f>+'Cartera masculina por edad'!N41+'Cartera femenina por edad'!N41</f>
        <v>60</v>
      </c>
      <c r="P41" s="26">
        <f>+'Cartera masculina por edad'!O41+'Cartera femenina por edad'!O41</f>
        <v>26</v>
      </c>
      <c r="Q41" s="26">
        <f>+'Cartera masculina por edad'!P41+'Cartera femenina por edad'!P41</f>
        <v>10</v>
      </c>
      <c r="R41" s="26">
        <f>+'Cartera masculina por edad'!Q41+'Cartera femenina por edad'!Q41</f>
        <v>4</v>
      </c>
      <c r="S41" s="26">
        <f>+'Cartera masculina por edad'!R41+'Cartera femenina por edad'!R41</f>
        <v>1</v>
      </c>
      <c r="T41" s="26">
        <f>+'Cartera masculina por edad'!S41+'Cartera femenina por edad'!S41</f>
        <v>0</v>
      </c>
      <c r="U41" s="28">
        <f>SUM(C41:T41)</f>
        <v>3175</v>
      </c>
      <c r="V41" s="28"/>
      <c r="W41" s="19"/>
      <c r="X41" s="19">
        <f>+W41-U41</f>
        <v>-3175</v>
      </c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ht="10.5">
      <c r="A42" s="10">
        <v>88</v>
      </c>
      <c r="B42" s="17" t="str">
        <f t="shared" si="8"/>
        <v>Mas Vida</v>
      </c>
      <c r="C42" s="55"/>
      <c r="D42" s="26">
        <f>+'Cartera masculina por edad'!C42+'Cartera femenina por edad'!C42</f>
        <v>124043</v>
      </c>
      <c r="E42" s="26">
        <f>+'Cartera masculina por edad'!D42+'Cartera femenina por edad'!D42</f>
        <v>33436</v>
      </c>
      <c r="F42" s="26">
        <f>+'Cartera masculina por edad'!E42+'Cartera femenina por edad'!E42</f>
        <v>23491</v>
      </c>
      <c r="G42" s="26">
        <f>+'Cartera masculina por edad'!F42+'Cartera femenina por edad'!F42</f>
        <v>9679</v>
      </c>
      <c r="H42" s="26">
        <f>+'Cartera masculina por edad'!G42+'Cartera femenina por edad'!G42</f>
        <v>6269</v>
      </c>
      <c r="I42" s="26">
        <f>+'Cartera masculina por edad'!H42+'Cartera femenina por edad'!H42</f>
        <v>6949</v>
      </c>
      <c r="J42" s="26">
        <f>+'Cartera masculina por edad'!I42+'Cartera femenina por edad'!I42</f>
        <v>6332</v>
      </c>
      <c r="K42" s="26">
        <f>+'Cartera masculina por edad'!J42+'Cartera femenina por edad'!J42</f>
        <v>4913</v>
      </c>
      <c r="L42" s="26">
        <f>+'Cartera masculina por edad'!K42+'Cartera femenina por edad'!K42</f>
        <v>4083</v>
      </c>
      <c r="M42" s="26">
        <f>+'Cartera masculina por edad'!L42+'Cartera femenina por edad'!L42</f>
        <v>2087</v>
      </c>
      <c r="N42" s="26">
        <f>+'Cartera masculina por edad'!M42+'Cartera femenina por edad'!M42</f>
        <v>890</v>
      </c>
      <c r="O42" s="26">
        <f>+'Cartera masculina por edad'!N42+'Cartera femenina por edad'!N42</f>
        <v>369</v>
      </c>
      <c r="P42" s="26">
        <f>+'Cartera masculina por edad'!O42+'Cartera femenina por edad'!O42</f>
        <v>244</v>
      </c>
      <c r="Q42" s="26">
        <f>+'Cartera masculina por edad'!P42+'Cartera femenina por edad'!P42</f>
        <v>120</v>
      </c>
      <c r="R42" s="26">
        <f>+'Cartera masculina por edad'!Q42+'Cartera femenina por edad'!Q42</f>
        <v>90</v>
      </c>
      <c r="S42" s="26">
        <f>+'Cartera masculina por edad'!R42+'Cartera femenina por edad'!R42</f>
        <v>71</v>
      </c>
      <c r="T42" s="26">
        <f>+'Cartera masculina por edad'!S42+'Cartera femenina por edad'!S42</f>
        <v>0</v>
      </c>
      <c r="U42" s="28">
        <f t="shared" si="6"/>
        <v>223066</v>
      </c>
      <c r="V42" s="28"/>
      <c r="W42" s="19"/>
      <c r="X42" s="19">
        <f t="shared" si="7"/>
        <v>-223066</v>
      </c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ht="10.5">
      <c r="A43" s="10">
        <v>99</v>
      </c>
      <c r="B43" s="17" t="str">
        <f t="shared" si="8"/>
        <v>Isapre Banmédica</v>
      </c>
      <c r="C43" s="55"/>
      <c r="D43" s="26">
        <f>+'Cartera masculina por edad'!C43+'Cartera femenina por edad'!C43</f>
        <v>134844</v>
      </c>
      <c r="E43" s="26">
        <f>+'Cartera masculina por edad'!D43+'Cartera femenina por edad'!D43</f>
        <v>45932</v>
      </c>
      <c r="F43" s="26">
        <f>+'Cartera masculina por edad'!E43+'Cartera femenina por edad'!E43</f>
        <v>39112</v>
      </c>
      <c r="G43" s="26">
        <f>+'Cartera masculina por edad'!F43+'Cartera femenina por edad'!F43</f>
        <v>17039</v>
      </c>
      <c r="H43" s="26">
        <f>+'Cartera masculina por edad'!G43+'Cartera femenina por edad'!G43</f>
        <v>8490</v>
      </c>
      <c r="I43" s="26">
        <f>+'Cartera masculina por edad'!H43+'Cartera femenina por edad'!H43</f>
        <v>8373</v>
      </c>
      <c r="J43" s="26">
        <f>+'Cartera masculina por edad'!I43+'Cartera femenina por edad'!I43</f>
        <v>8975</v>
      </c>
      <c r="K43" s="26">
        <f>+'Cartera masculina por edad'!J43+'Cartera femenina por edad'!J43</f>
        <v>8814</v>
      </c>
      <c r="L43" s="26">
        <f>+'Cartera masculina por edad'!K43+'Cartera femenina por edad'!K43</f>
        <v>8965</v>
      </c>
      <c r="M43" s="26">
        <f>+'Cartera masculina por edad'!L43+'Cartera femenina por edad'!L43</f>
        <v>7041</v>
      </c>
      <c r="N43" s="26">
        <f>+'Cartera masculina por edad'!M43+'Cartera femenina por edad'!M43</f>
        <v>4673</v>
      </c>
      <c r="O43" s="26">
        <f>+'Cartera masculina por edad'!N43+'Cartera femenina por edad'!N43</f>
        <v>2805</v>
      </c>
      <c r="P43" s="26">
        <f>+'Cartera masculina por edad'!O43+'Cartera femenina por edad'!O43</f>
        <v>1589</v>
      </c>
      <c r="Q43" s="26">
        <f>+'Cartera masculina por edad'!P43+'Cartera femenina por edad'!P43</f>
        <v>965</v>
      </c>
      <c r="R43" s="26">
        <f>+'Cartera masculina por edad'!Q43+'Cartera femenina por edad'!Q43</f>
        <v>634</v>
      </c>
      <c r="S43" s="26">
        <f>+'Cartera masculina por edad'!R43+'Cartera femenina por edad'!R43</f>
        <v>479</v>
      </c>
      <c r="T43" s="26">
        <f>+'Cartera masculina por edad'!S43+'Cartera femenina por edad'!S43</f>
        <v>0</v>
      </c>
      <c r="U43" s="28">
        <f t="shared" si="6"/>
        <v>298730</v>
      </c>
      <c r="V43" s="28"/>
      <c r="W43" s="19"/>
      <c r="X43" s="19">
        <f t="shared" si="7"/>
        <v>-298730</v>
      </c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ht="10.5">
      <c r="A44" s="10">
        <v>107</v>
      </c>
      <c r="B44" s="17" t="str">
        <f t="shared" si="8"/>
        <v>Consalud S.A.</v>
      </c>
      <c r="C44" s="55"/>
      <c r="D44" s="26">
        <f>+'Cartera masculina por edad'!C44+'Cartera femenina por edad'!C44</f>
        <v>132739</v>
      </c>
      <c r="E44" s="26">
        <f>+'Cartera masculina por edad'!D44+'Cartera femenina por edad'!D44</f>
        <v>48588</v>
      </c>
      <c r="F44" s="26">
        <f>+'Cartera masculina por edad'!E44+'Cartera femenina por edad'!E44</f>
        <v>41868</v>
      </c>
      <c r="G44" s="26">
        <f>+'Cartera masculina por edad'!F44+'Cartera femenina por edad'!F44</f>
        <v>16810</v>
      </c>
      <c r="H44" s="26">
        <f>+'Cartera masculina por edad'!G44+'Cartera femenina por edad'!G44</f>
        <v>9261</v>
      </c>
      <c r="I44" s="26">
        <f>+'Cartera masculina por edad'!H44+'Cartera femenina por edad'!H44</f>
        <v>8901</v>
      </c>
      <c r="J44" s="26">
        <f>+'Cartera masculina por edad'!I44+'Cartera femenina por edad'!I44</f>
        <v>10174</v>
      </c>
      <c r="K44" s="26">
        <f>+'Cartera masculina por edad'!J44+'Cartera femenina por edad'!J44</f>
        <v>11597</v>
      </c>
      <c r="L44" s="26">
        <f>+'Cartera masculina por edad'!K44+'Cartera femenina por edad'!K44</f>
        <v>11840</v>
      </c>
      <c r="M44" s="26">
        <f>+'Cartera masculina por edad'!L44+'Cartera femenina por edad'!L44</f>
        <v>9625</v>
      </c>
      <c r="N44" s="26">
        <f>+'Cartera masculina por edad'!M44+'Cartera femenina por edad'!M44</f>
        <v>5936</v>
      </c>
      <c r="O44" s="26">
        <f>+'Cartera masculina por edad'!N44+'Cartera femenina por edad'!N44</f>
        <v>3120</v>
      </c>
      <c r="P44" s="26">
        <f>+'Cartera masculina por edad'!O44+'Cartera femenina por edad'!O44</f>
        <v>1755</v>
      </c>
      <c r="Q44" s="26">
        <f>+'Cartera masculina por edad'!P44+'Cartera femenina por edad'!P44</f>
        <v>1007</v>
      </c>
      <c r="R44" s="26">
        <f>+'Cartera masculina por edad'!Q44+'Cartera femenina por edad'!Q44</f>
        <v>674</v>
      </c>
      <c r="S44" s="26">
        <f>+'Cartera masculina por edad'!R44+'Cartera femenina por edad'!R44</f>
        <v>566</v>
      </c>
      <c r="T44" s="26">
        <f>+'Cartera masculina por edad'!S44+'Cartera femenina por edad'!S44</f>
        <v>0</v>
      </c>
      <c r="U44" s="28">
        <f t="shared" si="6"/>
        <v>314461</v>
      </c>
      <c r="V44" s="28"/>
      <c r="W44" s="19"/>
      <c r="X44" s="19">
        <f t="shared" si="7"/>
        <v>-314461</v>
      </c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ht="10.5">
      <c r="A45" s="10"/>
      <c r="B45" s="10"/>
      <c r="C45" s="55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19"/>
      <c r="X45" s="19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ht="10.5">
      <c r="A46" s="105"/>
      <c r="B46" s="106" t="s">
        <v>43</v>
      </c>
      <c r="C46" s="126">
        <f aca="true" t="shared" si="9" ref="C46:U46">SUM(C38:C45)</f>
        <v>377</v>
      </c>
      <c r="D46" s="126">
        <f>SUM(D38:D45)</f>
        <v>665772</v>
      </c>
      <c r="E46" s="126">
        <f>SUM(E38:E45)</f>
        <v>214101</v>
      </c>
      <c r="F46" s="126">
        <f t="shared" si="9"/>
        <v>176253</v>
      </c>
      <c r="G46" s="126">
        <f t="shared" si="9"/>
        <v>75375</v>
      </c>
      <c r="H46" s="126">
        <f t="shared" si="9"/>
        <v>40630</v>
      </c>
      <c r="I46" s="126">
        <f t="shared" si="9"/>
        <v>40216</v>
      </c>
      <c r="J46" s="126">
        <f t="shared" si="9"/>
        <v>41403</v>
      </c>
      <c r="K46" s="126">
        <f t="shared" si="9"/>
        <v>40545</v>
      </c>
      <c r="L46" s="126">
        <f t="shared" si="9"/>
        <v>40599</v>
      </c>
      <c r="M46" s="126">
        <f t="shared" si="9"/>
        <v>32416</v>
      </c>
      <c r="N46" s="126">
        <f t="shared" si="9"/>
        <v>20868</v>
      </c>
      <c r="O46" s="126">
        <f t="shared" si="9"/>
        <v>12580</v>
      </c>
      <c r="P46" s="126">
        <f t="shared" si="9"/>
        <v>7053</v>
      </c>
      <c r="Q46" s="126">
        <f t="shared" si="9"/>
        <v>4029</v>
      </c>
      <c r="R46" s="126">
        <f t="shared" si="9"/>
        <v>2489</v>
      </c>
      <c r="S46" s="126">
        <f t="shared" si="9"/>
        <v>1858</v>
      </c>
      <c r="T46" s="126">
        <f t="shared" si="9"/>
        <v>0</v>
      </c>
      <c r="U46" s="126">
        <f t="shared" si="9"/>
        <v>1416564</v>
      </c>
      <c r="V46" s="28"/>
      <c r="W46" s="19">
        <f>SUM(W38:W44)</f>
        <v>0</v>
      </c>
      <c r="X46" s="19">
        <f>SUM(X38:X44)</f>
        <v>-1416564</v>
      </c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ht="10.5">
      <c r="A47" s="10"/>
      <c r="B47" s="10"/>
      <c r="C47" s="55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28"/>
      <c r="U47" s="52"/>
      <c r="V47" s="52"/>
      <c r="W47" s="19"/>
      <c r="X47" s="19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pans="1:256" ht="10.5">
      <c r="A48" s="10">
        <v>62</v>
      </c>
      <c r="B48" s="17" t="str">
        <f aca="true" t="shared" si="10" ref="B48:B53">+B17</f>
        <v>San Lorenzo</v>
      </c>
      <c r="C48" s="55"/>
      <c r="D48" s="26">
        <f>+'Cartera masculina por edad'!C48+'Cartera femenina por edad'!C48</f>
        <v>524</v>
      </c>
      <c r="E48" s="26">
        <f>+'Cartera masculina por edad'!D48+'Cartera femenina por edad'!D48</f>
        <v>288</v>
      </c>
      <c r="F48" s="26">
        <f>+'Cartera masculina por edad'!E48+'Cartera femenina por edad'!E48</f>
        <v>289</v>
      </c>
      <c r="G48" s="26">
        <f>+'Cartera masculina por edad'!F48+'Cartera femenina por edad'!F48</f>
        <v>24</v>
      </c>
      <c r="H48" s="26">
        <f>+'Cartera masculina por edad'!G48+'Cartera femenina por edad'!G48</f>
        <v>34</v>
      </c>
      <c r="I48" s="26">
        <f>+'Cartera masculina por edad'!H48+'Cartera femenina por edad'!H48</f>
        <v>59</v>
      </c>
      <c r="J48" s="26">
        <f>+'Cartera masculina por edad'!I48+'Cartera femenina por edad'!I48</f>
        <v>77</v>
      </c>
      <c r="K48" s="26">
        <f>+'Cartera masculina por edad'!J48+'Cartera femenina por edad'!J48</f>
        <v>99</v>
      </c>
      <c r="L48" s="26">
        <f>+'Cartera masculina por edad'!K48+'Cartera femenina por edad'!K48</f>
        <v>204</v>
      </c>
      <c r="M48" s="26">
        <f>+'Cartera masculina por edad'!L48+'Cartera femenina por edad'!L48</f>
        <v>213</v>
      </c>
      <c r="N48" s="26">
        <f>+'Cartera masculina por edad'!M48+'Cartera femenina por edad'!M48</f>
        <v>133</v>
      </c>
      <c r="O48" s="26">
        <f>+'Cartera masculina por edad'!N48+'Cartera femenina por edad'!N48</f>
        <v>45</v>
      </c>
      <c r="P48" s="26">
        <f>+'Cartera masculina por edad'!O48+'Cartera femenina por edad'!O48</f>
        <v>29</v>
      </c>
      <c r="Q48" s="26">
        <f>+'Cartera masculina por edad'!P48+'Cartera femenina por edad'!P48</f>
        <v>12</v>
      </c>
      <c r="R48" s="26">
        <f>+'Cartera masculina por edad'!Q48+'Cartera femenina por edad'!Q48</f>
        <v>12</v>
      </c>
      <c r="S48" s="26">
        <f>+'Cartera masculina por edad'!R48+'Cartera femenina por edad'!R48</f>
        <v>25</v>
      </c>
      <c r="T48" s="26">
        <f>+'Cartera masculina por edad'!S48+'Cartera femenina por edad'!S48</f>
        <v>0</v>
      </c>
      <c r="U48" s="28">
        <f aca="true" t="shared" si="11" ref="U48:U53">SUM(C48:T48)</f>
        <v>2067</v>
      </c>
      <c r="V48" s="28"/>
      <c r="W48" s="19"/>
      <c r="X48" s="19">
        <f aca="true" t="shared" si="12" ref="X48:X53">+W48-U48</f>
        <v>-2067</v>
      </c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256" ht="10.5">
      <c r="A49" s="10">
        <v>63</v>
      </c>
      <c r="B49" s="17" t="str">
        <f t="shared" si="10"/>
        <v>Fusat Ltda.</v>
      </c>
      <c r="C49" s="55"/>
      <c r="D49" s="26">
        <f>+'Cartera masculina por edad'!C49+'Cartera femenina por edad'!C49</f>
        <v>4767</v>
      </c>
      <c r="E49" s="26">
        <f>+'Cartera masculina por edad'!D49+'Cartera femenina por edad'!D49</f>
        <v>1923</v>
      </c>
      <c r="F49" s="26">
        <f>+'Cartera masculina por edad'!E49+'Cartera femenina por edad'!E49</f>
        <v>1881</v>
      </c>
      <c r="G49" s="26">
        <f>+'Cartera masculina por edad'!F49+'Cartera femenina por edad'!F49</f>
        <v>218</v>
      </c>
      <c r="H49" s="26">
        <f>+'Cartera masculina por edad'!G49+'Cartera femenina por edad'!G49</f>
        <v>378</v>
      </c>
      <c r="I49" s="26">
        <f>+'Cartera masculina por edad'!H49+'Cartera femenina por edad'!H49</f>
        <v>455</v>
      </c>
      <c r="J49" s="26">
        <f>+'Cartera masculina por edad'!I49+'Cartera femenina por edad'!I49</f>
        <v>447</v>
      </c>
      <c r="K49" s="26">
        <f>+'Cartera masculina por edad'!J49+'Cartera femenina por edad'!J49</f>
        <v>541</v>
      </c>
      <c r="L49" s="26">
        <f>+'Cartera masculina por edad'!K49+'Cartera femenina por edad'!K49</f>
        <v>757</v>
      </c>
      <c r="M49" s="26">
        <f>+'Cartera masculina por edad'!L49+'Cartera femenina por edad'!L49</f>
        <v>1063</v>
      </c>
      <c r="N49" s="26">
        <f>+'Cartera masculina por edad'!M49+'Cartera femenina por edad'!M49</f>
        <v>1165</v>
      </c>
      <c r="O49" s="26">
        <f>+'Cartera masculina por edad'!N49+'Cartera femenina por edad'!N49</f>
        <v>907</v>
      </c>
      <c r="P49" s="26">
        <f>+'Cartera masculina por edad'!O49+'Cartera femenina por edad'!O49</f>
        <v>497</v>
      </c>
      <c r="Q49" s="26">
        <f>+'Cartera masculina por edad'!P49+'Cartera femenina por edad'!P49</f>
        <v>235</v>
      </c>
      <c r="R49" s="26">
        <f>+'Cartera masculina por edad'!Q49+'Cartera femenina por edad'!Q49</f>
        <v>138</v>
      </c>
      <c r="S49" s="26">
        <f>+'Cartera masculina por edad'!R49+'Cartera femenina por edad'!R49</f>
        <v>128</v>
      </c>
      <c r="T49" s="26">
        <f>+'Cartera masculina por edad'!S49+'Cartera femenina por edad'!S49</f>
        <v>0</v>
      </c>
      <c r="U49" s="28">
        <f t="shared" si="11"/>
        <v>15500</v>
      </c>
      <c r="V49" s="28"/>
      <c r="W49" s="19"/>
      <c r="X49" s="19">
        <f t="shared" si="12"/>
        <v>-15500</v>
      </c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ht="10.5">
      <c r="A50" s="10">
        <v>65</v>
      </c>
      <c r="B50" s="17" t="str">
        <f t="shared" si="10"/>
        <v>Chuquicamata</v>
      </c>
      <c r="C50" s="55"/>
      <c r="D50" s="26">
        <f>+'Cartera masculina por edad'!C50+'Cartera femenina por edad'!C50</f>
        <v>6993</v>
      </c>
      <c r="E50" s="26">
        <f>+'Cartera masculina por edad'!D50+'Cartera femenina por edad'!D50</f>
        <v>3454</v>
      </c>
      <c r="F50" s="26">
        <f>+'Cartera masculina por edad'!E50+'Cartera femenina por edad'!E50</f>
        <v>2973</v>
      </c>
      <c r="G50" s="26">
        <f>+'Cartera masculina por edad'!F50+'Cartera femenina por edad'!F50</f>
        <v>387</v>
      </c>
      <c r="H50" s="26">
        <f>+'Cartera masculina por edad'!G50+'Cartera femenina por edad'!G50</f>
        <v>437</v>
      </c>
      <c r="I50" s="26">
        <f>+'Cartera masculina por edad'!H50+'Cartera femenina por edad'!H50</f>
        <v>624</v>
      </c>
      <c r="J50" s="26">
        <f>+'Cartera masculina por edad'!I50+'Cartera femenina por edad'!I50</f>
        <v>789</v>
      </c>
      <c r="K50" s="26">
        <f>+'Cartera masculina por edad'!J50+'Cartera femenina por edad'!J50</f>
        <v>1100</v>
      </c>
      <c r="L50" s="26">
        <f>+'Cartera masculina por edad'!K50+'Cartera femenina por edad'!K50</f>
        <v>1341</v>
      </c>
      <c r="M50" s="26">
        <f>+'Cartera masculina por edad'!L50+'Cartera femenina por edad'!L50</f>
        <v>1206</v>
      </c>
      <c r="N50" s="26">
        <f>+'Cartera masculina por edad'!M50+'Cartera femenina por edad'!M50</f>
        <v>902</v>
      </c>
      <c r="O50" s="26">
        <f>+'Cartera masculina por edad'!N50+'Cartera femenina por edad'!N50</f>
        <v>537</v>
      </c>
      <c r="P50" s="26">
        <f>+'Cartera masculina por edad'!O50+'Cartera femenina por edad'!O50</f>
        <v>254</v>
      </c>
      <c r="Q50" s="26">
        <f>+'Cartera masculina por edad'!P50+'Cartera femenina por edad'!P50</f>
        <v>114</v>
      </c>
      <c r="R50" s="26">
        <f>+'Cartera masculina por edad'!Q50+'Cartera femenina por edad'!Q50</f>
        <v>107</v>
      </c>
      <c r="S50" s="26">
        <f>+'Cartera masculina por edad'!R50+'Cartera femenina por edad'!R50</f>
        <v>111</v>
      </c>
      <c r="T50" s="26">
        <f>+'Cartera masculina por edad'!S50+'Cartera femenina por edad'!S50</f>
        <v>0</v>
      </c>
      <c r="U50" s="28">
        <f t="shared" si="11"/>
        <v>21329</v>
      </c>
      <c r="V50" s="28"/>
      <c r="W50" s="19"/>
      <c r="X50" s="19">
        <f t="shared" si="12"/>
        <v>-21329</v>
      </c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ht="10.5">
      <c r="A51" s="10">
        <v>68</v>
      </c>
      <c r="B51" s="17" t="str">
        <f t="shared" si="10"/>
        <v>Río Blanco</v>
      </c>
      <c r="C51" s="55"/>
      <c r="D51" s="26">
        <f>+'Cartera masculina por edad'!C51+'Cartera femenina por edad'!C51</f>
        <v>1486</v>
      </c>
      <c r="E51" s="26">
        <f>+'Cartera masculina por edad'!D51+'Cartera femenina por edad'!D51</f>
        <v>598</v>
      </c>
      <c r="F51" s="26">
        <f>+'Cartera masculina por edad'!E51+'Cartera femenina por edad'!E51</f>
        <v>565</v>
      </c>
      <c r="G51" s="26">
        <f>+'Cartera masculina por edad'!F51+'Cartera femenina por edad'!F51</f>
        <v>54</v>
      </c>
      <c r="H51" s="26">
        <f>+'Cartera masculina por edad'!G51+'Cartera femenina por edad'!G51</f>
        <v>123</v>
      </c>
      <c r="I51" s="26">
        <f>+'Cartera masculina por edad'!H51+'Cartera femenina por edad'!H51</f>
        <v>204</v>
      </c>
      <c r="J51" s="26">
        <f>+'Cartera masculina por edad'!I51+'Cartera femenina por edad'!I51</f>
        <v>171</v>
      </c>
      <c r="K51" s="26">
        <f>+'Cartera masculina por edad'!J51+'Cartera femenina por edad'!J51</f>
        <v>169</v>
      </c>
      <c r="L51" s="26">
        <f>+'Cartera masculina por edad'!K51+'Cartera femenina por edad'!K51</f>
        <v>163</v>
      </c>
      <c r="M51" s="26">
        <f>+'Cartera masculina por edad'!L51+'Cartera femenina por edad'!L51</f>
        <v>144</v>
      </c>
      <c r="N51" s="26">
        <f>+'Cartera masculina por edad'!M51+'Cartera femenina por edad'!M51</f>
        <v>141</v>
      </c>
      <c r="O51" s="26">
        <f>+'Cartera masculina por edad'!N51+'Cartera femenina por edad'!N51</f>
        <v>107</v>
      </c>
      <c r="P51" s="26">
        <f>+'Cartera masculina por edad'!O51+'Cartera femenina por edad'!O51</f>
        <v>37</v>
      </c>
      <c r="Q51" s="26">
        <f>+'Cartera masculina por edad'!P51+'Cartera femenina por edad'!P51</f>
        <v>24</v>
      </c>
      <c r="R51" s="26">
        <f>+'Cartera masculina por edad'!Q51+'Cartera femenina por edad'!Q51</f>
        <v>20</v>
      </c>
      <c r="S51" s="26">
        <f>+'Cartera masculina por edad'!R51+'Cartera femenina por edad'!R51</f>
        <v>15</v>
      </c>
      <c r="T51" s="26">
        <f>+'Cartera masculina por edad'!S51+'Cartera femenina por edad'!S51</f>
        <v>0</v>
      </c>
      <c r="U51" s="28">
        <f t="shared" si="11"/>
        <v>4021</v>
      </c>
      <c r="V51" s="28"/>
      <c r="W51" s="19"/>
      <c r="X51" s="19">
        <f t="shared" si="12"/>
        <v>-4021</v>
      </c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ht="10.5">
      <c r="A52" s="10">
        <v>76</v>
      </c>
      <c r="B52" s="17" t="str">
        <f t="shared" si="10"/>
        <v>Isapre Fundación</v>
      </c>
      <c r="C52" s="55">
        <v>1</v>
      </c>
      <c r="D52" s="26">
        <f>+'Cartera masculina por edad'!C52+'Cartera femenina por edad'!C52</f>
        <v>5030</v>
      </c>
      <c r="E52" s="26">
        <f>+'Cartera masculina por edad'!D52+'Cartera femenina por edad'!D52</f>
        <v>1938</v>
      </c>
      <c r="F52" s="26">
        <f>+'Cartera masculina por edad'!E52+'Cartera femenina por edad'!E52</f>
        <v>1607</v>
      </c>
      <c r="G52" s="26">
        <f>+'Cartera masculina por edad'!F52+'Cartera femenina por edad'!F52</f>
        <v>348</v>
      </c>
      <c r="H52" s="26">
        <f>+'Cartera masculina por edad'!G52+'Cartera femenina por edad'!G52</f>
        <v>105</v>
      </c>
      <c r="I52" s="26">
        <f>+'Cartera masculina por edad'!H52+'Cartera femenina por edad'!H52</f>
        <v>188</v>
      </c>
      <c r="J52" s="26">
        <f>+'Cartera masculina por edad'!I52+'Cartera femenina por edad'!I52</f>
        <v>236</v>
      </c>
      <c r="K52" s="26">
        <f>+'Cartera masculina por edad'!J52+'Cartera femenina por edad'!J52</f>
        <v>277</v>
      </c>
      <c r="L52" s="26">
        <f>+'Cartera masculina por edad'!K52+'Cartera femenina por edad'!K52</f>
        <v>318</v>
      </c>
      <c r="M52" s="26">
        <f>+'Cartera masculina por edad'!L52+'Cartera femenina por edad'!L52</f>
        <v>412</v>
      </c>
      <c r="N52" s="26">
        <f>+'Cartera masculina por edad'!M52+'Cartera femenina por edad'!M52</f>
        <v>433</v>
      </c>
      <c r="O52" s="26">
        <f>+'Cartera masculina por edad'!N52+'Cartera femenina por edad'!N52</f>
        <v>407</v>
      </c>
      <c r="P52" s="26">
        <f>+'Cartera masculina por edad'!O52+'Cartera femenina por edad'!O52</f>
        <v>292</v>
      </c>
      <c r="Q52" s="26">
        <f>+'Cartera masculina por edad'!P52+'Cartera femenina por edad'!P52</f>
        <v>203</v>
      </c>
      <c r="R52" s="26">
        <f>+'Cartera masculina por edad'!Q52+'Cartera femenina por edad'!Q52</f>
        <v>135</v>
      </c>
      <c r="S52" s="26">
        <f>+'Cartera masculina por edad'!R52+'Cartera femenina por edad'!R52</f>
        <v>140</v>
      </c>
      <c r="T52" s="26">
        <f>+'Cartera masculina por edad'!S52+'Cartera femenina por edad'!S52</f>
        <v>0</v>
      </c>
      <c r="U52" s="28">
        <f t="shared" si="11"/>
        <v>12070</v>
      </c>
      <c r="V52" s="28"/>
      <c r="W52" s="19"/>
      <c r="X52" s="19">
        <f t="shared" si="12"/>
        <v>-12070</v>
      </c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ht="10.5">
      <c r="A53" s="10">
        <v>94</v>
      </c>
      <c r="B53" s="17" t="str">
        <f t="shared" si="10"/>
        <v>Cruz del Norte</v>
      </c>
      <c r="C53" s="55"/>
      <c r="D53" s="26">
        <f>+'Cartera masculina por edad'!C53+'Cartera femenina por edad'!C53</f>
        <v>848</v>
      </c>
      <c r="E53" s="26">
        <f>+'Cartera masculina por edad'!D53+'Cartera femenina por edad'!D53</f>
        <v>366</v>
      </c>
      <c r="F53" s="26">
        <f>+'Cartera masculina por edad'!E53+'Cartera femenina por edad'!E53</f>
        <v>145</v>
      </c>
      <c r="G53" s="26">
        <f>+'Cartera masculina por edad'!F53+'Cartera femenina por edad'!F53</f>
        <v>26</v>
      </c>
      <c r="H53" s="26">
        <f>+'Cartera masculina por edad'!G53+'Cartera femenina por edad'!G53</f>
        <v>48</v>
      </c>
      <c r="I53" s="26">
        <f>+'Cartera masculina por edad'!H53+'Cartera femenina por edad'!H53</f>
        <v>67</v>
      </c>
      <c r="J53" s="26">
        <f>+'Cartera masculina por edad'!I53+'Cartera femenina por edad'!I53</f>
        <v>95</v>
      </c>
      <c r="K53" s="26">
        <f>+'Cartera masculina por edad'!J53+'Cartera femenina por edad'!J53</f>
        <v>119</v>
      </c>
      <c r="L53" s="26">
        <f>+'Cartera masculina por edad'!K53+'Cartera femenina por edad'!K53</f>
        <v>129</v>
      </c>
      <c r="M53" s="26">
        <f>+'Cartera masculina por edad'!L53+'Cartera femenina por edad'!L53</f>
        <v>81</v>
      </c>
      <c r="N53" s="26">
        <f>+'Cartera masculina por edad'!M53+'Cartera femenina por edad'!M53</f>
        <v>52</v>
      </c>
      <c r="O53" s="26">
        <f>+'Cartera masculina por edad'!N53+'Cartera femenina por edad'!N53</f>
        <v>16</v>
      </c>
      <c r="P53" s="26">
        <f>+'Cartera masculina por edad'!O53+'Cartera femenina por edad'!O53</f>
        <v>6</v>
      </c>
      <c r="Q53" s="26">
        <f>+'Cartera masculina por edad'!P53+'Cartera femenina por edad'!P53</f>
        <v>2</v>
      </c>
      <c r="R53" s="26">
        <f>+'Cartera masculina por edad'!Q53+'Cartera femenina por edad'!Q53</f>
        <v>5</v>
      </c>
      <c r="S53" s="26">
        <f>+'Cartera masculina por edad'!R53+'Cartera femenina por edad'!R53</f>
        <v>2</v>
      </c>
      <c r="T53" s="26">
        <f>+'Cartera masculina por edad'!S53+'Cartera femenina por edad'!S53</f>
        <v>0</v>
      </c>
      <c r="U53" s="28">
        <f t="shared" si="11"/>
        <v>2007</v>
      </c>
      <c r="V53" s="28"/>
      <c r="W53" s="19"/>
      <c r="X53" s="19">
        <f t="shared" si="12"/>
        <v>-2007</v>
      </c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ht="10.5">
      <c r="A54" s="10"/>
      <c r="B54" s="10"/>
      <c r="C54" s="55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19"/>
      <c r="X54" s="19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1:256" ht="10.5">
      <c r="A55" s="106"/>
      <c r="B55" s="106" t="s">
        <v>49</v>
      </c>
      <c r="C55" s="126">
        <f aca="true" t="shared" si="13" ref="C55:U55">SUM(C48:C53)</f>
        <v>1</v>
      </c>
      <c r="D55" s="126">
        <f>SUM(D48:D53)</f>
        <v>19648</v>
      </c>
      <c r="E55" s="126">
        <f>SUM(E48:E53)</f>
        <v>8567</v>
      </c>
      <c r="F55" s="126">
        <f t="shared" si="13"/>
        <v>7460</v>
      </c>
      <c r="G55" s="126">
        <f t="shared" si="13"/>
        <v>1057</v>
      </c>
      <c r="H55" s="126">
        <f t="shared" si="13"/>
        <v>1125</v>
      </c>
      <c r="I55" s="126">
        <f t="shared" si="13"/>
        <v>1597</v>
      </c>
      <c r="J55" s="126">
        <f t="shared" si="13"/>
        <v>1815</v>
      </c>
      <c r="K55" s="126">
        <f t="shared" si="13"/>
        <v>2305</v>
      </c>
      <c r="L55" s="126">
        <f t="shared" si="13"/>
        <v>2912</v>
      </c>
      <c r="M55" s="126">
        <f t="shared" si="13"/>
        <v>3119</v>
      </c>
      <c r="N55" s="126">
        <f t="shared" si="13"/>
        <v>2826</v>
      </c>
      <c r="O55" s="126">
        <f t="shared" si="13"/>
        <v>2019</v>
      </c>
      <c r="P55" s="126">
        <f t="shared" si="13"/>
        <v>1115</v>
      </c>
      <c r="Q55" s="126">
        <f t="shared" si="13"/>
        <v>590</v>
      </c>
      <c r="R55" s="126">
        <f t="shared" si="13"/>
        <v>417</v>
      </c>
      <c r="S55" s="126">
        <f t="shared" si="13"/>
        <v>421</v>
      </c>
      <c r="T55" s="126">
        <f t="shared" si="13"/>
        <v>0</v>
      </c>
      <c r="U55" s="126">
        <f t="shared" si="13"/>
        <v>56994</v>
      </c>
      <c r="V55" s="28"/>
      <c r="W55" s="19">
        <f>SUM(W48:W53)</f>
        <v>0</v>
      </c>
      <c r="X55" s="19">
        <f>SUM(X48:X53)</f>
        <v>-56994</v>
      </c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ht="10.5">
      <c r="A56" s="10"/>
      <c r="B56" s="10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28"/>
      <c r="U56" s="52"/>
      <c r="V56" s="52"/>
      <c r="W56" s="19"/>
      <c r="X56" s="19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ht="11.25" thickBot="1">
      <c r="A57" s="128"/>
      <c r="B57" s="128" t="s">
        <v>50</v>
      </c>
      <c r="C57" s="126">
        <f aca="true" t="shared" si="14" ref="C57:U57">C46+C55</f>
        <v>378</v>
      </c>
      <c r="D57" s="126">
        <f>D46+D55</f>
        <v>685420</v>
      </c>
      <c r="E57" s="126">
        <f>E46+E55</f>
        <v>222668</v>
      </c>
      <c r="F57" s="126">
        <f t="shared" si="14"/>
        <v>183713</v>
      </c>
      <c r="G57" s="126">
        <f t="shared" si="14"/>
        <v>76432</v>
      </c>
      <c r="H57" s="126">
        <f t="shared" si="14"/>
        <v>41755</v>
      </c>
      <c r="I57" s="126">
        <f t="shared" si="14"/>
        <v>41813</v>
      </c>
      <c r="J57" s="126">
        <f t="shared" si="14"/>
        <v>43218</v>
      </c>
      <c r="K57" s="126">
        <f t="shared" si="14"/>
        <v>42850</v>
      </c>
      <c r="L57" s="126">
        <f t="shared" si="14"/>
        <v>43511</v>
      </c>
      <c r="M57" s="126">
        <f t="shared" si="14"/>
        <v>35535</v>
      </c>
      <c r="N57" s="126">
        <f t="shared" si="14"/>
        <v>23694</v>
      </c>
      <c r="O57" s="126">
        <f t="shared" si="14"/>
        <v>14599</v>
      </c>
      <c r="P57" s="126">
        <f t="shared" si="14"/>
        <v>8168</v>
      </c>
      <c r="Q57" s="126">
        <f t="shared" si="14"/>
        <v>4619</v>
      </c>
      <c r="R57" s="126">
        <f t="shared" si="14"/>
        <v>2906</v>
      </c>
      <c r="S57" s="126">
        <f t="shared" si="14"/>
        <v>2279</v>
      </c>
      <c r="T57" s="126">
        <f t="shared" si="14"/>
        <v>0</v>
      </c>
      <c r="U57" s="126">
        <f t="shared" si="14"/>
        <v>1473558</v>
      </c>
      <c r="V57" s="28"/>
      <c r="W57" s="24">
        <f>W46+W55</f>
        <v>0</v>
      </c>
      <c r="X57" s="24">
        <f>X46+X55</f>
        <v>-1473558</v>
      </c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ht="10.5">
      <c r="A58" s="10"/>
      <c r="B58" s="10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ht="11.25" thickBot="1">
      <c r="A59" s="135"/>
      <c r="B59" s="135" t="s">
        <v>51</v>
      </c>
      <c r="C59" s="137">
        <f aca="true" t="shared" si="15" ref="C59:T59">(C57/$U57)</f>
        <v>0.00025652196927436856</v>
      </c>
      <c r="D59" s="137">
        <f>(D57/$U57)</f>
        <v>0.46514626502655476</v>
      </c>
      <c r="E59" s="137">
        <f>(E57/$U57)</f>
        <v>0.15110908427086006</v>
      </c>
      <c r="F59" s="137">
        <f t="shared" si="15"/>
        <v>0.12467307021508485</v>
      </c>
      <c r="G59" s="137">
        <f t="shared" si="15"/>
        <v>0.05186901363909666</v>
      </c>
      <c r="H59" s="137">
        <f t="shared" si="15"/>
        <v>0.028336176791140897</v>
      </c>
      <c r="I59" s="137">
        <f t="shared" si="15"/>
        <v>0.028375537304944902</v>
      </c>
      <c r="J59" s="137">
        <f t="shared" si="15"/>
        <v>0.029329011820369472</v>
      </c>
      <c r="K59" s="137">
        <f t="shared" si="15"/>
        <v>0.029079276146578553</v>
      </c>
      <c r="L59" s="137">
        <f t="shared" si="15"/>
        <v>0.029527850278034527</v>
      </c>
      <c r="M59" s="137">
        <f t="shared" si="15"/>
        <v>0.02411510100043568</v>
      </c>
      <c r="N59" s="137">
        <f t="shared" si="15"/>
        <v>0.016079448518483832</v>
      </c>
      <c r="O59" s="137">
        <f t="shared" si="15"/>
        <v>0.009907312776287055</v>
      </c>
      <c r="P59" s="137">
        <f t="shared" si="15"/>
        <v>0.005543046150881065</v>
      </c>
      <c r="Q59" s="137">
        <f t="shared" si="15"/>
        <v>0.003134589883805049</v>
      </c>
      <c r="R59" s="137">
        <f t="shared" si="15"/>
        <v>0.0019720974674902513</v>
      </c>
      <c r="S59" s="137">
        <f t="shared" si="15"/>
        <v>0.0015465967406780052</v>
      </c>
      <c r="T59" s="137">
        <f t="shared" si="15"/>
        <v>0</v>
      </c>
      <c r="U59" s="138">
        <f>SUM(C59:T59)</f>
        <v>1.0000000000000002</v>
      </c>
      <c r="V59" s="53"/>
      <c r="W59" s="27">
        <v>100</v>
      </c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2:256" ht="10.5">
      <c r="B60" s="17" t="str">
        <f>+'Cartera masculina por edad'!B29</f>
        <v>Fuente: Superintendencia de Salud, Archivo Maestro de Beneficiarios.</v>
      </c>
      <c r="C60" s="10"/>
      <c r="D60" s="10"/>
      <c r="E60" s="19"/>
      <c r="F60" s="19"/>
      <c r="G60" s="19"/>
      <c r="H60" s="19"/>
      <c r="I60" s="19"/>
      <c r="J60" s="19"/>
      <c r="K60" s="19"/>
      <c r="L60" s="19"/>
      <c r="M60" s="54" t="s">
        <v>1</v>
      </c>
      <c r="N60" s="54" t="s">
        <v>1</v>
      </c>
      <c r="O60" s="54" t="s">
        <v>1</v>
      </c>
      <c r="P60" s="54" t="s">
        <v>1</v>
      </c>
      <c r="Q60" s="19"/>
      <c r="R60" s="19"/>
      <c r="S60" s="54" t="s">
        <v>1</v>
      </c>
      <c r="T60" s="54" t="s">
        <v>1</v>
      </c>
      <c r="U60" s="54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2:256" ht="10.5">
      <c r="B61" s="17" t="str">
        <f>+'Cartera masculina por edad'!B30</f>
        <v>(*) Son aquellos datos que no presentan información en el campo edad.</v>
      </c>
      <c r="C61" s="17"/>
      <c r="D61" s="17"/>
      <c r="E61" s="19"/>
      <c r="F61" s="19"/>
      <c r="G61" s="19"/>
      <c r="H61" s="19"/>
      <c r="I61" s="19"/>
      <c r="J61" s="19"/>
      <c r="K61" s="19"/>
      <c r="L61" s="19"/>
      <c r="M61" s="54" t="s">
        <v>1</v>
      </c>
      <c r="N61" s="54" t="s">
        <v>1</v>
      </c>
      <c r="O61" s="54" t="s">
        <v>1</v>
      </c>
      <c r="P61" s="54" t="s">
        <v>1</v>
      </c>
      <c r="Q61" s="19"/>
      <c r="R61" s="19"/>
      <c r="S61" s="54" t="s">
        <v>1</v>
      </c>
      <c r="T61" s="54" t="s">
        <v>1</v>
      </c>
      <c r="U61" s="54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</row>
    <row r="62" spans="2:256" ht="10.5">
      <c r="B62" s="17" t="s">
        <v>218</v>
      </c>
      <c r="C62" s="17"/>
      <c r="D62" s="17"/>
      <c r="E62" s="19"/>
      <c r="F62" s="19"/>
      <c r="G62" s="19"/>
      <c r="H62" s="19"/>
      <c r="I62" s="19"/>
      <c r="J62" s="19"/>
      <c r="K62" s="19"/>
      <c r="L62" s="19"/>
      <c r="M62" s="54"/>
      <c r="N62" s="54"/>
      <c r="O62" s="54"/>
      <c r="P62" s="54"/>
      <c r="Q62" s="19"/>
      <c r="R62" s="19"/>
      <c r="S62" s="54"/>
      <c r="T62" s="54"/>
      <c r="U62" s="54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pans="3:256" ht="10.5">
      <c r="C63" s="17"/>
      <c r="D63" s="17"/>
      <c r="E63" s="19"/>
      <c r="F63" s="19"/>
      <c r="G63" s="19"/>
      <c r="H63" s="19"/>
      <c r="I63" s="19"/>
      <c r="J63" s="19"/>
      <c r="K63" s="19"/>
      <c r="L63" s="19"/>
      <c r="M63" s="54"/>
      <c r="N63" s="54"/>
      <c r="O63" s="54"/>
      <c r="P63" s="54"/>
      <c r="Q63" s="19"/>
      <c r="R63" s="19"/>
      <c r="S63" s="54"/>
      <c r="T63" s="54"/>
      <c r="U63" s="54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</row>
    <row r="64" spans="1:256" ht="14.25">
      <c r="A64" s="175" t="s">
        <v>224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</row>
    <row r="65" spans="2:256" ht="13.5">
      <c r="B65" s="176" t="s">
        <v>84</v>
      </c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  <c r="IV65" s="27"/>
    </row>
    <row r="66" spans="2:256" ht="13.5">
      <c r="B66" s="176" t="s">
        <v>269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  <c r="IV66" s="27"/>
    </row>
    <row r="67" spans="1:256" ht="11.25" thickBot="1">
      <c r="A67" s="27"/>
      <c r="B67" s="27"/>
      <c r="C67" s="27"/>
      <c r="D67" s="27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</row>
    <row r="68" spans="1:256" ht="10.5">
      <c r="A68" s="114" t="s">
        <v>1</v>
      </c>
      <c r="B68" s="114" t="s">
        <v>1</v>
      </c>
      <c r="C68" s="186" t="s">
        <v>53</v>
      </c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7" t="str">
        <f>+T36</f>
        <v>Sin Edad (*)</v>
      </c>
      <c r="U68" s="187" t="str">
        <f>+U36</f>
        <v>Total</v>
      </c>
      <c r="V68" s="27"/>
      <c r="W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  <c r="IV68" s="27"/>
    </row>
    <row r="69" spans="1:256" ht="10.5">
      <c r="A69" s="122" t="s">
        <v>37</v>
      </c>
      <c r="B69" s="122" t="s">
        <v>38</v>
      </c>
      <c r="C69" s="133" t="str">
        <f>+C37</f>
        <v>Sin Clasificar (**)</v>
      </c>
      <c r="D69" s="133" t="s">
        <v>240</v>
      </c>
      <c r="E69" s="133" t="s">
        <v>241</v>
      </c>
      <c r="F69" s="133" t="s">
        <v>54</v>
      </c>
      <c r="G69" s="133" t="s">
        <v>55</v>
      </c>
      <c r="H69" s="133" t="s">
        <v>56</v>
      </c>
      <c r="I69" s="133" t="s">
        <v>57</v>
      </c>
      <c r="J69" s="133" t="s">
        <v>58</v>
      </c>
      <c r="K69" s="133" t="s">
        <v>59</v>
      </c>
      <c r="L69" s="133" t="s">
        <v>60</v>
      </c>
      <c r="M69" s="133" t="s">
        <v>61</v>
      </c>
      <c r="N69" s="133" t="s">
        <v>62</v>
      </c>
      <c r="O69" s="133" t="s">
        <v>63</v>
      </c>
      <c r="P69" s="133" t="s">
        <v>64</v>
      </c>
      <c r="Q69" s="133" t="s">
        <v>65</v>
      </c>
      <c r="R69" s="133" t="s">
        <v>66</v>
      </c>
      <c r="S69" s="134" t="s">
        <v>67</v>
      </c>
      <c r="T69" s="188">
        <f>+T37</f>
        <v>0</v>
      </c>
      <c r="U69" s="188" t="s">
        <v>4</v>
      </c>
      <c r="V69" s="27"/>
      <c r="W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</row>
    <row r="70" spans="1:256" ht="10.5">
      <c r="A70" s="10">
        <v>67</v>
      </c>
      <c r="B70" s="17" t="str">
        <f>+B38</f>
        <v>Colmena Golden Cross</v>
      </c>
      <c r="C70" s="28">
        <f>+C38</f>
        <v>72</v>
      </c>
      <c r="D70" s="28">
        <f aca="true" t="shared" si="16" ref="D70:T70">C7+D38</f>
        <v>106697</v>
      </c>
      <c r="E70" s="28">
        <f t="shared" si="16"/>
        <v>31601</v>
      </c>
      <c r="F70" s="28">
        <f t="shared" si="16"/>
        <v>35408</v>
      </c>
      <c r="G70" s="28">
        <f t="shared" si="16"/>
        <v>51613</v>
      </c>
      <c r="H70" s="28">
        <f t="shared" si="16"/>
        <v>55237</v>
      </c>
      <c r="I70" s="28">
        <f t="shared" si="16"/>
        <v>47474</v>
      </c>
      <c r="J70" s="28">
        <f t="shared" si="16"/>
        <v>38743</v>
      </c>
      <c r="K70" s="28">
        <f t="shared" si="16"/>
        <v>30129</v>
      </c>
      <c r="L70" s="28">
        <f t="shared" si="16"/>
        <v>27138</v>
      </c>
      <c r="M70" s="28">
        <f t="shared" si="16"/>
        <v>23906</v>
      </c>
      <c r="N70" s="28">
        <f t="shared" si="16"/>
        <v>16974</v>
      </c>
      <c r="O70" s="28">
        <f t="shared" si="16"/>
        <v>11306</v>
      </c>
      <c r="P70" s="28">
        <f t="shared" si="16"/>
        <v>7028</v>
      </c>
      <c r="Q70" s="28">
        <f t="shared" si="16"/>
        <v>3749</v>
      </c>
      <c r="R70" s="28">
        <f t="shared" si="16"/>
        <v>2101</v>
      </c>
      <c r="S70" s="28">
        <f t="shared" si="16"/>
        <v>1421</v>
      </c>
      <c r="T70" s="28">
        <f t="shared" si="16"/>
        <v>0</v>
      </c>
      <c r="U70" s="28">
        <f aca="true" t="shared" si="17" ref="U70:U76">SUM(C70:T70)</f>
        <v>490597</v>
      </c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</row>
    <row r="71" spans="1:256" ht="10.5">
      <c r="A71" s="10">
        <v>78</v>
      </c>
      <c r="B71" s="17" t="str">
        <f aca="true" t="shared" si="18" ref="B71:B76">+B39</f>
        <v>Isapre Cruz Blanca S.A.</v>
      </c>
      <c r="C71" s="28">
        <f aca="true" t="shared" si="19" ref="C71:C76">+C39</f>
        <v>303</v>
      </c>
      <c r="D71" s="28">
        <f aca="true" t="shared" si="20" ref="D71:T71">C8+D39</f>
        <v>136681</v>
      </c>
      <c r="E71" s="28">
        <f t="shared" si="20"/>
        <v>46442</v>
      </c>
      <c r="F71" s="28">
        <f t="shared" si="20"/>
        <v>57326</v>
      </c>
      <c r="G71" s="28">
        <f t="shared" si="20"/>
        <v>72246</v>
      </c>
      <c r="H71" s="28">
        <f t="shared" si="20"/>
        <v>68000</v>
      </c>
      <c r="I71" s="28">
        <f t="shared" si="20"/>
        <v>57329</v>
      </c>
      <c r="J71" s="28">
        <f t="shared" si="20"/>
        <v>51442</v>
      </c>
      <c r="K71" s="28">
        <f t="shared" si="20"/>
        <v>44259</v>
      </c>
      <c r="L71" s="28">
        <f t="shared" si="20"/>
        <v>39297</v>
      </c>
      <c r="M71" s="28">
        <f t="shared" si="20"/>
        <v>30707</v>
      </c>
      <c r="N71" s="28">
        <f t="shared" si="20"/>
        <v>19535</v>
      </c>
      <c r="O71" s="28">
        <f t="shared" si="20"/>
        <v>12091</v>
      </c>
      <c r="P71" s="28">
        <f t="shared" si="20"/>
        <v>6345</v>
      </c>
      <c r="Q71" s="28">
        <f t="shared" si="20"/>
        <v>3449</v>
      </c>
      <c r="R71" s="28">
        <f t="shared" si="20"/>
        <v>2026</v>
      </c>
      <c r="S71" s="28">
        <f t="shared" si="20"/>
        <v>1206</v>
      </c>
      <c r="T71" s="28">
        <f t="shared" si="20"/>
        <v>0</v>
      </c>
      <c r="U71" s="28">
        <f t="shared" si="17"/>
        <v>648684</v>
      </c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</row>
    <row r="72" spans="1:256" ht="10.5">
      <c r="A72" s="10">
        <v>80</v>
      </c>
      <c r="B72" s="17" t="str">
        <f t="shared" si="18"/>
        <v>Vida Tres</v>
      </c>
      <c r="C72" s="28">
        <f t="shared" si="19"/>
        <v>0</v>
      </c>
      <c r="D72" s="28">
        <f aca="true" t="shared" si="21" ref="D72:T72">C9+D40</f>
        <v>29480</v>
      </c>
      <c r="E72" s="28">
        <f t="shared" si="21"/>
        <v>10056</v>
      </c>
      <c r="F72" s="28">
        <f t="shared" si="21"/>
        <v>10480</v>
      </c>
      <c r="G72" s="28">
        <f t="shared" si="21"/>
        <v>10308</v>
      </c>
      <c r="H72" s="28">
        <f t="shared" si="21"/>
        <v>11194</v>
      </c>
      <c r="I72" s="28">
        <f t="shared" si="21"/>
        <v>11839</v>
      </c>
      <c r="J72" s="28">
        <f t="shared" si="21"/>
        <v>12536</v>
      </c>
      <c r="K72" s="28">
        <f t="shared" si="21"/>
        <v>10675</v>
      </c>
      <c r="L72" s="28">
        <f t="shared" si="21"/>
        <v>9217</v>
      </c>
      <c r="M72" s="28">
        <f t="shared" si="21"/>
        <v>7688</v>
      </c>
      <c r="N72" s="28">
        <f t="shared" si="21"/>
        <v>6047</v>
      </c>
      <c r="O72" s="28">
        <f t="shared" si="21"/>
        <v>4641</v>
      </c>
      <c r="P72" s="28">
        <f t="shared" si="21"/>
        <v>2737</v>
      </c>
      <c r="Q72" s="28">
        <f t="shared" si="21"/>
        <v>1731</v>
      </c>
      <c r="R72" s="28">
        <f t="shared" si="21"/>
        <v>1171</v>
      </c>
      <c r="S72" s="28">
        <f t="shared" si="21"/>
        <v>717</v>
      </c>
      <c r="T72" s="28">
        <f t="shared" si="21"/>
        <v>0</v>
      </c>
      <c r="U72" s="28">
        <f t="shared" si="17"/>
        <v>140517</v>
      </c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</row>
    <row r="73" spans="1:256" ht="10.5">
      <c r="A73" s="10">
        <v>81</v>
      </c>
      <c r="B73" s="17" t="str">
        <f t="shared" si="18"/>
        <v>Ferrosalud</v>
      </c>
      <c r="C73" s="28">
        <f t="shared" si="19"/>
        <v>2</v>
      </c>
      <c r="D73" s="28">
        <f aca="true" t="shared" si="22" ref="D73:T73">C10+D41</f>
        <v>1426</v>
      </c>
      <c r="E73" s="28">
        <f t="shared" si="22"/>
        <v>1356</v>
      </c>
      <c r="F73" s="28">
        <f t="shared" si="22"/>
        <v>4545</v>
      </c>
      <c r="G73" s="28">
        <f t="shared" si="22"/>
        <v>2921</v>
      </c>
      <c r="H73" s="28">
        <f t="shared" si="22"/>
        <v>1507</v>
      </c>
      <c r="I73" s="28">
        <f t="shared" si="22"/>
        <v>1118</v>
      </c>
      <c r="J73" s="28">
        <f t="shared" si="22"/>
        <v>1015</v>
      </c>
      <c r="K73" s="28">
        <f t="shared" si="22"/>
        <v>999</v>
      </c>
      <c r="L73" s="28">
        <f t="shared" si="22"/>
        <v>824</v>
      </c>
      <c r="M73" s="28">
        <f t="shared" si="22"/>
        <v>490</v>
      </c>
      <c r="N73" s="28">
        <f t="shared" si="22"/>
        <v>356</v>
      </c>
      <c r="O73" s="28">
        <f t="shared" si="22"/>
        <v>235</v>
      </c>
      <c r="P73" s="28">
        <f t="shared" si="22"/>
        <v>104</v>
      </c>
      <c r="Q73" s="28">
        <f t="shared" si="22"/>
        <v>42</v>
      </c>
      <c r="R73" s="28">
        <f t="shared" si="22"/>
        <v>23</v>
      </c>
      <c r="S73" s="28">
        <f t="shared" si="22"/>
        <v>6</v>
      </c>
      <c r="T73" s="28">
        <f t="shared" si="22"/>
        <v>0</v>
      </c>
      <c r="U73" s="28">
        <f>SUM(C73:T73)</f>
        <v>16969</v>
      </c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  <c r="IV73" s="27"/>
    </row>
    <row r="74" spans="1:256" ht="10.5">
      <c r="A74" s="10">
        <v>88</v>
      </c>
      <c r="B74" s="17" t="str">
        <f t="shared" si="18"/>
        <v>Mas Vida</v>
      </c>
      <c r="C74" s="28">
        <f t="shared" si="19"/>
        <v>0</v>
      </c>
      <c r="D74" s="28">
        <f aca="true" t="shared" si="23" ref="D74:T74">C11+D42</f>
        <v>124276</v>
      </c>
      <c r="E74" s="28">
        <f t="shared" si="23"/>
        <v>33986</v>
      </c>
      <c r="F74" s="28">
        <f t="shared" si="23"/>
        <v>31328</v>
      </c>
      <c r="G74" s="28">
        <f t="shared" si="23"/>
        <v>44834</v>
      </c>
      <c r="H74" s="28">
        <f t="shared" si="23"/>
        <v>56617</v>
      </c>
      <c r="I74" s="28">
        <f t="shared" si="23"/>
        <v>55864</v>
      </c>
      <c r="J74" s="28">
        <f t="shared" si="23"/>
        <v>46024</v>
      </c>
      <c r="K74" s="28">
        <f t="shared" si="23"/>
        <v>33393</v>
      </c>
      <c r="L74" s="28">
        <f t="shared" si="23"/>
        <v>24941</v>
      </c>
      <c r="M74" s="28">
        <f t="shared" si="23"/>
        <v>15583</v>
      </c>
      <c r="N74" s="28">
        <f t="shared" si="23"/>
        <v>6877</v>
      </c>
      <c r="O74" s="28">
        <f t="shared" si="23"/>
        <v>2695</v>
      </c>
      <c r="P74" s="28">
        <f t="shared" si="23"/>
        <v>1442</v>
      </c>
      <c r="Q74" s="28">
        <f t="shared" si="23"/>
        <v>731</v>
      </c>
      <c r="R74" s="28">
        <f t="shared" si="23"/>
        <v>487</v>
      </c>
      <c r="S74" s="28">
        <f t="shared" si="23"/>
        <v>354</v>
      </c>
      <c r="T74" s="28">
        <f t="shared" si="23"/>
        <v>0</v>
      </c>
      <c r="U74" s="28">
        <f t="shared" si="17"/>
        <v>479432</v>
      </c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  <c r="IV74" s="27"/>
    </row>
    <row r="75" spans="1:256" ht="10.5">
      <c r="A75" s="10">
        <v>99</v>
      </c>
      <c r="B75" s="17" t="str">
        <f t="shared" si="18"/>
        <v>Isapre Banmédica</v>
      </c>
      <c r="C75" s="28">
        <f t="shared" si="19"/>
        <v>0</v>
      </c>
      <c r="D75" s="28">
        <f aca="true" t="shared" si="24" ref="D75:T75">C12+D43</f>
        <v>135069</v>
      </c>
      <c r="E75" s="28">
        <f t="shared" si="24"/>
        <v>47575</v>
      </c>
      <c r="F75" s="28">
        <f t="shared" si="24"/>
        <v>56588</v>
      </c>
      <c r="G75" s="28">
        <f t="shared" si="24"/>
        <v>64261</v>
      </c>
      <c r="H75" s="28">
        <f t="shared" si="24"/>
        <v>63850</v>
      </c>
      <c r="I75" s="28">
        <f t="shared" si="24"/>
        <v>56146</v>
      </c>
      <c r="J75" s="28">
        <f t="shared" si="24"/>
        <v>52158</v>
      </c>
      <c r="K75" s="28">
        <f t="shared" si="24"/>
        <v>47314</v>
      </c>
      <c r="L75" s="28">
        <f t="shared" si="24"/>
        <v>41903</v>
      </c>
      <c r="M75" s="28">
        <f t="shared" si="24"/>
        <v>32449</v>
      </c>
      <c r="N75" s="28">
        <f t="shared" si="24"/>
        <v>23056</v>
      </c>
      <c r="O75" s="28">
        <f t="shared" si="24"/>
        <v>14531</v>
      </c>
      <c r="P75" s="28">
        <f t="shared" si="24"/>
        <v>8060</v>
      </c>
      <c r="Q75" s="28">
        <f t="shared" si="24"/>
        <v>4626</v>
      </c>
      <c r="R75" s="28">
        <f t="shared" si="24"/>
        <v>3093</v>
      </c>
      <c r="S75" s="28">
        <f t="shared" si="24"/>
        <v>2414</v>
      </c>
      <c r="T75" s="28">
        <f t="shared" si="24"/>
        <v>0</v>
      </c>
      <c r="U75" s="28">
        <f t="shared" si="17"/>
        <v>653093</v>
      </c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  <c r="IV75" s="27"/>
    </row>
    <row r="76" spans="1:256" ht="10.5">
      <c r="A76" s="10">
        <v>107</v>
      </c>
      <c r="B76" s="17" t="str">
        <f t="shared" si="18"/>
        <v>Consalud S.A.</v>
      </c>
      <c r="C76" s="28">
        <f t="shared" si="19"/>
        <v>0</v>
      </c>
      <c r="D76" s="28">
        <f aca="true" t="shared" si="25" ref="D76:T76">C13+D44</f>
        <v>132789</v>
      </c>
      <c r="E76" s="28">
        <f t="shared" si="25"/>
        <v>51097</v>
      </c>
      <c r="F76" s="28">
        <f t="shared" si="25"/>
        <v>72153</v>
      </c>
      <c r="G76" s="28">
        <f t="shared" si="25"/>
        <v>68984</v>
      </c>
      <c r="H76" s="28">
        <f t="shared" si="25"/>
        <v>62244</v>
      </c>
      <c r="I76" s="28">
        <f t="shared" si="25"/>
        <v>54082</v>
      </c>
      <c r="J76" s="28">
        <f t="shared" si="25"/>
        <v>51161</v>
      </c>
      <c r="K76" s="28">
        <f t="shared" si="25"/>
        <v>49095</v>
      </c>
      <c r="L76" s="28">
        <f t="shared" si="25"/>
        <v>45460</v>
      </c>
      <c r="M76" s="28">
        <f t="shared" si="25"/>
        <v>35798</v>
      </c>
      <c r="N76" s="28">
        <f t="shared" si="25"/>
        <v>23856</v>
      </c>
      <c r="O76" s="28">
        <f t="shared" si="25"/>
        <v>12483</v>
      </c>
      <c r="P76" s="28">
        <f t="shared" si="25"/>
        <v>6961</v>
      </c>
      <c r="Q76" s="28">
        <f t="shared" si="25"/>
        <v>4521</v>
      </c>
      <c r="R76" s="28">
        <f t="shared" si="25"/>
        <v>3054</v>
      </c>
      <c r="S76" s="28">
        <f t="shared" si="25"/>
        <v>1927</v>
      </c>
      <c r="T76" s="28">
        <f t="shared" si="25"/>
        <v>0</v>
      </c>
      <c r="U76" s="28">
        <f t="shared" si="17"/>
        <v>675665</v>
      </c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  <c r="IV76" s="27"/>
    </row>
    <row r="77" spans="1:256" ht="10.5">
      <c r="A77" s="10"/>
      <c r="B77" s="10"/>
      <c r="C77" s="10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  <c r="IV77" s="27"/>
    </row>
    <row r="78" spans="1:256" ht="10.5">
      <c r="A78" s="105"/>
      <c r="B78" s="106" t="s">
        <v>43</v>
      </c>
      <c r="C78" s="126">
        <f aca="true" t="shared" si="26" ref="C78:U78">SUM(C70:C77)</f>
        <v>377</v>
      </c>
      <c r="D78" s="126">
        <f>SUM(D70:D77)</f>
        <v>666418</v>
      </c>
      <c r="E78" s="126">
        <f>SUM(E70:E77)</f>
        <v>222113</v>
      </c>
      <c r="F78" s="126">
        <f t="shared" si="26"/>
        <v>267828</v>
      </c>
      <c r="G78" s="126">
        <f t="shared" si="26"/>
        <v>315167</v>
      </c>
      <c r="H78" s="126">
        <f t="shared" si="26"/>
        <v>318649</v>
      </c>
      <c r="I78" s="126">
        <f t="shared" si="26"/>
        <v>283852</v>
      </c>
      <c r="J78" s="126">
        <f t="shared" si="26"/>
        <v>253079</v>
      </c>
      <c r="K78" s="126">
        <f t="shared" si="26"/>
        <v>215864</v>
      </c>
      <c r="L78" s="126">
        <f t="shared" si="26"/>
        <v>188780</v>
      </c>
      <c r="M78" s="126">
        <f t="shared" si="26"/>
        <v>146621</v>
      </c>
      <c r="N78" s="126">
        <f t="shared" si="26"/>
        <v>96701</v>
      </c>
      <c r="O78" s="126">
        <f t="shared" si="26"/>
        <v>57982</v>
      </c>
      <c r="P78" s="126">
        <f t="shared" si="26"/>
        <v>32677</v>
      </c>
      <c r="Q78" s="126">
        <f t="shared" si="26"/>
        <v>18849</v>
      </c>
      <c r="R78" s="126">
        <f t="shared" si="26"/>
        <v>11955</v>
      </c>
      <c r="S78" s="126">
        <f t="shared" si="26"/>
        <v>8045</v>
      </c>
      <c r="T78" s="126">
        <f t="shared" si="26"/>
        <v>0</v>
      </c>
      <c r="U78" s="126">
        <f t="shared" si="26"/>
        <v>3104957</v>
      </c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</row>
    <row r="79" spans="1:256" ht="10.5">
      <c r="A79" s="10"/>
      <c r="B79" s="10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28"/>
      <c r="U79" s="52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  <c r="IV79" s="27"/>
    </row>
    <row r="80" spans="1:256" ht="10.5">
      <c r="A80" s="10">
        <v>62</v>
      </c>
      <c r="B80" s="17" t="str">
        <f aca="true" t="shared" si="27" ref="B80:C85">+B48</f>
        <v>San Lorenzo</v>
      </c>
      <c r="C80" s="28">
        <f t="shared" si="27"/>
        <v>0</v>
      </c>
      <c r="D80" s="28">
        <f aca="true" t="shared" si="28" ref="D80:T80">C17+D48</f>
        <v>524</v>
      </c>
      <c r="E80" s="28">
        <f t="shared" si="28"/>
        <v>288</v>
      </c>
      <c r="F80" s="28">
        <f t="shared" si="28"/>
        <v>290</v>
      </c>
      <c r="G80" s="28">
        <f t="shared" si="28"/>
        <v>31</v>
      </c>
      <c r="H80" s="28">
        <f t="shared" si="28"/>
        <v>64</v>
      </c>
      <c r="I80" s="28">
        <f t="shared" si="28"/>
        <v>144</v>
      </c>
      <c r="J80" s="28">
        <f t="shared" si="28"/>
        <v>182</v>
      </c>
      <c r="K80" s="28">
        <f t="shared" si="28"/>
        <v>198</v>
      </c>
      <c r="L80" s="28">
        <f t="shared" si="28"/>
        <v>398</v>
      </c>
      <c r="M80" s="28">
        <f t="shared" si="28"/>
        <v>500</v>
      </c>
      <c r="N80" s="28">
        <f t="shared" si="28"/>
        <v>376</v>
      </c>
      <c r="O80" s="28">
        <f t="shared" si="28"/>
        <v>148</v>
      </c>
      <c r="P80" s="28">
        <f t="shared" si="28"/>
        <v>64</v>
      </c>
      <c r="Q80" s="28">
        <f t="shared" si="28"/>
        <v>29</v>
      </c>
      <c r="R80" s="28">
        <f t="shared" si="28"/>
        <v>17</v>
      </c>
      <c r="S80" s="28">
        <f t="shared" si="28"/>
        <v>28</v>
      </c>
      <c r="T80" s="28">
        <f t="shared" si="28"/>
        <v>0</v>
      </c>
      <c r="U80" s="28">
        <f aca="true" t="shared" si="29" ref="U80:U85">SUM(C80:T80)</f>
        <v>3281</v>
      </c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  <c r="IV80" s="27"/>
    </row>
    <row r="81" spans="1:256" ht="10.5">
      <c r="A81" s="10">
        <v>63</v>
      </c>
      <c r="B81" s="17" t="str">
        <f t="shared" si="27"/>
        <v>Fusat Ltda.</v>
      </c>
      <c r="C81" s="28">
        <f t="shared" si="27"/>
        <v>0</v>
      </c>
      <c r="D81" s="28">
        <f aca="true" t="shared" si="30" ref="D81:T81">C18+D49</f>
        <v>4903</v>
      </c>
      <c r="E81" s="28">
        <f t="shared" si="30"/>
        <v>1977</v>
      </c>
      <c r="F81" s="28">
        <f t="shared" si="30"/>
        <v>1936</v>
      </c>
      <c r="G81" s="28">
        <f t="shared" si="30"/>
        <v>514</v>
      </c>
      <c r="H81" s="28">
        <f t="shared" si="30"/>
        <v>1150</v>
      </c>
      <c r="I81" s="28">
        <f t="shared" si="30"/>
        <v>1516</v>
      </c>
      <c r="J81" s="28">
        <f t="shared" si="30"/>
        <v>1310</v>
      </c>
      <c r="K81" s="28">
        <f t="shared" si="30"/>
        <v>1519</v>
      </c>
      <c r="L81" s="28">
        <f t="shared" si="30"/>
        <v>1813</v>
      </c>
      <c r="M81" s="28">
        <f t="shared" si="30"/>
        <v>2473</v>
      </c>
      <c r="N81" s="28">
        <f t="shared" si="30"/>
        <v>3169</v>
      </c>
      <c r="O81" s="28">
        <f t="shared" si="30"/>
        <v>2756</v>
      </c>
      <c r="P81" s="28">
        <f t="shared" si="30"/>
        <v>1602</v>
      </c>
      <c r="Q81" s="28">
        <f t="shared" si="30"/>
        <v>737</v>
      </c>
      <c r="R81" s="28">
        <f t="shared" si="30"/>
        <v>335</v>
      </c>
      <c r="S81" s="28">
        <f t="shared" si="30"/>
        <v>218</v>
      </c>
      <c r="T81" s="28">
        <f t="shared" si="30"/>
        <v>0</v>
      </c>
      <c r="U81" s="28">
        <f t="shared" si="29"/>
        <v>27928</v>
      </c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  <c r="IV81" s="27"/>
    </row>
    <row r="82" spans="1:256" ht="10.5">
      <c r="A82" s="10">
        <v>65</v>
      </c>
      <c r="B82" s="17" t="str">
        <f t="shared" si="27"/>
        <v>Chuquicamata</v>
      </c>
      <c r="C82" s="28">
        <f t="shared" si="27"/>
        <v>0</v>
      </c>
      <c r="D82" s="28">
        <f aca="true" t="shared" si="31" ref="D82:T82">C19+D50</f>
        <v>7227</v>
      </c>
      <c r="E82" s="28">
        <f t="shared" si="31"/>
        <v>3514</v>
      </c>
      <c r="F82" s="28">
        <f t="shared" si="31"/>
        <v>3094</v>
      </c>
      <c r="G82" s="28">
        <f t="shared" si="31"/>
        <v>994</v>
      </c>
      <c r="H82" s="28">
        <f t="shared" si="31"/>
        <v>1169</v>
      </c>
      <c r="I82" s="28">
        <f t="shared" si="31"/>
        <v>1605</v>
      </c>
      <c r="J82" s="28">
        <f t="shared" si="31"/>
        <v>1830</v>
      </c>
      <c r="K82" s="28">
        <f t="shared" si="31"/>
        <v>2614</v>
      </c>
      <c r="L82" s="28">
        <f t="shared" si="31"/>
        <v>3182</v>
      </c>
      <c r="M82" s="28">
        <f t="shared" si="31"/>
        <v>2891</v>
      </c>
      <c r="N82" s="28">
        <f t="shared" si="31"/>
        <v>2504</v>
      </c>
      <c r="O82" s="28">
        <f t="shared" si="31"/>
        <v>1640</v>
      </c>
      <c r="P82" s="28">
        <f t="shared" si="31"/>
        <v>681</v>
      </c>
      <c r="Q82" s="28">
        <f t="shared" si="31"/>
        <v>219</v>
      </c>
      <c r="R82" s="28">
        <f t="shared" si="31"/>
        <v>158</v>
      </c>
      <c r="S82" s="28">
        <f t="shared" si="31"/>
        <v>154</v>
      </c>
      <c r="T82" s="28">
        <f t="shared" si="31"/>
        <v>0</v>
      </c>
      <c r="U82" s="28">
        <f t="shared" si="29"/>
        <v>33476</v>
      </c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</row>
    <row r="83" spans="1:256" ht="10.5">
      <c r="A83" s="10">
        <v>68</v>
      </c>
      <c r="B83" s="17" t="str">
        <f t="shared" si="27"/>
        <v>Río Blanco</v>
      </c>
      <c r="C83" s="28">
        <f t="shared" si="27"/>
        <v>0</v>
      </c>
      <c r="D83" s="28">
        <f aca="true" t="shared" si="32" ref="D83:T83">C20+D51</f>
        <v>1487</v>
      </c>
      <c r="E83" s="28">
        <f t="shared" si="32"/>
        <v>598</v>
      </c>
      <c r="F83" s="28">
        <f t="shared" si="32"/>
        <v>604</v>
      </c>
      <c r="G83" s="28">
        <f t="shared" si="32"/>
        <v>167</v>
      </c>
      <c r="H83" s="28">
        <f t="shared" si="32"/>
        <v>257</v>
      </c>
      <c r="I83" s="28">
        <f t="shared" si="32"/>
        <v>471</v>
      </c>
      <c r="J83" s="28">
        <f t="shared" si="32"/>
        <v>445</v>
      </c>
      <c r="K83" s="28">
        <f t="shared" si="32"/>
        <v>407</v>
      </c>
      <c r="L83" s="28">
        <f t="shared" si="32"/>
        <v>383</v>
      </c>
      <c r="M83" s="28">
        <f t="shared" si="32"/>
        <v>355</v>
      </c>
      <c r="N83" s="28">
        <f t="shared" si="32"/>
        <v>386</v>
      </c>
      <c r="O83" s="28">
        <f t="shared" si="32"/>
        <v>289</v>
      </c>
      <c r="P83" s="28">
        <f t="shared" si="32"/>
        <v>123</v>
      </c>
      <c r="Q83" s="28">
        <f t="shared" si="32"/>
        <v>42</v>
      </c>
      <c r="R83" s="28">
        <f t="shared" si="32"/>
        <v>32</v>
      </c>
      <c r="S83" s="28">
        <f t="shared" si="32"/>
        <v>19</v>
      </c>
      <c r="T83" s="28">
        <f t="shared" si="32"/>
        <v>0</v>
      </c>
      <c r="U83" s="28">
        <f t="shared" si="29"/>
        <v>6065</v>
      </c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</row>
    <row r="84" spans="1:256" ht="10.5">
      <c r="A84" s="10">
        <v>76</v>
      </c>
      <c r="B84" s="17" t="str">
        <f t="shared" si="27"/>
        <v>Isapre Fundación</v>
      </c>
      <c r="C84" s="28">
        <f t="shared" si="27"/>
        <v>1</v>
      </c>
      <c r="D84" s="28">
        <f aca="true" t="shared" si="33" ref="D84:T84">C21+D52</f>
        <v>5037</v>
      </c>
      <c r="E84" s="28">
        <f t="shared" si="33"/>
        <v>1954</v>
      </c>
      <c r="F84" s="28">
        <f t="shared" si="33"/>
        <v>1751</v>
      </c>
      <c r="G84" s="28">
        <f t="shared" si="33"/>
        <v>1246</v>
      </c>
      <c r="H84" s="28">
        <f t="shared" si="33"/>
        <v>1810</v>
      </c>
      <c r="I84" s="28">
        <f t="shared" si="33"/>
        <v>1541</v>
      </c>
      <c r="J84" s="28">
        <f t="shared" si="33"/>
        <v>1571</v>
      </c>
      <c r="K84" s="28">
        <f t="shared" si="33"/>
        <v>1433</v>
      </c>
      <c r="L84" s="28">
        <f t="shared" si="33"/>
        <v>1326</v>
      </c>
      <c r="M84" s="28">
        <f t="shared" si="33"/>
        <v>1328</v>
      </c>
      <c r="N84" s="28">
        <f t="shared" si="33"/>
        <v>1737</v>
      </c>
      <c r="O84" s="28">
        <f t="shared" si="33"/>
        <v>2139</v>
      </c>
      <c r="P84" s="28">
        <f t="shared" si="33"/>
        <v>1429</v>
      </c>
      <c r="Q84" s="28">
        <f t="shared" si="33"/>
        <v>941</v>
      </c>
      <c r="R84" s="28">
        <f t="shared" si="33"/>
        <v>888</v>
      </c>
      <c r="S84" s="28">
        <f t="shared" si="33"/>
        <v>1268</v>
      </c>
      <c r="T84" s="28">
        <f t="shared" si="33"/>
        <v>0</v>
      </c>
      <c r="U84" s="28">
        <f t="shared" si="29"/>
        <v>27400</v>
      </c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  <c r="IV84" s="27"/>
    </row>
    <row r="85" spans="1:256" ht="10.5">
      <c r="A85" s="10">
        <v>94</v>
      </c>
      <c r="B85" s="17" t="str">
        <f t="shared" si="27"/>
        <v>Cruz del Norte</v>
      </c>
      <c r="C85" s="28">
        <f t="shared" si="27"/>
        <v>0</v>
      </c>
      <c r="D85" s="28">
        <f aca="true" t="shared" si="34" ref="D85:T85">C22+D53</f>
        <v>848</v>
      </c>
      <c r="E85" s="28">
        <f t="shared" si="34"/>
        <v>369</v>
      </c>
      <c r="F85" s="28">
        <f t="shared" si="34"/>
        <v>164</v>
      </c>
      <c r="G85" s="28">
        <f t="shared" si="34"/>
        <v>106</v>
      </c>
      <c r="H85" s="28">
        <f t="shared" si="34"/>
        <v>156</v>
      </c>
      <c r="I85" s="28">
        <f t="shared" si="34"/>
        <v>187</v>
      </c>
      <c r="J85" s="28">
        <f t="shared" si="34"/>
        <v>251</v>
      </c>
      <c r="K85" s="28">
        <f t="shared" si="34"/>
        <v>311</v>
      </c>
      <c r="L85" s="28">
        <f t="shared" si="34"/>
        <v>318</v>
      </c>
      <c r="M85" s="28">
        <f t="shared" si="34"/>
        <v>262</v>
      </c>
      <c r="N85" s="28">
        <f t="shared" si="34"/>
        <v>156</v>
      </c>
      <c r="O85" s="28">
        <f t="shared" si="34"/>
        <v>37</v>
      </c>
      <c r="P85" s="28">
        <f t="shared" si="34"/>
        <v>17</v>
      </c>
      <c r="Q85" s="28">
        <f t="shared" si="34"/>
        <v>13</v>
      </c>
      <c r="R85" s="28">
        <f t="shared" si="34"/>
        <v>7</v>
      </c>
      <c r="S85" s="28">
        <f t="shared" si="34"/>
        <v>3</v>
      </c>
      <c r="T85" s="28">
        <f t="shared" si="34"/>
        <v>0</v>
      </c>
      <c r="U85" s="28">
        <f t="shared" si="29"/>
        <v>3205</v>
      </c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  <c r="IV85" s="27"/>
    </row>
    <row r="86" spans="1:256" ht="10.5">
      <c r="A86" s="10"/>
      <c r="B86" s="10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  <c r="IV86" s="27"/>
    </row>
    <row r="87" spans="1:256" ht="10.5">
      <c r="A87" s="106"/>
      <c r="B87" s="106" t="s">
        <v>49</v>
      </c>
      <c r="C87" s="126">
        <f aca="true" t="shared" si="35" ref="C87:U87">SUM(C80:C85)</f>
        <v>1</v>
      </c>
      <c r="D87" s="126">
        <f>SUM(D80:D85)</f>
        <v>20026</v>
      </c>
      <c r="E87" s="126">
        <f>SUM(E80:E85)</f>
        <v>8700</v>
      </c>
      <c r="F87" s="126">
        <f t="shared" si="35"/>
        <v>7839</v>
      </c>
      <c r="G87" s="126">
        <f t="shared" si="35"/>
        <v>3058</v>
      </c>
      <c r="H87" s="126">
        <f t="shared" si="35"/>
        <v>4606</v>
      </c>
      <c r="I87" s="126">
        <f t="shared" si="35"/>
        <v>5464</v>
      </c>
      <c r="J87" s="126">
        <f t="shared" si="35"/>
        <v>5589</v>
      </c>
      <c r="K87" s="126">
        <f t="shared" si="35"/>
        <v>6482</v>
      </c>
      <c r="L87" s="126">
        <f t="shared" si="35"/>
        <v>7420</v>
      </c>
      <c r="M87" s="126">
        <f t="shared" si="35"/>
        <v>7809</v>
      </c>
      <c r="N87" s="126">
        <f t="shared" si="35"/>
        <v>8328</v>
      </c>
      <c r="O87" s="126">
        <f t="shared" si="35"/>
        <v>7009</v>
      </c>
      <c r="P87" s="126">
        <f t="shared" si="35"/>
        <v>3916</v>
      </c>
      <c r="Q87" s="126">
        <f t="shared" si="35"/>
        <v>1981</v>
      </c>
      <c r="R87" s="126">
        <f t="shared" si="35"/>
        <v>1437</v>
      </c>
      <c r="S87" s="126">
        <f t="shared" si="35"/>
        <v>1690</v>
      </c>
      <c r="T87" s="126">
        <f t="shared" si="35"/>
        <v>0</v>
      </c>
      <c r="U87" s="126">
        <f t="shared" si="35"/>
        <v>101355</v>
      </c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  <c r="IV87" s="27"/>
    </row>
    <row r="88" spans="1:256" ht="10.5">
      <c r="A88" s="10"/>
      <c r="B88" s="10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28"/>
      <c r="U88" s="52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</row>
    <row r="89" spans="1:256" ht="10.5">
      <c r="A89" s="128"/>
      <c r="B89" s="128" t="s">
        <v>50</v>
      </c>
      <c r="C89" s="126">
        <f aca="true" t="shared" si="36" ref="C89:U89">C78+C87</f>
        <v>378</v>
      </c>
      <c r="D89" s="126">
        <f>D78+D87</f>
        <v>686444</v>
      </c>
      <c r="E89" s="126">
        <f>E78+E87</f>
        <v>230813</v>
      </c>
      <c r="F89" s="126">
        <f t="shared" si="36"/>
        <v>275667</v>
      </c>
      <c r="G89" s="126">
        <f t="shared" si="36"/>
        <v>318225</v>
      </c>
      <c r="H89" s="126">
        <f t="shared" si="36"/>
        <v>323255</v>
      </c>
      <c r="I89" s="126">
        <f t="shared" si="36"/>
        <v>289316</v>
      </c>
      <c r="J89" s="126">
        <f t="shared" si="36"/>
        <v>258668</v>
      </c>
      <c r="K89" s="126">
        <f t="shared" si="36"/>
        <v>222346</v>
      </c>
      <c r="L89" s="126">
        <f t="shared" si="36"/>
        <v>196200</v>
      </c>
      <c r="M89" s="126">
        <f t="shared" si="36"/>
        <v>154430</v>
      </c>
      <c r="N89" s="126">
        <f t="shared" si="36"/>
        <v>105029</v>
      </c>
      <c r="O89" s="126">
        <f t="shared" si="36"/>
        <v>64991</v>
      </c>
      <c r="P89" s="126">
        <f t="shared" si="36"/>
        <v>36593</v>
      </c>
      <c r="Q89" s="126">
        <f t="shared" si="36"/>
        <v>20830</v>
      </c>
      <c r="R89" s="126">
        <f t="shared" si="36"/>
        <v>13392</v>
      </c>
      <c r="S89" s="126">
        <f t="shared" si="36"/>
        <v>9735</v>
      </c>
      <c r="T89" s="126">
        <f t="shared" si="36"/>
        <v>0</v>
      </c>
      <c r="U89" s="126">
        <f t="shared" si="36"/>
        <v>3206312</v>
      </c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27"/>
      <c r="IV89" s="27"/>
    </row>
    <row r="90" spans="1:256" ht="10.5">
      <c r="A90" s="10"/>
      <c r="B90" s="10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  <c r="IV90" s="27"/>
    </row>
    <row r="91" spans="1:256" ht="11.25" thickBot="1">
      <c r="A91" s="135"/>
      <c r="B91" s="135" t="s">
        <v>51</v>
      </c>
      <c r="C91" s="137">
        <f aca="true" t="shared" si="37" ref="C91:T91">(C89/$U89)</f>
        <v>0.0001178924571283144</v>
      </c>
      <c r="D91" s="137">
        <f>(D89/$U89)</f>
        <v>0.21409145460579007</v>
      </c>
      <c r="E91" s="137">
        <f>(E89/$U89)</f>
        <v>0.07198706800835353</v>
      </c>
      <c r="F91" s="137">
        <f t="shared" si="37"/>
        <v>0.08597634915129906</v>
      </c>
      <c r="G91" s="137">
        <f t="shared" si="37"/>
        <v>0.09924954277687262</v>
      </c>
      <c r="H91" s="137">
        <f t="shared" si="37"/>
        <v>0.10081832335717797</v>
      </c>
      <c r="I91" s="137">
        <f t="shared" si="37"/>
        <v>0.0902332648850143</v>
      </c>
      <c r="J91" s="137">
        <f t="shared" si="37"/>
        <v>0.0806746193134043</v>
      </c>
      <c r="K91" s="137">
        <f t="shared" si="37"/>
        <v>0.06934633934564072</v>
      </c>
      <c r="L91" s="137">
        <f t="shared" si="37"/>
        <v>0.06119179917612509</v>
      </c>
      <c r="M91" s="137">
        <f t="shared" si="37"/>
        <v>0.04816437077863914</v>
      </c>
      <c r="N91" s="137">
        <f t="shared" si="37"/>
        <v>0.032756949417274424</v>
      </c>
      <c r="O91" s="137">
        <f t="shared" si="37"/>
        <v>0.02026970550588963</v>
      </c>
      <c r="P91" s="137">
        <f t="shared" si="37"/>
        <v>0.0114128007505196</v>
      </c>
      <c r="Q91" s="137">
        <f t="shared" si="37"/>
        <v>0.0064965605343460025</v>
      </c>
      <c r="R91" s="137">
        <f t="shared" si="37"/>
        <v>0.004176761338260282</v>
      </c>
      <c r="S91" s="137">
        <f t="shared" si="37"/>
        <v>0.0030361985982649223</v>
      </c>
      <c r="T91" s="137">
        <f t="shared" si="37"/>
        <v>0</v>
      </c>
      <c r="U91" s="137">
        <f>SUM(C91:T91)</f>
        <v>0.9999999999999998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  <c r="IV91" s="27"/>
    </row>
    <row r="92" spans="2:256" ht="10.5">
      <c r="B92" s="17" t="str">
        <f>+'Cartera masculina por edad'!B29</f>
        <v>Fuente: Superintendencia de Salud, Archivo Maestro de Beneficiarios.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7" t="s">
        <v>1</v>
      </c>
      <c r="N92" s="17" t="s">
        <v>1</v>
      </c>
      <c r="O92" s="17" t="s">
        <v>1</v>
      </c>
      <c r="P92" s="17" t="s">
        <v>1</v>
      </c>
      <c r="Q92" s="10"/>
      <c r="R92" s="10"/>
      <c r="S92" s="17" t="s">
        <v>1</v>
      </c>
      <c r="T92" s="17" t="s">
        <v>1</v>
      </c>
      <c r="U92" s="1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  <c r="IU92" s="27"/>
      <c r="IV92" s="27"/>
    </row>
    <row r="93" spans="2:256" ht="10.5">
      <c r="B93" s="17" t="str">
        <f>+'Cartera masculina por edad'!B30</f>
        <v>(*) Son aquellos datos que no presentan información en el campo edad.</v>
      </c>
      <c r="C93" s="17"/>
      <c r="D93" s="17"/>
      <c r="E93" s="10"/>
      <c r="F93" s="10"/>
      <c r="G93" s="10"/>
      <c r="H93" s="10"/>
      <c r="I93" s="10"/>
      <c r="J93" s="10"/>
      <c r="K93" s="10"/>
      <c r="L93" s="10"/>
      <c r="M93" s="17" t="s">
        <v>1</v>
      </c>
      <c r="N93" s="17" t="s">
        <v>1</v>
      </c>
      <c r="O93" s="17" t="s">
        <v>1</v>
      </c>
      <c r="P93" s="17" t="s">
        <v>1</v>
      </c>
      <c r="Q93" s="10"/>
      <c r="R93" s="10"/>
      <c r="S93" s="17" t="s">
        <v>1</v>
      </c>
      <c r="T93" s="17" t="s">
        <v>1</v>
      </c>
      <c r="U93" s="1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  <c r="IT93" s="27"/>
      <c r="IU93" s="27"/>
      <c r="IV93" s="27"/>
    </row>
    <row r="94" spans="2:4" ht="10.5">
      <c r="B94" s="17" t="str">
        <f>+B62</f>
        <v>(**) Son aquellos datos que no presentan información en el campo sexo.</v>
      </c>
      <c r="C94" s="17"/>
      <c r="D94" s="17"/>
    </row>
    <row r="95" spans="3:4" ht="10.5">
      <c r="C95" s="17"/>
      <c r="D95" s="17"/>
    </row>
    <row r="96" spans="1:21" ht="14.25">
      <c r="A96" s="175" t="s">
        <v>224</v>
      </c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</row>
    <row r="97" ht="10.5"/>
    <row r="98" ht="10.5"/>
    <row r="99" ht="10.5"/>
    <row r="100" ht="10.5"/>
    <row r="101" ht="10.5"/>
    <row r="102" ht="10.5"/>
    <row r="103" ht="10.5"/>
    <row r="104" ht="10.5"/>
    <row r="105" ht="10.5"/>
    <row r="106" ht="10.5"/>
    <row r="107" ht="10.5"/>
    <row r="108" ht="10.5"/>
    <row r="109" ht="10.5"/>
    <row r="110" ht="10.5"/>
    <row r="111" ht="10.5"/>
    <row r="112" ht="10.5"/>
  </sheetData>
  <sheetProtection/>
  <mergeCells count="19">
    <mergeCell ref="B66:U66"/>
    <mergeCell ref="B34:U34"/>
    <mergeCell ref="B65:U65"/>
    <mergeCell ref="A1:T1"/>
    <mergeCell ref="A32:U32"/>
    <mergeCell ref="B2:T2"/>
    <mergeCell ref="B33:U33"/>
    <mergeCell ref="C5:R5"/>
    <mergeCell ref="B3:T3"/>
    <mergeCell ref="A96:U96"/>
    <mergeCell ref="A64:U64"/>
    <mergeCell ref="C68:S68"/>
    <mergeCell ref="S5:S6"/>
    <mergeCell ref="T36:T37"/>
    <mergeCell ref="T68:T69"/>
    <mergeCell ref="U36:U37"/>
    <mergeCell ref="U68:U69"/>
    <mergeCell ref="T5:T6"/>
    <mergeCell ref="C36:S36"/>
  </mergeCells>
  <hyperlinks>
    <hyperlink ref="A1" location="Indice!A1" display="Volver"/>
    <hyperlink ref="A32" location="Indice!A1" display="Volver"/>
    <hyperlink ref="A64" location="Indice!A1" display="Volver"/>
    <hyperlink ref="A96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P39"/>
  <sheetViews>
    <sheetView showGridLines="0" zoomScalePageLayoutView="0" workbookViewId="0" topLeftCell="A1">
      <selection activeCell="B3" sqref="B3:H3"/>
    </sheetView>
  </sheetViews>
  <sheetFormatPr defaultColWidth="0" defaultRowHeight="15" zeroHeight="1"/>
  <cols>
    <col min="1" max="1" width="4.69921875" style="8" customWidth="1"/>
    <col min="2" max="2" width="22.3984375" style="8" customWidth="1"/>
    <col min="3" max="8" width="10.69921875" style="8" customWidth="1"/>
    <col min="9" max="9" width="3.19921875" style="8" hidden="1" customWidth="1"/>
    <col min="10" max="10" width="10.09765625" style="8" hidden="1" customWidth="1"/>
    <col min="11" max="11" width="12.19921875" style="8" hidden="1" customWidth="1"/>
    <col min="12" max="12" width="10.09765625" style="8" hidden="1" customWidth="1"/>
    <col min="13" max="13" width="12.19921875" style="8" hidden="1" customWidth="1"/>
    <col min="14" max="14" width="10.09765625" style="8" hidden="1" customWidth="1"/>
    <col min="15" max="15" width="12.19921875" style="8" hidden="1" customWidth="1"/>
    <col min="16" max="16384" width="0" style="8" hidden="1" customWidth="1"/>
  </cols>
  <sheetData>
    <row r="1" spans="2:8" ht="14.25">
      <c r="B1" s="175" t="s">
        <v>224</v>
      </c>
      <c r="C1" s="175"/>
      <c r="D1" s="175"/>
      <c r="E1" s="175"/>
      <c r="F1" s="175"/>
      <c r="G1" s="175"/>
      <c r="H1" s="175"/>
    </row>
    <row r="2" spans="2:9" ht="13.5">
      <c r="B2" s="176" t="s">
        <v>0</v>
      </c>
      <c r="C2" s="176"/>
      <c r="D2" s="176"/>
      <c r="E2" s="176"/>
      <c r="F2" s="176"/>
      <c r="G2" s="176"/>
      <c r="H2" s="176"/>
      <c r="I2" s="32"/>
    </row>
    <row r="3" spans="2:9" ht="13.5">
      <c r="B3" s="176" t="s">
        <v>270</v>
      </c>
      <c r="C3" s="176"/>
      <c r="D3" s="176"/>
      <c r="E3" s="176"/>
      <c r="F3" s="176"/>
      <c r="G3" s="176"/>
      <c r="H3" s="176"/>
      <c r="I3" s="32"/>
    </row>
    <row r="4" spans="1:7" ht="11.25" thickBot="1">
      <c r="A4" s="34"/>
      <c r="B4" s="27"/>
      <c r="C4" s="27"/>
      <c r="D4" s="27"/>
      <c r="E4" s="27"/>
      <c r="F4" s="27"/>
      <c r="G4" s="27"/>
    </row>
    <row r="5" spans="1:9" ht="10.5">
      <c r="A5" s="35"/>
      <c r="B5" s="114" t="s">
        <v>1</v>
      </c>
      <c r="C5" s="167" t="s">
        <v>2</v>
      </c>
      <c r="D5" s="168" t="s">
        <v>3</v>
      </c>
      <c r="E5" s="168"/>
      <c r="F5" s="168"/>
      <c r="G5" s="168"/>
      <c r="H5" s="172" t="s">
        <v>4</v>
      </c>
      <c r="I5" s="36"/>
    </row>
    <row r="6" spans="1:9" ht="10.5">
      <c r="A6" s="35"/>
      <c r="B6" s="122" t="s">
        <v>5</v>
      </c>
      <c r="C6" s="169" t="s">
        <v>6</v>
      </c>
      <c r="D6" s="169" t="s">
        <v>7</v>
      </c>
      <c r="E6" s="169" t="s">
        <v>8</v>
      </c>
      <c r="F6" s="169" t="s">
        <v>9</v>
      </c>
      <c r="G6" s="169" t="s">
        <v>10</v>
      </c>
      <c r="H6" s="170" t="s">
        <v>11</v>
      </c>
      <c r="I6" s="36"/>
    </row>
    <row r="7" spans="1:9" ht="10.5">
      <c r="A7" s="37"/>
      <c r="B7" s="38" t="s">
        <v>12</v>
      </c>
      <c r="C7" s="39">
        <v>305726</v>
      </c>
      <c r="D7" s="39">
        <f>SUM(D22:D24)</f>
        <v>73942</v>
      </c>
      <c r="E7" s="39">
        <f>SUM(D25:D27)</f>
        <v>85524</v>
      </c>
      <c r="F7" s="39">
        <f>SUM(D28:D30)</f>
        <v>90414</v>
      </c>
      <c r="G7" s="39">
        <f>SUM(D31:D33)</f>
        <v>74098</v>
      </c>
      <c r="H7" s="39">
        <f>SUM(D7:G7)</f>
        <v>323978</v>
      </c>
      <c r="I7" s="39"/>
    </row>
    <row r="8" spans="1:9" ht="10.5">
      <c r="A8" s="37"/>
      <c r="C8" s="39"/>
      <c r="D8" s="39"/>
      <c r="E8" s="39"/>
      <c r="F8" s="39"/>
      <c r="G8" s="39"/>
      <c r="H8" s="39"/>
      <c r="I8" s="39"/>
    </row>
    <row r="9" spans="1:9" ht="10.5">
      <c r="A9" s="37"/>
      <c r="B9" s="105" t="s">
        <v>13</v>
      </c>
      <c r="C9" s="171">
        <v>198961</v>
      </c>
      <c r="D9" s="171">
        <f>SUM(D10:D12)</f>
        <v>46571</v>
      </c>
      <c r="E9" s="171">
        <f>SUM(E10:E12)</f>
        <v>56434</v>
      </c>
      <c r="F9" s="171">
        <f>SUM(F10:F12)</f>
        <v>68077</v>
      </c>
      <c r="G9" s="171">
        <f>SUM(G10:G12)</f>
        <v>54109</v>
      </c>
      <c r="H9" s="171">
        <f>SUM(H10:H12)</f>
        <v>225191</v>
      </c>
      <c r="I9" s="39"/>
    </row>
    <row r="10" spans="1:9" ht="10.5">
      <c r="A10" s="37"/>
      <c r="B10" s="40" t="s">
        <v>14</v>
      </c>
      <c r="C10" s="39">
        <v>142517</v>
      </c>
      <c r="D10" s="39">
        <f>SUM(E22:E24)</f>
        <v>33446</v>
      </c>
      <c r="E10" s="39">
        <f>SUM(E25:E27)</f>
        <v>39784</v>
      </c>
      <c r="F10" s="39">
        <f>SUM(E28:E30)</f>
        <v>54539</v>
      </c>
      <c r="G10" s="39">
        <f>SUM(E31:E33)</f>
        <v>34606</v>
      </c>
      <c r="H10" s="39">
        <f>SUM(D10:G10)</f>
        <v>162375</v>
      </c>
      <c r="I10" s="39"/>
    </row>
    <row r="11" spans="1:9" ht="10.5">
      <c r="A11" s="37"/>
      <c r="B11" s="40" t="s">
        <v>15</v>
      </c>
      <c r="C11" s="39">
        <v>50759</v>
      </c>
      <c r="D11" s="39">
        <f>SUM(F22:F24)</f>
        <v>11161</v>
      </c>
      <c r="E11" s="39">
        <f>SUM(F25:F27)</f>
        <v>14233</v>
      </c>
      <c r="F11" s="39">
        <f>SUM(F28:F30)</f>
        <v>11182</v>
      </c>
      <c r="G11" s="39">
        <f>SUM(F31:F33)</f>
        <v>16925</v>
      </c>
      <c r="H11" s="39">
        <f>SUM(D11:G11)</f>
        <v>53501</v>
      </c>
      <c r="I11" s="39"/>
    </row>
    <row r="12" spans="1:9" ht="11.25" thickBot="1">
      <c r="A12" s="37"/>
      <c r="B12" s="41" t="s">
        <v>243</v>
      </c>
      <c r="C12" s="42">
        <v>5685</v>
      </c>
      <c r="D12" s="42">
        <f>SUM(G22:G24)</f>
        <v>1964</v>
      </c>
      <c r="E12" s="42">
        <f>SUM(G25:G27)</f>
        <v>2417</v>
      </c>
      <c r="F12" s="42">
        <f>SUM(G28:G30)</f>
        <v>2356</v>
      </c>
      <c r="G12" s="42">
        <f>SUM(G31:G33)</f>
        <v>2578</v>
      </c>
      <c r="H12" s="42">
        <f>SUM(D12:G12)</f>
        <v>9315</v>
      </c>
      <c r="I12" s="43"/>
    </row>
    <row r="13" spans="1:2" ht="10.5">
      <c r="A13" s="37"/>
      <c r="B13" s="8" t="s">
        <v>234</v>
      </c>
    </row>
    <row r="14" ht="10.5"/>
    <row r="15" ht="10.5"/>
    <row r="16" spans="1:8" ht="12.75">
      <c r="A16" s="191"/>
      <c r="B16" s="191"/>
      <c r="C16" s="191"/>
      <c r="D16" s="191"/>
      <c r="E16" s="191"/>
      <c r="F16" s="191"/>
      <c r="G16" s="191"/>
      <c r="H16" s="191"/>
    </row>
    <row r="17" spans="2:9" ht="13.5">
      <c r="B17" s="176" t="s">
        <v>16</v>
      </c>
      <c r="C17" s="176"/>
      <c r="D17" s="176"/>
      <c r="E17" s="176"/>
      <c r="F17" s="176"/>
      <c r="G17" s="176"/>
      <c r="H17" s="176"/>
      <c r="I17" s="32"/>
    </row>
    <row r="18" spans="2:9" ht="13.5">
      <c r="B18" s="176" t="s">
        <v>271</v>
      </c>
      <c r="C18" s="176"/>
      <c r="D18" s="176"/>
      <c r="E18" s="176"/>
      <c r="F18" s="176"/>
      <c r="G18" s="176"/>
      <c r="H18" s="176"/>
      <c r="I18" s="32"/>
    </row>
    <row r="19" ht="11.25" thickBot="1"/>
    <row r="20" spans="2:9" ht="10.5">
      <c r="B20" s="114" t="s">
        <v>1</v>
      </c>
      <c r="C20" s="114"/>
      <c r="D20" s="167" t="s">
        <v>5</v>
      </c>
      <c r="E20" s="168" t="s">
        <v>17</v>
      </c>
      <c r="F20" s="168"/>
      <c r="G20" s="168"/>
      <c r="H20" s="168"/>
      <c r="I20" s="44"/>
    </row>
    <row r="21" spans="2:15" ht="10.5">
      <c r="B21" s="122" t="s">
        <v>18</v>
      </c>
      <c r="C21" s="122"/>
      <c r="D21" s="169" t="s">
        <v>19</v>
      </c>
      <c r="E21" s="170" t="s">
        <v>20</v>
      </c>
      <c r="F21" s="170" t="s">
        <v>21</v>
      </c>
      <c r="G21" s="170" t="s">
        <v>244</v>
      </c>
      <c r="H21" s="170" t="s">
        <v>4</v>
      </c>
      <c r="I21" s="36"/>
      <c r="J21" s="8" t="s">
        <v>5</v>
      </c>
      <c r="K21" s="8" t="s">
        <v>13</v>
      </c>
      <c r="L21" s="8" t="s">
        <v>5</v>
      </c>
      <c r="M21" s="8" t="s">
        <v>13</v>
      </c>
      <c r="N21" s="8" t="s">
        <v>5</v>
      </c>
      <c r="O21" s="8" t="s">
        <v>13</v>
      </c>
    </row>
    <row r="22" spans="2:9" ht="10.5">
      <c r="B22" s="8" t="s">
        <v>22</v>
      </c>
      <c r="D22" s="26">
        <v>25508</v>
      </c>
      <c r="E22" s="26">
        <v>11573</v>
      </c>
      <c r="F22" s="26">
        <v>3336</v>
      </c>
      <c r="G22" s="26">
        <v>538</v>
      </c>
      <c r="H22" s="26">
        <f aca="true" t="shared" si="0" ref="H22:H33">SUM(E22:G22)</f>
        <v>15447</v>
      </c>
      <c r="I22" s="26"/>
    </row>
    <row r="23" spans="2:9" ht="10.5">
      <c r="B23" s="8" t="s">
        <v>23</v>
      </c>
      <c r="D23" s="26">
        <v>20996</v>
      </c>
      <c r="E23" s="26">
        <v>9468</v>
      </c>
      <c r="F23" s="26">
        <v>4294</v>
      </c>
      <c r="G23" s="26">
        <v>558</v>
      </c>
      <c r="H23" s="26">
        <f t="shared" si="0"/>
        <v>14320</v>
      </c>
      <c r="I23" s="26"/>
    </row>
    <row r="24" spans="2:11" ht="10.5">
      <c r="B24" s="8" t="s">
        <v>24</v>
      </c>
      <c r="D24" s="26">
        <v>27438</v>
      </c>
      <c r="E24" s="26">
        <v>12405</v>
      </c>
      <c r="F24" s="26">
        <v>3531</v>
      </c>
      <c r="G24" s="26">
        <v>868</v>
      </c>
      <c r="H24" s="26">
        <f t="shared" si="0"/>
        <v>16804</v>
      </c>
      <c r="I24" s="26"/>
      <c r="J24" s="8">
        <f>SUM(D22:D24)</f>
        <v>73942</v>
      </c>
      <c r="K24" s="8">
        <f>SUM(H22:H24)</f>
        <v>46571</v>
      </c>
    </row>
    <row r="25" spans="2:9" ht="10.5">
      <c r="B25" s="8" t="s">
        <v>25</v>
      </c>
      <c r="D25" s="26">
        <v>29915</v>
      </c>
      <c r="E25" s="26">
        <v>13757</v>
      </c>
      <c r="F25" s="26">
        <v>4618</v>
      </c>
      <c r="G25" s="26">
        <v>879</v>
      </c>
      <c r="H25" s="26">
        <f t="shared" si="0"/>
        <v>19254</v>
      </c>
      <c r="I25" s="26"/>
    </row>
    <row r="26" spans="2:9" ht="10.5">
      <c r="B26" s="8" t="s">
        <v>26</v>
      </c>
      <c r="D26" s="26">
        <v>28571</v>
      </c>
      <c r="E26" s="26">
        <v>12562</v>
      </c>
      <c r="F26" s="26">
        <v>4582</v>
      </c>
      <c r="G26" s="26">
        <v>758</v>
      </c>
      <c r="H26" s="26">
        <f t="shared" si="0"/>
        <v>17902</v>
      </c>
      <c r="I26" s="26"/>
    </row>
    <row r="27" spans="2:15" ht="10.5">
      <c r="B27" s="8" t="s">
        <v>27</v>
      </c>
      <c r="D27" s="26">
        <v>27038</v>
      </c>
      <c r="E27" s="26">
        <v>13465</v>
      </c>
      <c r="F27" s="26">
        <v>5033</v>
      </c>
      <c r="G27" s="26">
        <v>780</v>
      </c>
      <c r="H27" s="26">
        <f t="shared" si="0"/>
        <v>19278</v>
      </c>
      <c r="I27" s="26"/>
      <c r="J27" s="8">
        <f>SUM(D25:D27)</f>
        <v>85524</v>
      </c>
      <c r="K27" s="8">
        <f>SUM(H25:H27)</f>
        <v>56434</v>
      </c>
      <c r="L27" s="8">
        <f>SUM(J24:J27)</f>
        <v>159466</v>
      </c>
      <c r="M27" s="8">
        <f>SUM(K24:K27)</f>
        <v>103005</v>
      </c>
      <c r="N27" s="8">
        <f>+'Suscrip y desahucio por isapre'!$C$26</f>
        <v>323978</v>
      </c>
      <c r="O27" s="8">
        <f>+'Suscrip y desahucio por isapre'!$G$26</f>
        <v>225191</v>
      </c>
    </row>
    <row r="28" spans="2:16" ht="10.5">
      <c r="B28" s="8" t="s">
        <v>28</v>
      </c>
      <c r="D28" s="26">
        <v>35974</v>
      </c>
      <c r="E28" s="26">
        <v>25309</v>
      </c>
      <c r="F28" s="26">
        <v>4239</v>
      </c>
      <c r="G28" s="26">
        <v>878</v>
      </c>
      <c r="H28" s="26">
        <f t="shared" si="0"/>
        <v>30426</v>
      </c>
      <c r="I28" s="26"/>
      <c r="N28" s="8">
        <f>+N27-L27</f>
        <v>164512</v>
      </c>
      <c r="O28" s="8">
        <f>+O27-M27</f>
        <v>122186</v>
      </c>
      <c r="P28" s="8" t="s">
        <v>29</v>
      </c>
    </row>
    <row r="29" spans="2:9" ht="10.5">
      <c r="B29" s="8" t="s">
        <v>30</v>
      </c>
      <c r="D29" s="26">
        <v>33192</v>
      </c>
      <c r="E29" s="26">
        <v>18996</v>
      </c>
      <c r="F29" s="26">
        <v>3493</v>
      </c>
      <c r="G29" s="26">
        <v>749</v>
      </c>
      <c r="H29" s="26">
        <f t="shared" si="0"/>
        <v>23238</v>
      </c>
      <c r="I29" s="26"/>
    </row>
    <row r="30" spans="2:15" ht="10.5">
      <c r="B30" s="8" t="s">
        <v>31</v>
      </c>
      <c r="D30" s="26">
        <v>21248</v>
      </c>
      <c r="E30" s="26">
        <v>10234</v>
      </c>
      <c r="F30" s="26">
        <v>3450</v>
      </c>
      <c r="G30" s="26">
        <v>729</v>
      </c>
      <c r="H30" s="26">
        <f t="shared" si="0"/>
        <v>14413</v>
      </c>
      <c r="I30" s="26"/>
      <c r="J30" s="8">
        <f>SUM(D28:D30)</f>
        <v>90414</v>
      </c>
      <c r="K30" s="8">
        <f>SUM(H28:H30)</f>
        <v>68077</v>
      </c>
      <c r="L30" s="8">
        <f>SUM(J24:J30)</f>
        <v>249880</v>
      </c>
      <c r="M30" s="8">
        <f>SUM(K24:K29)</f>
        <v>103005</v>
      </c>
      <c r="N30" s="8">
        <f>+'Suscrip y desahucio por isapre'!$C$26</f>
        <v>323978</v>
      </c>
      <c r="O30" s="8">
        <f>+'Suscrip y desahucio por isapre'!$G$26</f>
        <v>225191</v>
      </c>
    </row>
    <row r="31" spans="2:15" ht="10.5">
      <c r="B31" s="8" t="s">
        <v>32</v>
      </c>
      <c r="D31" s="26">
        <v>28773</v>
      </c>
      <c r="E31" s="26">
        <v>12812</v>
      </c>
      <c r="F31" s="26">
        <v>5667</v>
      </c>
      <c r="G31" s="26">
        <v>893</v>
      </c>
      <c r="H31" s="26">
        <f t="shared" si="0"/>
        <v>19372</v>
      </c>
      <c r="I31" s="26"/>
      <c r="N31" s="8">
        <f>+N30-L30</f>
        <v>74098</v>
      </c>
      <c r="O31" s="8">
        <f>+O30-M30</f>
        <v>122186</v>
      </c>
    </row>
    <row r="32" spans="2:9" ht="10.5">
      <c r="B32" s="8" t="s">
        <v>33</v>
      </c>
      <c r="D32" s="26">
        <v>25486</v>
      </c>
      <c r="E32" s="26">
        <v>11570</v>
      </c>
      <c r="F32" s="26">
        <v>6055</v>
      </c>
      <c r="G32" s="26">
        <v>781</v>
      </c>
      <c r="H32" s="26">
        <f t="shared" si="0"/>
        <v>18406</v>
      </c>
      <c r="I32" s="26"/>
    </row>
    <row r="33" spans="2:15" ht="10.5">
      <c r="B33" s="8" t="s">
        <v>34</v>
      </c>
      <c r="D33" s="26">
        <v>19839</v>
      </c>
      <c r="E33" s="26">
        <v>10224</v>
      </c>
      <c r="F33" s="26">
        <v>5203</v>
      </c>
      <c r="G33" s="26">
        <v>904</v>
      </c>
      <c r="H33" s="26">
        <f t="shared" si="0"/>
        <v>16331</v>
      </c>
      <c r="I33" s="26"/>
      <c r="J33" s="8">
        <f>SUM(D31:D33)</f>
        <v>74098</v>
      </c>
      <c r="K33" s="8">
        <f>SUM(H31:H33)</f>
        <v>54109</v>
      </c>
      <c r="L33" s="8">
        <f>SUM(J24:J33)</f>
        <v>323978</v>
      </c>
      <c r="M33" s="8">
        <f>SUM(K24:K33)</f>
        <v>225191</v>
      </c>
      <c r="N33" s="8">
        <f>+'Suscrip y desahucio por isapre'!$C$26</f>
        <v>323978</v>
      </c>
      <c r="O33" s="8">
        <f>+'Suscrip y desahucio por isapre'!$G$26</f>
        <v>225191</v>
      </c>
    </row>
    <row r="34" spans="4:15" ht="10.5">
      <c r="D34" s="26"/>
      <c r="E34" s="26"/>
      <c r="F34" s="26"/>
      <c r="G34" s="26"/>
      <c r="H34" s="26"/>
      <c r="I34" s="26"/>
      <c r="N34" s="8">
        <f>+N33-L33</f>
        <v>0</v>
      </c>
      <c r="O34" s="8">
        <f>+O33-M33</f>
        <v>0</v>
      </c>
    </row>
    <row r="35" spans="2:9" ht="11.25" thickBot="1">
      <c r="B35" s="166" t="s">
        <v>35</v>
      </c>
      <c r="C35" s="166"/>
      <c r="D35" s="142">
        <f>SUM(D22:D34)</f>
        <v>323978</v>
      </c>
      <c r="E35" s="142">
        <f>SUM(E22:E34)</f>
        <v>162375</v>
      </c>
      <c r="F35" s="142">
        <f>SUM(F22:F34)</f>
        <v>53501</v>
      </c>
      <c r="G35" s="142">
        <f>SUM(G22:G34)</f>
        <v>9315</v>
      </c>
      <c r="H35" s="142">
        <f>SUM(H22:H34)</f>
        <v>225191</v>
      </c>
      <c r="I35" s="45"/>
    </row>
    <row r="36" ht="10.5">
      <c r="B36" s="8" t="str">
        <f>+B13</f>
        <v>Fuente: Superintendencia de Salud, Archivo Maestro de Suscripciones y Desahucios de Contratos.</v>
      </c>
    </row>
    <row r="37" ht="10.5"/>
    <row r="38" ht="10.5"/>
    <row r="39" spans="2:12" ht="14.25">
      <c r="B39" s="175" t="s">
        <v>224</v>
      </c>
      <c r="C39" s="175"/>
      <c r="D39" s="175"/>
      <c r="E39" s="175"/>
      <c r="F39" s="175"/>
      <c r="G39" s="175"/>
      <c r="H39" s="175"/>
      <c r="I39" s="46"/>
      <c r="J39" s="46"/>
      <c r="K39" s="46"/>
      <c r="L39" s="46"/>
    </row>
    <row r="40" ht="10.5"/>
  </sheetData>
  <sheetProtection/>
  <mergeCells count="7">
    <mergeCell ref="B1:H1"/>
    <mergeCell ref="B39:H39"/>
    <mergeCell ref="A16:H16"/>
    <mergeCell ref="B2:H2"/>
    <mergeCell ref="B3:H3"/>
    <mergeCell ref="B17:H17"/>
    <mergeCell ref="B18:H18"/>
  </mergeCells>
  <hyperlinks>
    <hyperlink ref="B1" location="Indice!A1" display="Volver"/>
    <hyperlink ref="B39" location="Indice!A1" display="Volver"/>
  </hyperlinks>
  <printOptions horizontalCentered="1" verticalCentered="1"/>
  <pageMargins left="0.3937007874015748" right="0.3937007874015748" top="0.5905511811023623" bottom="0.5905511811023623" header="0" footer="0"/>
  <pageSetup horizontalDpi="1200" verticalDpi="12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IK61"/>
  <sheetViews>
    <sheetView showGridLines="0" zoomScalePageLayoutView="0" workbookViewId="0" topLeftCell="A1">
      <selection activeCell="B3" sqref="B3:G3"/>
    </sheetView>
  </sheetViews>
  <sheetFormatPr defaultColWidth="0" defaultRowHeight="15" zeroHeight="1"/>
  <cols>
    <col min="1" max="1" width="4.59765625" style="8" bestFit="1" customWidth="1"/>
    <col min="2" max="2" width="23.69921875" style="8" customWidth="1"/>
    <col min="3" max="7" width="15.19921875" style="8" customWidth="1"/>
    <col min="8" max="8" width="9.3984375" style="8" hidden="1" customWidth="1"/>
    <col min="9" max="9" width="8.69921875" style="8" hidden="1" customWidth="1"/>
    <col min="10" max="16384" width="0" style="8" hidden="1" customWidth="1"/>
  </cols>
  <sheetData>
    <row r="1" spans="1:7" ht="14.25">
      <c r="A1" s="175" t="s">
        <v>224</v>
      </c>
      <c r="B1" s="175"/>
      <c r="C1" s="175"/>
      <c r="D1" s="175"/>
      <c r="E1" s="175"/>
      <c r="F1" s="175"/>
      <c r="G1" s="175"/>
    </row>
    <row r="2" spans="2:245" ht="13.5">
      <c r="B2" s="176" t="s">
        <v>36</v>
      </c>
      <c r="C2" s="176"/>
      <c r="D2" s="176"/>
      <c r="E2" s="176"/>
      <c r="F2" s="176"/>
      <c r="G2" s="176"/>
      <c r="H2" s="27"/>
      <c r="I2" s="10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2:245" ht="13.5">
      <c r="B3" s="194" t="s">
        <v>272</v>
      </c>
      <c r="C3" s="194"/>
      <c r="D3" s="194"/>
      <c r="E3" s="194"/>
      <c r="F3" s="194"/>
      <c r="G3" s="194"/>
      <c r="H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ht="11.25" thickBot="1">
      <c r="A4" s="14"/>
      <c r="B4" s="27"/>
      <c r="C4" s="27"/>
      <c r="D4" s="27"/>
      <c r="E4" s="27"/>
      <c r="F4" s="27"/>
      <c r="G4" s="27"/>
      <c r="H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ht="10.5">
      <c r="A5" s="114" t="s">
        <v>1</v>
      </c>
      <c r="B5" s="114" t="s">
        <v>1</v>
      </c>
      <c r="C5" s="172" t="s">
        <v>5</v>
      </c>
      <c r="D5" s="193" t="s">
        <v>17</v>
      </c>
      <c r="E5" s="193"/>
      <c r="F5" s="193"/>
      <c r="G5" s="193"/>
      <c r="H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245" ht="10.5">
      <c r="A6" s="122" t="s">
        <v>37</v>
      </c>
      <c r="B6" s="122" t="s">
        <v>38</v>
      </c>
      <c r="C6" s="170"/>
      <c r="D6" s="170" t="s">
        <v>20</v>
      </c>
      <c r="E6" s="170" t="s">
        <v>21</v>
      </c>
      <c r="F6" s="170" t="s">
        <v>244</v>
      </c>
      <c r="G6" s="170" t="s">
        <v>4</v>
      </c>
      <c r="H6" s="27"/>
      <c r="I6" s="10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</row>
    <row r="7" spans="1:245" ht="10.5">
      <c r="A7" s="10">
        <v>67</v>
      </c>
      <c r="B7" s="17" t="str">
        <f>+'Cartera total por edad'!B7</f>
        <v>Colmena Golden Cross</v>
      </c>
      <c r="C7" s="26">
        <v>42384</v>
      </c>
      <c r="D7" s="26">
        <v>20661</v>
      </c>
      <c r="E7" s="26">
        <v>6905</v>
      </c>
      <c r="F7" s="26">
        <v>871</v>
      </c>
      <c r="G7" s="26">
        <f aca="true" t="shared" si="0" ref="G7:G13">SUM(D7:F7)</f>
        <v>28437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</row>
    <row r="8" spans="1:245" ht="10.5">
      <c r="A8" s="10">
        <v>78</v>
      </c>
      <c r="B8" s="17" t="str">
        <f>+'Cartera total por edad'!B8</f>
        <v>Isapre Cruz Blanca S.A.</v>
      </c>
      <c r="C8" s="26">
        <v>79391</v>
      </c>
      <c r="D8" s="26">
        <v>37674</v>
      </c>
      <c r="E8" s="26">
        <v>16037</v>
      </c>
      <c r="F8" s="26">
        <v>1441</v>
      </c>
      <c r="G8" s="26">
        <f t="shared" si="0"/>
        <v>55152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ht="10.5">
      <c r="A9" s="10">
        <v>80</v>
      </c>
      <c r="B9" s="17" t="str">
        <f>+'Cartera total por edad'!B9</f>
        <v>Vida Tres</v>
      </c>
      <c r="C9" s="26">
        <v>9696</v>
      </c>
      <c r="D9" s="26">
        <v>5815</v>
      </c>
      <c r="E9" s="26">
        <v>1383</v>
      </c>
      <c r="F9" s="26">
        <v>98</v>
      </c>
      <c r="G9" s="26">
        <f t="shared" si="0"/>
        <v>7296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</row>
    <row r="10" spans="1:245" ht="10.5">
      <c r="A10" s="10">
        <v>81</v>
      </c>
      <c r="B10" s="17" t="str">
        <f>+'Cartera total por edad'!B10</f>
        <v>Ferrosalud</v>
      </c>
      <c r="C10" s="26">
        <v>5298</v>
      </c>
      <c r="D10" s="26">
        <v>3682</v>
      </c>
      <c r="E10" s="26">
        <v>93</v>
      </c>
      <c r="F10" s="26">
        <v>493</v>
      </c>
      <c r="G10" s="26">
        <f>SUM(D10:F10)</f>
        <v>4268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</row>
    <row r="11" spans="1:245" ht="10.5">
      <c r="A11" s="10">
        <v>88</v>
      </c>
      <c r="B11" s="17" t="str">
        <f>+'Cartera total por edad'!B11</f>
        <v>Mas Vida</v>
      </c>
      <c r="C11" s="26">
        <v>53904</v>
      </c>
      <c r="D11" s="26">
        <v>20244</v>
      </c>
      <c r="E11" s="26">
        <v>3694</v>
      </c>
      <c r="F11" s="26">
        <v>5723</v>
      </c>
      <c r="G11" s="26">
        <f t="shared" si="0"/>
        <v>29661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</row>
    <row r="12" spans="1:245" ht="10.5">
      <c r="A12" s="10">
        <v>99</v>
      </c>
      <c r="B12" s="17" t="str">
        <f>+'Cartera total por edad'!B12</f>
        <v>Isapre Banmédica</v>
      </c>
      <c r="C12" s="26">
        <v>66936</v>
      </c>
      <c r="D12" s="26">
        <v>28440</v>
      </c>
      <c r="E12" s="26">
        <v>10143</v>
      </c>
      <c r="F12" s="26">
        <v>395</v>
      </c>
      <c r="G12" s="26">
        <f t="shared" si="0"/>
        <v>38978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5" ht="10.5">
      <c r="A13" s="10">
        <v>107</v>
      </c>
      <c r="B13" s="17" t="str">
        <f>+'Cartera total por edad'!B13</f>
        <v>Consalud S.A.</v>
      </c>
      <c r="C13" s="26">
        <v>65872</v>
      </c>
      <c r="D13" s="26">
        <v>44325</v>
      </c>
      <c r="E13" s="26">
        <v>14318</v>
      </c>
      <c r="F13" s="26">
        <v>282</v>
      </c>
      <c r="G13" s="26">
        <f t="shared" si="0"/>
        <v>58925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5" ht="10.5">
      <c r="A14" s="10"/>
      <c r="B14" s="10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</row>
    <row r="15" spans="1:245" ht="10.5">
      <c r="A15" s="105"/>
      <c r="B15" s="106" t="s">
        <v>43</v>
      </c>
      <c r="C15" s="126">
        <f>SUM(C7:C13)</f>
        <v>323481</v>
      </c>
      <c r="D15" s="126">
        <f>SUM(D7:D13)</f>
        <v>160841</v>
      </c>
      <c r="E15" s="126">
        <f>SUM(E7:E13)</f>
        <v>52573</v>
      </c>
      <c r="F15" s="126">
        <f>SUM(F7:F13)</f>
        <v>9303</v>
      </c>
      <c r="G15" s="126">
        <f>SUM(G7:G13)</f>
        <v>222717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</row>
    <row r="16" spans="1:245" ht="10.5">
      <c r="A16" s="10"/>
      <c r="B16" s="10"/>
      <c r="C16" s="28"/>
      <c r="D16" s="28"/>
      <c r="E16" s="28"/>
      <c r="F16" s="28"/>
      <c r="G16" s="28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</row>
    <row r="17" spans="1:245" ht="10.5">
      <c r="A17" s="10">
        <v>62</v>
      </c>
      <c r="B17" s="17" t="str">
        <f>+'Cartera total por edad'!B17</f>
        <v>San Lorenzo</v>
      </c>
      <c r="C17" s="26">
        <v>8</v>
      </c>
      <c r="D17" s="26">
        <v>38</v>
      </c>
      <c r="E17" s="26">
        <v>37</v>
      </c>
      <c r="F17" s="26"/>
      <c r="G17" s="26">
        <f aca="true" t="shared" si="1" ref="G17:G22">SUM(D17:F17)</f>
        <v>75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</row>
    <row r="18" spans="1:245" ht="10.5">
      <c r="A18" s="10">
        <v>63</v>
      </c>
      <c r="B18" s="17" t="str">
        <f>+'Cartera total por edad'!B18</f>
        <v>Fusat Ltda.</v>
      </c>
      <c r="C18" s="26">
        <v>218</v>
      </c>
      <c r="D18" s="26">
        <v>330</v>
      </c>
      <c r="E18" s="26">
        <v>185</v>
      </c>
      <c r="F18" s="26"/>
      <c r="G18" s="26">
        <f t="shared" si="1"/>
        <v>515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</row>
    <row r="19" spans="1:245" ht="10.5">
      <c r="A19" s="10">
        <v>65</v>
      </c>
      <c r="B19" s="17" t="str">
        <f>+'Cartera total por edad'!B19</f>
        <v>Chuquicamata</v>
      </c>
      <c r="C19" s="26">
        <v>147</v>
      </c>
      <c r="D19" s="26">
        <v>832</v>
      </c>
      <c r="E19" s="26">
        <v>164</v>
      </c>
      <c r="F19" s="26"/>
      <c r="G19" s="26">
        <f t="shared" si="1"/>
        <v>996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</row>
    <row r="20" spans="1:245" ht="10.5">
      <c r="A20" s="10">
        <v>68</v>
      </c>
      <c r="B20" s="17" t="str">
        <f>+'Cartera total por edad'!B20</f>
        <v>Río Blanco</v>
      </c>
      <c r="C20" s="26">
        <v>69</v>
      </c>
      <c r="D20" s="26">
        <v>86</v>
      </c>
      <c r="E20" s="26">
        <v>17</v>
      </c>
      <c r="F20" s="26">
        <v>9</v>
      </c>
      <c r="G20" s="26">
        <f t="shared" si="1"/>
        <v>112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</row>
    <row r="21" spans="1:245" ht="10.5">
      <c r="A21" s="10">
        <v>76</v>
      </c>
      <c r="B21" s="17" t="str">
        <f>+'Cartera total por edad'!B21</f>
        <v>Isapre Fundación</v>
      </c>
      <c r="C21" s="26">
        <v>1</v>
      </c>
      <c r="D21" s="26">
        <v>234</v>
      </c>
      <c r="E21" s="26">
        <v>376</v>
      </c>
      <c r="F21" s="26">
        <v>3</v>
      </c>
      <c r="G21" s="26">
        <f t="shared" si="1"/>
        <v>613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</row>
    <row r="22" spans="1:245" ht="10.5">
      <c r="A22" s="10">
        <v>94</v>
      </c>
      <c r="B22" s="17" t="str">
        <f>+'Cartera total por edad'!B22</f>
        <v>Cruz del Norte</v>
      </c>
      <c r="C22" s="26">
        <v>54</v>
      </c>
      <c r="D22" s="26">
        <v>14</v>
      </c>
      <c r="E22" s="26">
        <v>149</v>
      </c>
      <c r="F22" s="26"/>
      <c r="G22" s="26">
        <f t="shared" si="1"/>
        <v>163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</row>
    <row r="23" spans="1:245" ht="10.5">
      <c r="A23" s="10"/>
      <c r="B23" s="10"/>
      <c r="C23" s="26"/>
      <c r="D23" s="26"/>
      <c r="E23" s="26"/>
      <c r="F23" s="26"/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</row>
    <row r="24" spans="1:245" ht="10.5">
      <c r="A24" s="106"/>
      <c r="B24" s="106" t="s">
        <v>49</v>
      </c>
      <c r="C24" s="126">
        <f>SUM(C17:C22)</f>
        <v>497</v>
      </c>
      <c r="D24" s="126">
        <f>SUM(D17:D22)</f>
        <v>1534</v>
      </c>
      <c r="E24" s="126">
        <f>SUM(E17:E22)</f>
        <v>928</v>
      </c>
      <c r="F24" s="126">
        <f>SUM(F17:F22)</f>
        <v>12</v>
      </c>
      <c r="G24" s="126">
        <f>SUM(G17:G22)</f>
        <v>2474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</row>
    <row r="25" spans="1:245" ht="10.5">
      <c r="A25" s="10"/>
      <c r="B25" s="10"/>
      <c r="C25" s="28"/>
      <c r="D25" s="28"/>
      <c r="E25" s="28"/>
      <c r="F25" s="28"/>
      <c r="G25" s="28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</row>
    <row r="26" spans="1:245" ht="10.5">
      <c r="A26" s="128"/>
      <c r="B26" s="128" t="s">
        <v>50</v>
      </c>
      <c r="C26" s="126">
        <f>C15+C24</f>
        <v>323978</v>
      </c>
      <c r="D26" s="126">
        <f>D15+D24</f>
        <v>162375</v>
      </c>
      <c r="E26" s="126">
        <f>E15+E24</f>
        <v>53501</v>
      </c>
      <c r="F26" s="126">
        <f>F15+F24</f>
        <v>9315</v>
      </c>
      <c r="G26" s="126">
        <f>G15+G24</f>
        <v>225191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</row>
    <row r="27" spans="1:245" ht="10.5">
      <c r="A27" s="10"/>
      <c r="B27" s="10"/>
      <c r="C27" s="28"/>
      <c r="D27" s="28"/>
      <c r="E27" s="28"/>
      <c r="F27" s="28"/>
      <c r="G27" s="28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</row>
    <row r="28" spans="1:245" ht="11.25" thickBot="1">
      <c r="A28" s="135"/>
      <c r="B28" s="136" t="s">
        <v>51</v>
      </c>
      <c r="C28" s="148"/>
      <c r="D28" s="148">
        <f>D26/$G26*100</f>
        <v>72.10545714526779</v>
      </c>
      <c r="E28" s="148">
        <f>E26/$G26*100</f>
        <v>23.758054273927463</v>
      </c>
      <c r="F28" s="148">
        <f>F26/$G26*100</f>
        <v>4.136488580804739</v>
      </c>
      <c r="G28" s="148">
        <f>G26/$G26*100</f>
        <v>100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</row>
    <row r="29" spans="2:245" ht="10.5">
      <c r="B29" s="8" t="str">
        <f>+'Suscrip y desahucio del sistema'!B13</f>
        <v>Fuente: Superintendencia de Salud, Archivo Maestro de Suscripciones y Desahucios de Contratos.</v>
      </c>
      <c r="C29" s="19"/>
      <c r="D29" s="19"/>
      <c r="E29" s="19"/>
      <c r="F29" s="19"/>
      <c r="G29" s="19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</row>
    <row r="30" spans="3:245" ht="10.5">
      <c r="C30" s="19"/>
      <c r="D30" s="19"/>
      <c r="E30" s="19"/>
      <c r="F30" s="19"/>
      <c r="G30" s="19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</row>
    <row r="31" spans="1:245" ht="14.25">
      <c r="A31" s="175" t="s">
        <v>224</v>
      </c>
      <c r="B31" s="175"/>
      <c r="C31" s="175"/>
      <c r="D31" s="175"/>
      <c r="E31" s="175"/>
      <c r="F31" s="175"/>
      <c r="G31" s="175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</row>
    <row r="32" spans="1:7" ht="13.5">
      <c r="A32" s="32"/>
      <c r="B32" s="176" t="str">
        <f>+B2</f>
        <v>CUADRO 2.4.3</v>
      </c>
      <c r="C32" s="176"/>
      <c r="D32" s="176"/>
      <c r="E32" s="176"/>
      <c r="F32" s="176"/>
      <c r="G32" s="176"/>
    </row>
    <row r="33" spans="1:7" ht="12.75">
      <c r="A33" s="32"/>
      <c r="B33" s="192" t="s">
        <v>273</v>
      </c>
      <c r="C33" s="192"/>
      <c r="D33" s="192"/>
      <c r="E33" s="192"/>
      <c r="F33" s="192"/>
      <c r="G33" s="192"/>
    </row>
    <row r="34" spans="1:7" ht="11.25" thickBot="1">
      <c r="A34" s="14"/>
      <c r="B34" s="27"/>
      <c r="C34" s="27"/>
      <c r="D34" s="27"/>
      <c r="E34" s="27"/>
      <c r="F34" s="27"/>
      <c r="G34" s="27"/>
    </row>
    <row r="35" spans="1:7" ht="10.5">
      <c r="A35" s="114" t="s">
        <v>1</v>
      </c>
      <c r="B35" s="114" t="s">
        <v>1</v>
      </c>
      <c r="C35" s="167" t="s">
        <v>5</v>
      </c>
      <c r="D35" s="193" t="s">
        <v>17</v>
      </c>
      <c r="E35" s="193"/>
      <c r="F35" s="193"/>
      <c r="G35" s="193"/>
    </row>
    <row r="36" spans="1:7" ht="10.5">
      <c r="A36" s="122" t="s">
        <v>37</v>
      </c>
      <c r="B36" s="122" t="s">
        <v>38</v>
      </c>
      <c r="C36" s="169" t="s">
        <v>19</v>
      </c>
      <c r="D36" s="170" t="s">
        <v>20</v>
      </c>
      <c r="E36" s="170" t="s">
        <v>21</v>
      </c>
      <c r="F36" s="170" t="s">
        <v>244</v>
      </c>
      <c r="G36" s="170" t="s">
        <v>4</v>
      </c>
    </row>
    <row r="37" spans="1:7" ht="10.5">
      <c r="A37" s="10">
        <v>67</v>
      </c>
      <c r="B37" s="17" t="str">
        <f>+B7</f>
        <v>Colmena Golden Cross</v>
      </c>
      <c r="C37" s="33">
        <f>(C7/$G7)*100</f>
        <v>149.04525793860114</v>
      </c>
      <c r="D37" s="33">
        <f>(D7/$G7)*100</f>
        <v>72.65534339065303</v>
      </c>
      <c r="E37" s="33">
        <f>(E7/$G7)*100</f>
        <v>24.28174561310968</v>
      </c>
      <c r="F37" s="33">
        <f>(F7/$G7)*100</f>
        <v>3.0629109962372962</v>
      </c>
      <c r="G37" s="33">
        <f>(G7/$G7)*100</f>
        <v>100</v>
      </c>
    </row>
    <row r="38" spans="1:7" ht="10.5">
      <c r="A38" s="10">
        <v>78</v>
      </c>
      <c r="B38" s="17" t="str">
        <f aca="true" t="shared" si="2" ref="B38:B43">+B8</f>
        <v>Isapre Cruz Blanca S.A.</v>
      </c>
      <c r="C38" s="33">
        <f aca="true" t="shared" si="3" ref="C38:G39">(C8/$G8)*100</f>
        <v>143.94944879605453</v>
      </c>
      <c r="D38" s="33">
        <f t="shared" si="3"/>
        <v>68.30939947780679</v>
      </c>
      <c r="E38" s="33">
        <f t="shared" si="3"/>
        <v>29.077821293878735</v>
      </c>
      <c r="F38" s="33">
        <f t="shared" si="3"/>
        <v>2.6127792283144764</v>
      </c>
      <c r="G38" s="33">
        <f t="shared" si="3"/>
        <v>100</v>
      </c>
    </row>
    <row r="39" spans="1:7" ht="10.5">
      <c r="A39" s="10">
        <v>80</v>
      </c>
      <c r="B39" s="17" t="str">
        <f t="shared" si="2"/>
        <v>Vida Tres</v>
      </c>
      <c r="C39" s="33">
        <f t="shared" si="3"/>
        <v>132.89473684210526</v>
      </c>
      <c r="D39" s="33">
        <f t="shared" si="3"/>
        <v>79.70120614035088</v>
      </c>
      <c r="E39" s="33">
        <f t="shared" si="3"/>
        <v>18.955592105263158</v>
      </c>
      <c r="F39" s="33">
        <f t="shared" si="3"/>
        <v>1.343201754385965</v>
      </c>
      <c r="G39" s="33">
        <f t="shared" si="3"/>
        <v>100</v>
      </c>
    </row>
    <row r="40" spans="1:7" ht="10.5">
      <c r="A40" s="10">
        <v>81</v>
      </c>
      <c r="B40" s="17" t="str">
        <f t="shared" si="2"/>
        <v>Ferrosalud</v>
      </c>
      <c r="C40" s="33">
        <f aca="true" t="shared" si="4" ref="C40:G43">(C10/$G10)*100</f>
        <v>124.13308341143392</v>
      </c>
      <c r="D40" s="33">
        <f t="shared" si="4"/>
        <v>86.26991565135896</v>
      </c>
      <c r="E40" s="33">
        <f t="shared" si="4"/>
        <v>2.1790065604498596</v>
      </c>
      <c r="F40" s="33">
        <f t="shared" si="4"/>
        <v>11.55107778819119</v>
      </c>
      <c r="G40" s="33">
        <f t="shared" si="4"/>
        <v>100</v>
      </c>
    </row>
    <row r="41" spans="1:7" ht="10.5">
      <c r="A41" s="10">
        <v>88</v>
      </c>
      <c r="B41" s="17" t="str">
        <f t="shared" si="2"/>
        <v>Mas Vida</v>
      </c>
      <c r="C41" s="33">
        <f t="shared" si="4"/>
        <v>181.73358956205118</v>
      </c>
      <c r="D41" s="33">
        <f t="shared" si="4"/>
        <v>68.251239000708</v>
      </c>
      <c r="E41" s="33">
        <f t="shared" si="4"/>
        <v>12.45406425946529</v>
      </c>
      <c r="F41" s="33">
        <f t="shared" si="4"/>
        <v>19.29469673982671</v>
      </c>
      <c r="G41" s="33">
        <f t="shared" si="4"/>
        <v>100</v>
      </c>
    </row>
    <row r="42" spans="1:7" ht="10.5">
      <c r="A42" s="10">
        <v>99</v>
      </c>
      <c r="B42" s="17" t="str">
        <f t="shared" si="2"/>
        <v>Isapre Banmédica</v>
      </c>
      <c r="C42" s="33">
        <f t="shared" si="4"/>
        <v>171.72764123351635</v>
      </c>
      <c r="D42" s="33">
        <f t="shared" si="4"/>
        <v>72.96423623582534</v>
      </c>
      <c r="E42" s="33">
        <f t="shared" si="4"/>
        <v>26.022371594232645</v>
      </c>
      <c r="F42" s="33">
        <f t="shared" si="4"/>
        <v>1.0133921699420185</v>
      </c>
      <c r="G42" s="33">
        <f t="shared" si="4"/>
        <v>100</v>
      </c>
    </row>
    <row r="43" spans="1:7" ht="10.5">
      <c r="A43" s="10">
        <v>107</v>
      </c>
      <c r="B43" s="17" t="str">
        <f t="shared" si="2"/>
        <v>Consalud S.A.</v>
      </c>
      <c r="C43" s="33">
        <f t="shared" si="4"/>
        <v>111.78956300381842</v>
      </c>
      <c r="D43" s="33">
        <f t="shared" si="4"/>
        <v>75.22274077216801</v>
      </c>
      <c r="E43" s="33">
        <f t="shared" si="4"/>
        <v>24.298684768773864</v>
      </c>
      <c r="F43" s="33">
        <f t="shared" si="4"/>
        <v>0.4785744590581248</v>
      </c>
      <c r="G43" s="33">
        <f t="shared" si="4"/>
        <v>100</v>
      </c>
    </row>
    <row r="44" spans="1:2" ht="10.5">
      <c r="A44" s="10"/>
      <c r="B44" s="10"/>
    </row>
    <row r="45" spans="1:7" ht="10.5">
      <c r="A45" s="105"/>
      <c r="B45" s="106" t="s">
        <v>43</v>
      </c>
      <c r="C45" s="139">
        <f>(C15/$G15)*100</f>
        <v>145.2430663128544</v>
      </c>
      <c r="D45" s="139">
        <f>(D15/$G15)*100</f>
        <v>72.21765738583045</v>
      </c>
      <c r="E45" s="139">
        <f>(E15/$G15)*100</f>
        <v>23.605292815546186</v>
      </c>
      <c r="F45" s="139">
        <f>(F15/$G15)*100</f>
        <v>4.177049798623365</v>
      </c>
      <c r="G45" s="139">
        <f>(G15/$G15)*100</f>
        <v>100</v>
      </c>
    </row>
    <row r="46" spans="1:7" ht="10.5">
      <c r="A46" s="10"/>
      <c r="B46" s="10"/>
      <c r="C46" s="33"/>
      <c r="D46" s="28"/>
      <c r="E46" s="28"/>
      <c r="F46" s="28"/>
      <c r="G46" s="28"/>
    </row>
    <row r="47" spans="1:7" ht="10.5">
      <c r="A47" s="10">
        <v>62</v>
      </c>
      <c r="B47" s="17" t="str">
        <f aca="true" t="shared" si="5" ref="B47:B52">+B17</f>
        <v>San Lorenzo</v>
      </c>
      <c r="C47" s="33">
        <f aca="true" t="shared" si="6" ref="C47:G52">(C17/$G17)*100</f>
        <v>10.666666666666668</v>
      </c>
      <c r="D47" s="33">
        <f t="shared" si="6"/>
        <v>50.66666666666667</v>
      </c>
      <c r="E47" s="33">
        <f t="shared" si="6"/>
        <v>49.333333333333336</v>
      </c>
      <c r="F47" s="33">
        <f t="shared" si="6"/>
        <v>0</v>
      </c>
      <c r="G47" s="33">
        <f t="shared" si="6"/>
        <v>100</v>
      </c>
    </row>
    <row r="48" spans="1:7" ht="10.5">
      <c r="A48" s="10">
        <v>63</v>
      </c>
      <c r="B48" s="17" t="str">
        <f t="shared" si="5"/>
        <v>Fusat Ltda.</v>
      </c>
      <c r="C48" s="33">
        <f t="shared" si="6"/>
        <v>42.33009708737864</v>
      </c>
      <c r="D48" s="33">
        <f t="shared" si="6"/>
        <v>64.07766990291263</v>
      </c>
      <c r="E48" s="33">
        <f t="shared" si="6"/>
        <v>35.92233009708738</v>
      </c>
      <c r="F48" s="33">
        <f t="shared" si="6"/>
        <v>0</v>
      </c>
      <c r="G48" s="33">
        <f t="shared" si="6"/>
        <v>100</v>
      </c>
    </row>
    <row r="49" spans="1:7" ht="10.5">
      <c r="A49" s="10">
        <v>65</v>
      </c>
      <c r="B49" s="17" t="str">
        <f t="shared" si="5"/>
        <v>Chuquicamata</v>
      </c>
      <c r="C49" s="33">
        <f t="shared" si="6"/>
        <v>14.759036144578314</v>
      </c>
      <c r="D49" s="33">
        <f t="shared" si="6"/>
        <v>83.53413654618474</v>
      </c>
      <c r="E49" s="33">
        <f t="shared" si="6"/>
        <v>16.46586345381526</v>
      </c>
      <c r="F49" s="33">
        <f t="shared" si="6"/>
        <v>0</v>
      </c>
      <c r="G49" s="33">
        <f t="shared" si="6"/>
        <v>100</v>
      </c>
    </row>
    <row r="50" spans="1:7" ht="10.5">
      <c r="A50" s="10">
        <v>68</v>
      </c>
      <c r="B50" s="17" t="str">
        <f t="shared" si="5"/>
        <v>Río Blanco</v>
      </c>
      <c r="C50" s="33">
        <f t="shared" si="6"/>
        <v>61.60714285714286</v>
      </c>
      <c r="D50" s="33">
        <f t="shared" si="6"/>
        <v>76.78571428571429</v>
      </c>
      <c r="E50" s="33">
        <f t="shared" si="6"/>
        <v>15.178571428571427</v>
      </c>
      <c r="F50" s="33">
        <f t="shared" si="6"/>
        <v>8.035714285714286</v>
      </c>
      <c r="G50" s="33">
        <f t="shared" si="6"/>
        <v>100</v>
      </c>
    </row>
    <row r="51" spans="1:7" ht="10.5">
      <c r="A51" s="10">
        <v>76</v>
      </c>
      <c r="B51" s="17" t="str">
        <f t="shared" si="5"/>
        <v>Isapre Fundación</v>
      </c>
      <c r="C51" s="33">
        <f t="shared" si="6"/>
        <v>0.1631321370309951</v>
      </c>
      <c r="D51" s="33">
        <f t="shared" si="6"/>
        <v>38.17292006525285</v>
      </c>
      <c r="E51" s="33">
        <f t="shared" si="6"/>
        <v>61.337683523654164</v>
      </c>
      <c r="F51" s="33">
        <f t="shared" si="6"/>
        <v>0.48939641109298526</v>
      </c>
      <c r="G51" s="33">
        <f t="shared" si="6"/>
        <v>100</v>
      </c>
    </row>
    <row r="52" spans="1:7" ht="10.5">
      <c r="A52" s="10">
        <v>94</v>
      </c>
      <c r="B52" s="17" t="str">
        <f t="shared" si="5"/>
        <v>Cruz del Norte</v>
      </c>
      <c r="C52" s="33">
        <f t="shared" si="6"/>
        <v>33.12883435582822</v>
      </c>
      <c r="D52" s="33">
        <f t="shared" si="6"/>
        <v>8.588957055214724</v>
      </c>
      <c r="E52" s="33">
        <f t="shared" si="6"/>
        <v>91.41104294478528</v>
      </c>
      <c r="F52" s="33">
        <f t="shared" si="6"/>
        <v>0</v>
      </c>
      <c r="G52" s="33">
        <f t="shared" si="6"/>
        <v>100</v>
      </c>
    </row>
    <row r="53" spans="1:7" ht="10.5">
      <c r="A53" s="10"/>
      <c r="B53" s="10"/>
      <c r="C53" s="33"/>
      <c r="D53" s="26"/>
      <c r="E53" s="26"/>
      <c r="F53" s="26"/>
      <c r="G53" s="26"/>
    </row>
    <row r="54" spans="1:7" ht="10.5">
      <c r="A54" s="106"/>
      <c r="B54" s="106" t="s">
        <v>49</v>
      </c>
      <c r="C54" s="139">
        <f>(C24/$G24)*100</f>
        <v>20.088924818108328</v>
      </c>
      <c r="D54" s="139">
        <f>(D24/$G24)*100</f>
        <v>62.0048504446241</v>
      </c>
      <c r="E54" s="139">
        <f>(E24/$G24)*100</f>
        <v>37.51010509296685</v>
      </c>
      <c r="F54" s="139">
        <f>(F24/$G24)*100</f>
        <v>0.4850444624090542</v>
      </c>
      <c r="G54" s="139">
        <f>(G24/$G24)*100</f>
        <v>100</v>
      </c>
    </row>
    <row r="55" spans="1:7" ht="10.5">
      <c r="A55" s="10"/>
      <c r="B55" s="10"/>
      <c r="C55" s="28"/>
      <c r="D55" s="28"/>
      <c r="E55" s="28"/>
      <c r="F55" s="28"/>
      <c r="G55" s="28"/>
    </row>
    <row r="56" spans="1:7" ht="10.5">
      <c r="A56" s="128"/>
      <c r="B56" s="128" t="s">
        <v>50</v>
      </c>
      <c r="C56" s="139">
        <f>(C26/$G26)*100</f>
        <v>143.86809419559395</v>
      </c>
      <c r="D56" s="139">
        <f>(D26/$G26)*100</f>
        <v>72.10545714526779</v>
      </c>
      <c r="E56" s="139">
        <f>(E26/$G26)*100</f>
        <v>23.758054273927463</v>
      </c>
      <c r="F56" s="139">
        <f>(F26/$G26)*100</f>
        <v>4.136488580804739</v>
      </c>
      <c r="G56" s="139">
        <f>(G26/$G26)*100</f>
        <v>100</v>
      </c>
    </row>
    <row r="57" spans="1:7" ht="10.5">
      <c r="A57" s="10"/>
      <c r="B57" s="10"/>
      <c r="C57" s="28"/>
      <c r="D57" s="28"/>
      <c r="E57" s="28"/>
      <c r="F57" s="28"/>
      <c r="G57" s="28"/>
    </row>
    <row r="58" spans="1:7" s="105" customFormat="1" ht="11.25" thickBot="1">
      <c r="A58" s="135"/>
      <c r="B58" s="136" t="s">
        <v>51</v>
      </c>
      <c r="C58" s="148">
        <f>C56/$G56*100</f>
        <v>143.86809419559395</v>
      </c>
      <c r="D58" s="148">
        <f>D56/$G56*100</f>
        <v>72.10545714526779</v>
      </c>
      <c r="E58" s="148">
        <f>E56/$G56*100</f>
        <v>23.758054273927463</v>
      </c>
      <c r="F58" s="148">
        <f>F56/$G56*100</f>
        <v>4.136488580804739</v>
      </c>
      <c r="G58" s="148">
        <f>G56/$G56*100</f>
        <v>100</v>
      </c>
    </row>
    <row r="59" spans="2:7" ht="10.5">
      <c r="B59" s="8" t="str">
        <f>+B29</f>
        <v>Fuente: Superintendencia de Salud, Archivo Maestro de Suscripciones y Desahucios de Contratos.</v>
      </c>
      <c r="C59" s="19"/>
      <c r="D59" s="19"/>
      <c r="E59" s="19"/>
      <c r="F59" s="19"/>
      <c r="G59" s="19"/>
    </row>
    <row r="60" spans="3:7" ht="10.5">
      <c r="C60" s="19"/>
      <c r="D60" s="19"/>
      <c r="E60" s="19"/>
      <c r="F60" s="19"/>
      <c r="G60" s="19"/>
    </row>
    <row r="61" spans="1:7" ht="14.25">
      <c r="A61" s="175" t="s">
        <v>224</v>
      </c>
      <c r="B61" s="175"/>
      <c r="C61" s="175"/>
      <c r="D61" s="175"/>
      <c r="E61" s="175"/>
      <c r="F61" s="175"/>
      <c r="G61" s="175"/>
    </row>
    <row r="62" ht="10.5"/>
    <row r="63" ht="10.5"/>
    <row r="64" ht="10.5"/>
    <row r="65" ht="10.5"/>
    <row r="66" ht="10.5"/>
    <row r="67" ht="10.5"/>
    <row r="68" ht="10.5"/>
    <row r="69" ht="10.5"/>
    <row r="70" ht="10.5"/>
    <row r="71" ht="10.5"/>
    <row r="72" ht="10.5"/>
    <row r="73" ht="10.5"/>
    <row r="74" ht="10.5"/>
  </sheetData>
  <sheetProtection/>
  <mergeCells count="9">
    <mergeCell ref="A1:G1"/>
    <mergeCell ref="A31:G31"/>
    <mergeCell ref="A61:G61"/>
    <mergeCell ref="B33:G33"/>
    <mergeCell ref="D35:G35"/>
    <mergeCell ref="B2:G2"/>
    <mergeCell ref="B3:G3"/>
    <mergeCell ref="D5:G5"/>
    <mergeCell ref="B32:G32"/>
  </mergeCells>
  <hyperlinks>
    <hyperlink ref="A1" location="Indice!A1" display="Volver"/>
    <hyperlink ref="A31" location="Indice!A1" display="Volver"/>
    <hyperlink ref="A61" location="Indice!A1" display="Volver"/>
  </hyperlinks>
  <printOptions horizontalCentered="1" verticalCentered="1"/>
  <pageMargins left="0.3937007874015748" right="0.3937007874015748" top="0.5905511811023623" bottom="0.5905511811023623" header="0" footer="0"/>
  <pageSetup horizontalDpi="1200" verticalDpi="1200" orientation="portrait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8" sqref="D18"/>
    </sheetView>
  </sheetViews>
  <sheetFormatPr defaultColWidth="11.19921875" defaultRowHeight="15"/>
  <cols>
    <col min="1" max="1" width="7.09765625" style="1" bestFit="1" customWidth="1"/>
    <col min="2" max="2" width="6.8984375" style="1" bestFit="1" customWidth="1"/>
    <col min="3" max="3" width="8.5" style="1" bestFit="1" customWidth="1"/>
    <col min="4" max="4" width="17.59765625" style="1" bestFit="1" customWidth="1"/>
    <col min="5" max="16384" width="11" style="1" customWidth="1"/>
  </cols>
  <sheetData>
    <row r="1" spans="1:3" ht="11.25">
      <c r="A1" s="1" t="s">
        <v>168</v>
      </c>
      <c r="B1" s="1" t="s">
        <v>210</v>
      </c>
      <c r="C1" s="1" t="s">
        <v>169</v>
      </c>
    </row>
    <row r="2" spans="1:4" ht="11.25">
      <c r="A2" s="2">
        <f>+'Cartera vigente por mes'!L25</f>
        <v>1707982</v>
      </c>
      <c r="B2" s="2">
        <f>+'Cartera vigente por mes'!L52</f>
        <v>1466097</v>
      </c>
      <c r="C2" s="2">
        <f>SUM(A2:B2)</f>
        <v>3174079</v>
      </c>
      <c r="D2" s="1" t="s">
        <v>177</v>
      </c>
    </row>
    <row r="3" spans="1:4" ht="11.25">
      <c r="A3" s="2">
        <f>+'Variacion anual de cartera'!D28</f>
        <v>1732754</v>
      </c>
      <c r="B3" s="2">
        <f>+C3-A3</f>
        <v>1473558</v>
      </c>
      <c r="C3" s="2">
        <f>+'Variacion anual de cartera'!I28</f>
        <v>3206312</v>
      </c>
      <c r="D3" s="1" t="s">
        <v>211</v>
      </c>
    </row>
    <row r="4" spans="1:4" ht="11.25">
      <c r="A4" s="2">
        <f>+'Cotizantes por renta'!V26</f>
        <v>1732754</v>
      </c>
      <c r="B4" s="2"/>
      <c r="C4" s="2"/>
      <c r="D4" s="1" t="s">
        <v>184</v>
      </c>
    </row>
    <row r="5" spans="1:4" ht="11.25">
      <c r="A5" s="2">
        <f>+'Cartera por region'!S26</f>
        <v>1732754</v>
      </c>
      <c r="B5" s="2">
        <f>+'Cartera por region'!S57</f>
        <v>1473558</v>
      </c>
      <c r="C5" s="2">
        <f>+'Cartera por region'!S88</f>
        <v>3206312</v>
      </c>
      <c r="D5" s="1" t="s">
        <v>186</v>
      </c>
    </row>
    <row r="6" spans="1:4" ht="11.25">
      <c r="A6" s="2">
        <f>+'Participacion de cartera'!C27</f>
        <v>1732754</v>
      </c>
      <c r="B6" s="2"/>
      <c r="C6" s="2">
        <f>+'Participacion de cartera'!F27</f>
        <v>3206312</v>
      </c>
      <c r="D6" s="1" t="s">
        <v>212</v>
      </c>
    </row>
    <row r="7" spans="1:4" ht="11.25">
      <c r="A7" s="2">
        <f>+'Participacion de cartera (2)'!C27</f>
        <v>1732754</v>
      </c>
      <c r="B7" s="2"/>
      <c r="C7" s="2">
        <f>+'Participacion de cartera (2)'!F27</f>
        <v>3206312</v>
      </c>
      <c r="D7" s="1" t="s">
        <v>213</v>
      </c>
    </row>
    <row r="8" spans="1:4" ht="11.25">
      <c r="A8" s="2"/>
      <c r="B8" s="2"/>
      <c r="C8" s="2">
        <f>+'Beneficiarios por tipo'!H27</f>
        <v>3206312</v>
      </c>
      <c r="D8" s="1" t="s">
        <v>214</v>
      </c>
    </row>
    <row r="9" spans="1:4" ht="11.25">
      <c r="A9" s="2">
        <f>+'Cartera masculina por edad'!T26</f>
        <v>1124530</v>
      </c>
      <c r="B9" s="2">
        <f>+'Cartera masculina por edad'!T57</f>
        <v>605636</v>
      </c>
      <c r="C9" s="2">
        <f>SUM(A9:B9)</f>
        <v>1730166</v>
      </c>
      <c r="D9" s="1" t="s">
        <v>194</v>
      </c>
    </row>
    <row r="10" spans="1:4" ht="11.25">
      <c r="A10" s="2">
        <f>+'Cartera femenina por edad'!T26</f>
        <v>608224</v>
      </c>
      <c r="B10" s="2">
        <f>+'Cartera femenina por edad'!T57</f>
        <v>867544</v>
      </c>
      <c r="C10" s="2">
        <f>SUM(A10:B10)</f>
        <v>1475768</v>
      </c>
      <c r="D10" s="1" t="s">
        <v>198</v>
      </c>
    </row>
    <row r="11" spans="1:4" ht="11.25">
      <c r="A11" s="2">
        <f>SUM(A9:A10)</f>
        <v>1732754</v>
      </c>
      <c r="B11" s="2">
        <f>SUM(B9:B10)</f>
        <v>1473180</v>
      </c>
      <c r="C11" s="2">
        <f>SUM(C9:C10)+'Cartera total por edad'!C57</f>
        <v>3206312</v>
      </c>
      <c r="D11" s="1" t="s">
        <v>4</v>
      </c>
    </row>
    <row r="13" spans="1:4" ht="11.25">
      <c r="A13" s="2">
        <f>+'Cartera total por edad'!T26</f>
        <v>1732754</v>
      </c>
      <c r="B13" s="2">
        <f>+'Cartera total por edad'!U57</f>
        <v>1473558</v>
      </c>
      <c r="C13" s="2">
        <f>+'Cartera total por edad'!U89</f>
        <v>3206312</v>
      </c>
      <c r="D13" s="1" t="s">
        <v>202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82"/>
  <sheetViews>
    <sheetView showGridLines="0" zoomScalePageLayoutView="0" workbookViewId="0" topLeftCell="A1">
      <selection activeCell="B3" sqref="B3:P3"/>
    </sheetView>
  </sheetViews>
  <sheetFormatPr defaultColWidth="0" defaultRowHeight="15" zeroHeight="1"/>
  <cols>
    <col min="1" max="1" width="4.69921875" style="8" customWidth="1"/>
    <col min="2" max="2" width="19" style="8" customWidth="1"/>
    <col min="3" max="3" width="8" style="8" bestFit="1" customWidth="1"/>
    <col min="4" max="4" width="9" style="8" customWidth="1"/>
    <col min="5" max="6" width="9.3984375" style="8" bestFit="1" customWidth="1"/>
    <col min="7" max="9" width="9.5" style="8" bestFit="1" customWidth="1"/>
    <col min="10" max="12" width="9.3984375" style="8" bestFit="1" customWidth="1"/>
    <col min="13" max="15" width="8" style="8" bestFit="1" customWidth="1"/>
    <col min="16" max="16" width="9.3984375" style="8" bestFit="1" customWidth="1"/>
    <col min="17" max="17" width="0" style="8" hidden="1" customWidth="1"/>
    <col min="18" max="18" width="10.69921875" style="8" hidden="1" customWidth="1"/>
    <col min="19" max="19" width="14" style="8" hidden="1" customWidth="1"/>
    <col min="20" max="20" width="15" style="8" hidden="1" customWidth="1"/>
    <col min="21" max="22" width="12.09765625" style="8" hidden="1" customWidth="1"/>
    <col min="23" max="16384" width="0" style="8" hidden="1" customWidth="1"/>
  </cols>
  <sheetData>
    <row r="1" spans="1:16" ht="15" thickBot="1">
      <c r="A1" s="175" t="s">
        <v>224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2:255" ht="13.5">
      <c r="B2" s="176" t="s">
        <v>107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9"/>
      <c r="R2" s="10"/>
      <c r="S2" s="11" t="s">
        <v>108</v>
      </c>
      <c r="T2" s="12" t="s">
        <v>109</v>
      </c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2:255" ht="13.5">
      <c r="B3" s="176" t="s">
        <v>250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0"/>
      <c r="R3" s="10"/>
      <c r="S3" s="13" t="s">
        <v>110</v>
      </c>
      <c r="T3" s="12" t="s">
        <v>111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ht="11.25" thickBo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5" t="s">
        <v>112</v>
      </c>
      <c r="T4" s="12" t="s">
        <v>113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ht="19.5" customHeight="1">
      <c r="A5" s="101" t="s">
        <v>37</v>
      </c>
      <c r="B5" s="102" t="s">
        <v>38</v>
      </c>
      <c r="C5" s="103" t="s">
        <v>252</v>
      </c>
      <c r="D5" s="104" t="s">
        <v>114</v>
      </c>
      <c r="E5" s="104" t="s">
        <v>115</v>
      </c>
      <c r="F5" s="104" t="s">
        <v>116</v>
      </c>
      <c r="G5" s="104" t="s">
        <v>117</v>
      </c>
      <c r="H5" s="104" t="s">
        <v>118</v>
      </c>
      <c r="I5" s="104" t="s">
        <v>119</v>
      </c>
      <c r="J5" s="104" t="s">
        <v>120</v>
      </c>
      <c r="K5" s="104" t="s">
        <v>121</v>
      </c>
      <c r="L5" s="104" t="s">
        <v>122</v>
      </c>
      <c r="M5" s="104" t="s">
        <v>123</v>
      </c>
      <c r="N5" s="104" t="s">
        <v>124</v>
      </c>
      <c r="O5" s="104" t="s">
        <v>125</v>
      </c>
      <c r="P5" s="104" t="s">
        <v>126</v>
      </c>
      <c r="R5" s="10"/>
      <c r="S5" s="13" t="s">
        <v>127</v>
      </c>
      <c r="T5" s="16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10.5">
      <c r="A6" s="10">
        <v>67</v>
      </c>
      <c r="B6" s="17" t="s">
        <v>39</v>
      </c>
      <c r="C6" s="18">
        <v>256065</v>
      </c>
      <c r="D6" s="18">
        <v>257275</v>
      </c>
      <c r="E6" s="18">
        <v>257937</v>
      </c>
      <c r="F6" s="18">
        <v>259021</v>
      </c>
      <c r="G6" s="18">
        <v>258964</v>
      </c>
      <c r="H6" s="18">
        <v>259627</v>
      </c>
      <c r="I6" s="18">
        <v>260291</v>
      </c>
      <c r="J6" s="18">
        <v>261779</v>
      </c>
      <c r="K6" s="18">
        <v>262654</v>
      </c>
      <c r="L6" s="18">
        <v>264703</v>
      </c>
      <c r="M6" s="18">
        <v>267084</v>
      </c>
      <c r="N6" s="18">
        <v>268484</v>
      </c>
      <c r="O6" s="18">
        <v>270225</v>
      </c>
      <c r="P6" s="19">
        <f aca="true" t="shared" si="0" ref="P6:P11">AVERAGE(D6:O6)</f>
        <v>262337</v>
      </c>
      <c r="Q6" s="20"/>
      <c r="S6" s="21">
        <f aca="true" t="shared" si="1" ref="S6:S12">+I33/I6</f>
        <v>0.8375510486340288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ht="10.5">
      <c r="A7" s="10">
        <v>78</v>
      </c>
      <c r="B7" s="17" t="s">
        <v>242</v>
      </c>
      <c r="C7" s="18">
        <v>329867</v>
      </c>
      <c r="D7" s="18">
        <v>332919</v>
      </c>
      <c r="E7" s="18">
        <v>334008</v>
      </c>
      <c r="F7" s="18">
        <v>336577</v>
      </c>
      <c r="G7" s="18">
        <v>338074</v>
      </c>
      <c r="H7" s="18">
        <v>340766</v>
      </c>
      <c r="I7" s="18">
        <v>343075</v>
      </c>
      <c r="J7" s="18">
        <v>346266</v>
      </c>
      <c r="K7" s="18">
        <v>349175</v>
      </c>
      <c r="L7" s="18">
        <v>350251</v>
      </c>
      <c r="M7" s="18">
        <v>352368</v>
      </c>
      <c r="N7" s="18">
        <v>354309</v>
      </c>
      <c r="O7" s="18">
        <v>357259</v>
      </c>
      <c r="P7" s="19">
        <f t="shared" si="0"/>
        <v>344587.25</v>
      </c>
      <c r="Q7" s="20"/>
      <c r="R7" s="10"/>
      <c r="S7" s="21">
        <f t="shared" si="1"/>
        <v>0.8430518108285361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ht="10.5">
      <c r="A8" s="10">
        <v>80</v>
      </c>
      <c r="B8" s="17" t="s">
        <v>40</v>
      </c>
      <c r="C8" s="18">
        <v>73308</v>
      </c>
      <c r="D8" s="18">
        <v>73477</v>
      </c>
      <c r="E8" s="18">
        <v>73573</v>
      </c>
      <c r="F8" s="18">
        <v>73581</v>
      </c>
      <c r="G8" s="18">
        <v>73717</v>
      </c>
      <c r="H8" s="18">
        <v>73906</v>
      </c>
      <c r="I8" s="18">
        <v>74143</v>
      </c>
      <c r="J8" s="18">
        <v>74377</v>
      </c>
      <c r="K8" s="18">
        <v>74605</v>
      </c>
      <c r="L8" s="18">
        <v>74763</v>
      </c>
      <c r="M8" s="18">
        <v>74970</v>
      </c>
      <c r="N8" s="18">
        <v>75142</v>
      </c>
      <c r="O8" s="18">
        <v>75182</v>
      </c>
      <c r="P8" s="19">
        <f t="shared" si="0"/>
        <v>74286.33333333333</v>
      </c>
      <c r="Q8" s="20"/>
      <c r="R8" s="10"/>
      <c r="S8" s="21">
        <f t="shared" si="1"/>
        <v>0.8742969666725112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ht="10.5">
      <c r="A9" s="10">
        <v>81</v>
      </c>
      <c r="B9" s="17" t="s">
        <v>47</v>
      </c>
      <c r="C9" s="18">
        <v>13283</v>
      </c>
      <c r="D9" s="18">
        <v>13567</v>
      </c>
      <c r="E9" s="18">
        <v>13554</v>
      </c>
      <c r="F9" s="18">
        <v>13669</v>
      </c>
      <c r="G9" s="18">
        <v>13817</v>
      </c>
      <c r="H9" s="18">
        <v>13867</v>
      </c>
      <c r="I9" s="18">
        <v>13890</v>
      </c>
      <c r="J9" s="18">
        <v>14204</v>
      </c>
      <c r="K9" s="18">
        <v>14238</v>
      </c>
      <c r="L9" s="18">
        <v>14008</v>
      </c>
      <c r="M9" s="18">
        <v>13785</v>
      </c>
      <c r="N9" s="18">
        <v>13826</v>
      </c>
      <c r="O9" s="18">
        <v>13794</v>
      </c>
      <c r="P9" s="19">
        <f>AVERAGE(D9:O9)</f>
        <v>13851.583333333334</v>
      </c>
      <c r="Q9" s="10"/>
      <c r="R9" s="10"/>
      <c r="S9" s="21">
        <f t="shared" si="1"/>
        <v>0.25903527717782576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ht="10.5">
      <c r="A10" s="10">
        <v>88</v>
      </c>
      <c r="B10" s="17" t="s">
        <v>229</v>
      </c>
      <c r="C10" s="18">
        <v>226247</v>
      </c>
      <c r="D10" s="18">
        <v>228594</v>
      </c>
      <c r="E10" s="18">
        <v>230098</v>
      </c>
      <c r="F10" s="18">
        <v>232385</v>
      </c>
      <c r="G10" s="18">
        <v>234042</v>
      </c>
      <c r="H10" s="18">
        <v>236762</v>
      </c>
      <c r="I10" s="18">
        <v>240122</v>
      </c>
      <c r="J10" s="18">
        <v>243116</v>
      </c>
      <c r="K10" s="18">
        <v>246259</v>
      </c>
      <c r="L10" s="18">
        <v>249021</v>
      </c>
      <c r="M10" s="18">
        <v>251899</v>
      </c>
      <c r="N10" s="18">
        <v>253563</v>
      </c>
      <c r="O10" s="18">
        <v>256366</v>
      </c>
      <c r="P10" s="19">
        <f t="shared" si="0"/>
        <v>241852.25</v>
      </c>
      <c r="Q10" s="20"/>
      <c r="R10" s="10"/>
      <c r="S10" s="21">
        <f t="shared" si="1"/>
        <v>0.882034965559174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ht="10.5">
      <c r="A11" s="10">
        <v>99</v>
      </c>
      <c r="B11" s="17" t="s">
        <v>41</v>
      </c>
      <c r="C11" s="18">
        <v>332063</v>
      </c>
      <c r="D11" s="18">
        <v>333342</v>
      </c>
      <c r="E11" s="18">
        <v>334772</v>
      </c>
      <c r="F11" s="18">
        <v>336150</v>
      </c>
      <c r="G11" s="18">
        <v>337423</v>
      </c>
      <c r="H11" s="18">
        <v>339478</v>
      </c>
      <c r="I11" s="18">
        <v>341289</v>
      </c>
      <c r="J11" s="18">
        <v>343174</v>
      </c>
      <c r="K11" s="18">
        <v>345430</v>
      </c>
      <c r="L11" s="18">
        <v>348062</v>
      </c>
      <c r="M11" s="18">
        <v>351189</v>
      </c>
      <c r="N11" s="18">
        <v>353098</v>
      </c>
      <c r="O11" s="18">
        <v>354363</v>
      </c>
      <c r="P11" s="19">
        <f t="shared" si="0"/>
        <v>343147.5</v>
      </c>
      <c r="Q11" s="20"/>
      <c r="R11" s="10"/>
      <c r="S11" s="21">
        <f t="shared" si="1"/>
        <v>0.8569892378599955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0.5">
      <c r="A12" s="10">
        <v>107</v>
      </c>
      <c r="B12" s="17" t="s">
        <v>42</v>
      </c>
      <c r="C12" s="18">
        <v>353863</v>
      </c>
      <c r="D12" s="18">
        <v>356115</v>
      </c>
      <c r="E12" s="18">
        <v>357756</v>
      </c>
      <c r="F12" s="18">
        <v>360282</v>
      </c>
      <c r="G12" s="18">
        <v>362001</v>
      </c>
      <c r="H12" s="18">
        <v>363834</v>
      </c>
      <c r="I12" s="18">
        <v>366178</v>
      </c>
      <c r="J12" s="18">
        <v>367094</v>
      </c>
      <c r="K12" s="18">
        <v>365438</v>
      </c>
      <c r="L12" s="18">
        <v>362727</v>
      </c>
      <c r="M12" s="18">
        <v>361426</v>
      </c>
      <c r="N12" s="18">
        <v>360897</v>
      </c>
      <c r="O12" s="18">
        <v>361204</v>
      </c>
      <c r="P12" s="19">
        <f>AVERAGE(D12:O12)</f>
        <v>362079.3333333333</v>
      </c>
      <c r="Q12" s="20"/>
      <c r="R12" s="10"/>
      <c r="S12" s="21">
        <f t="shared" si="1"/>
        <v>0.8816777632735991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0.5">
      <c r="A13" s="10"/>
      <c r="B13" s="10"/>
      <c r="C13" s="18"/>
      <c r="D13" s="19"/>
      <c r="E13" s="19"/>
      <c r="F13" s="19"/>
      <c r="G13" s="19"/>
      <c r="H13" s="19"/>
      <c r="I13" s="19"/>
      <c r="J13" s="18"/>
      <c r="K13" s="18"/>
      <c r="L13" s="18"/>
      <c r="M13" s="18"/>
      <c r="N13" s="18"/>
      <c r="O13" s="18"/>
      <c r="P13" s="19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ht="10.5">
      <c r="A14" s="105"/>
      <c r="B14" s="106" t="s">
        <v>43</v>
      </c>
      <c r="C14" s="107">
        <f aca="true" t="shared" si="2" ref="C14:O14">SUM(C6:C13)</f>
        <v>1584696</v>
      </c>
      <c r="D14" s="107">
        <f t="shared" si="2"/>
        <v>1595289</v>
      </c>
      <c r="E14" s="107">
        <f t="shared" si="2"/>
        <v>1601698</v>
      </c>
      <c r="F14" s="107">
        <f t="shared" si="2"/>
        <v>1611665</v>
      </c>
      <c r="G14" s="107">
        <f t="shared" si="2"/>
        <v>1618038</v>
      </c>
      <c r="H14" s="107">
        <f t="shared" si="2"/>
        <v>1628240</v>
      </c>
      <c r="I14" s="107">
        <f t="shared" si="2"/>
        <v>1638988</v>
      </c>
      <c r="J14" s="107">
        <f t="shared" si="2"/>
        <v>1650010</v>
      </c>
      <c r="K14" s="107">
        <f t="shared" si="2"/>
        <v>1657799</v>
      </c>
      <c r="L14" s="107">
        <f t="shared" si="2"/>
        <v>1663535</v>
      </c>
      <c r="M14" s="107">
        <f t="shared" si="2"/>
        <v>1672721</v>
      </c>
      <c r="N14" s="107">
        <f t="shared" si="2"/>
        <v>1679319</v>
      </c>
      <c r="O14" s="107">
        <f t="shared" si="2"/>
        <v>1688393</v>
      </c>
      <c r="P14" s="107">
        <f>AVERAGE(D14:O14)</f>
        <v>1642141.25</v>
      </c>
      <c r="Q14" s="22"/>
      <c r="R14" s="22"/>
      <c r="S14" s="21">
        <f>+I41/I14</f>
        <v>0.8558854610283907</v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</row>
    <row r="15" spans="1:255" ht="10.5">
      <c r="A15" s="10"/>
      <c r="B15" s="1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ht="10.5">
      <c r="A16" s="10">
        <v>62</v>
      </c>
      <c r="B16" s="17" t="s">
        <v>44</v>
      </c>
      <c r="C16" s="18">
        <v>1230</v>
      </c>
      <c r="D16" s="18">
        <v>1227</v>
      </c>
      <c r="E16" s="18">
        <v>1226</v>
      </c>
      <c r="F16" s="18">
        <v>1224</v>
      </c>
      <c r="G16" s="18">
        <v>1219</v>
      </c>
      <c r="H16" s="18">
        <v>1221</v>
      </c>
      <c r="I16" s="18">
        <v>1221</v>
      </c>
      <c r="J16" s="18">
        <v>1221</v>
      </c>
      <c r="K16" s="18">
        <v>1219</v>
      </c>
      <c r="L16" s="18">
        <v>1217</v>
      </c>
      <c r="M16" s="18">
        <v>1216</v>
      </c>
      <c r="N16" s="18">
        <v>1214</v>
      </c>
      <c r="O16" s="18">
        <v>1214</v>
      </c>
      <c r="P16" s="19">
        <f aca="true" t="shared" si="3" ref="P16:P21">AVERAGE(D16:O16)</f>
        <v>1219.9166666666667</v>
      </c>
      <c r="Q16" s="10"/>
      <c r="R16" s="10"/>
      <c r="S16" s="21">
        <f aca="true" t="shared" si="4" ref="S16:S21">+I43/I16</f>
        <v>1.714987714987715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ht="10.5">
      <c r="A17" s="10">
        <v>63</v>
      </c>
      <c r="B17" s="17" t="s">
        <v>232</v>
      </c>
      <c r="C17" s="18">
        <v>12730</v>
      </c>
      <c r="D17" s="18">
        <v>12708</v>
      </c>
      <c r="E17" s="18">
        <v>12676</v>
      </c>
      <c r="F17" s="18">
        <v>12643</v>
      </c>
      <c r="G17" s="18">
        <v>12621</v>
      </c>
      <c r="H17" s="18">
        <v>12598</v>
      </c>
      <c r="I17" s="18">
        <v>12568</v>
      </c>
      <c r="J17" s="18">
        <v>12533</v>
      </c>
      <c r="K17" s="18">
        <v>12508</v>
      </c>
      <c r="L17" s="18">
        <v>12489</v>
      </c>
      <c r="M17" s="18">
        <v>12462</v>
      </c>
      <c r="N17" s="18">
        <v>12452</v>
      </c>
      <c r="O17" s="18">
        <v>12428</v>
      </c>
      <c r="P17" s="19">
        <f t="shared" si="3"/>
        <v>12557.166666666666</v>
      </c>
      <c r="Q17" s="23"/>
      <c r="R17" s="23"/>
      <c r="S17" s="21">
        <f t="shared" si="4"/>
        <v>1.2476129853596436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ht="10.5">
      <c r="A18" s="10">
        <v>65</v>
      </c>
      <c r="B18" s="17" t="s">
        <v>45</v>
      </c>
      <c r="C18" s="18">
        <v>12119</v>
      </c>
      <c r="D18" s="18">
        <v>12118</v>
      </c>
      <c r="E18" s="18">
        <v>12126</v>
      </c>
      <c r="F18" s="18">
        <v>12119</v>
      </c>
      <c r="G18" s="18">
        <v>12114</v>
      </c>
      <c r="H18" s="18">
        <v>12156</v>
      </c>
      <c r="I18" s="18">
        <v>12189</v>
      </c>
      <c r="J18" s="18">
        <v>12225</v>
      </c>
      <c r="K18" s="18">
        <v>12220</v>
      </c>
      <c r="L18" s="18">
        <v>12185</v>
      </c>
      <c r="M18" s="18">
        <v>12182</v>
      </c>
      <c r="N18" s="18">
        <v>12163</v>
      </c>
      <c r="O18" s="18">
        <v>12147</v>
      </c>
      <c r="P18" s="19">
        <f t="shared" si="3"/>
        <v>12162</v>
      </c>
      <c r="Q18" s="23"/>
      <c r="R18" s="23"/>
      <c r="S18" s="21">
        <f t="shared" si="4"/>
        <v>1.7579785052096153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:255" ht="10.5">
      <c r="A19" s="10">
        <v>68</v>
      </c>
      <c r="B19" s="17" t="s">
        <v>46</v>
      </c>
      <c r="C19" s="18">
        <v>2077</v>
      </c>
      <c r="D19" s="18">
        <v>2061</v>
      </c>
      <c r="E19" s="18">
        <v>2057</v>
      </c>
      <c r="F19" s="18">
        <v>2056</v>
      </c>
      <c r="G19" s="18">
        <v>2056</v>
      </c>
      <c r="H19" s="18">
        <v>2047</v>
      </c>
      <c r="I19" s="18">
        <v>2045</v>
      </c>
      <c r="J19" s="18">
        <v>2045</v>
      </c>
      <c r="K19" s="18">
        <v>2042</v>
      </c>
      <c r="L19" s="18">
        <v>2047</v>
      </c>
      <c r="M19" s="18">
        <v>2053</v>
      </c>
      <c r="N19" s="18">
        <v>2047</v>
      </c>
      <c r="O19" s="18">
        <v>2044</v>
      </c>
      <c r="P19" s="19">
        <f t="shared" si="3"/>
        <v>2050</v>
      </c>
      <c r="Q19" s="10"/>
      <c r="R19" s="10"/>
      <c r="S19" s="21">
        <f t="shared" si="4"/>
        <v>1.9902200488997555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0.5">
      <c r="A20" s="10">
        <v>76</v>
      </c>
      <c r="B20" s="17" t="s">
        <v>233</v>
      </c>
      <c r="C20" s="18">
        <v>15118</v>
      </c>
      <c r="D20" s="18">
        <v>15151</v>
      </c>
      <c r="E20" s="18">
        <v>15168</v>
      </c>
      <c r="F20" s="18">
        <v>15187</v>
      </c>
      <c r="G20" s="18">
        <v>15216</v>
      </c>
      <c r="H20" s="18">
        <v>15224</v>
      </c>
      <c r="I20" s="18">
        <v>15271</v>
      </c>
      <c r="J20" s="18">
        <v>15300</v>
      </c>
      <c r="K20" s="18">
        <v>15306</v>
      </c>
      <c r="L20" s="18">
        <v>15307</v>
      </c>
      <c r="M20" s="18">
        <v>15308</v>
      </c>
      <c r="N20" s="18">
        <v>15307</v>
      </c>
      <c r="O20" s="18">
        <v>15330</v>
      </c>
      <c r="P20" s="19">
        <f t="shared" si="3"/>
        <v>15256.25</v>
      </c>
      <c r="Q20" s="10"/>
      <c r="R20" s="10"/>
      <c r="S20" s="21">
        <f t="shared" si="4"/>
        <v>0.7834457468404165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10.5">
      <c r="A21" s="10">
        <v>94</v>
      </c>
      <c r="B21" s="17" t="s">
        <v>48</v>
      </c>
      <c r="C21" s="18">
        <v>1226</v>
      </c>
      <c r="D21" s="18">
        <v>1228</v>
      </c>
      <c r="E21" s="18">
        <v>1231</v>
      </c>
      <c r="F21" s="18">
        <v>1219</v>
      </c>
      <c r="G21" s="18">
        <v>1217</v>
      </c>
      <c r="H21" s="18">
        <v>1218</v>
      </c>
      <c r="I21" s="18">
        <v>1212</v>
      </c>
      <c r="J21" s="18">
        <v>1205</v>
      </c>
      <c r="K21" s="18">
        <v>1203</v>
      </c>
      <c r="L21" s="18">
        <v>1202</v>
      </c>
      <c r="M21" s="18">
        <v>1200</v>
      </c>
      <c r="N21" s="18">
        <v>1205</v>
      </c>
      <c r="O21" s="18">
        <v>1198</v>
      </c>
      <c r="P21" s="19">
        <f t="shared" si="3"/>
        <v>1211.5</v>
      </c>
      <c r="Q21" s="10"/>
      <c r="R21" s="10"/>
      <c r="S21" s="21">
        <f t="shared" si="4"/>
        <v>1.7046204620462047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ht="10.5">
      <c r="A22" s="10"/>
      <c r="B22" s="1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ht="10.5">
      <c r="A23" s="106"/>
      <c r="B23" s="106" t="s">
        <v>49</v>
      </c>
      <c r="C23" s="107">
        <f aca="true" t="shared" si="5" ref="C23:O23">SUM(C16:C21)</f>
        <v>44500</v>
      </c>
      <c r="D23" s="107">
        <f t="shared" si="5"/>
        <v>44493</v>
      </c>
      <c r="E23" s="107">
        <f t="shared" si="5"/>
        <v>44484</v>
      </c>
      <c r="F23" s="107">
        <f t="shared" si="5"/>
        <v>44448</v>
      </c>
      <c r="G23" s="107">
        <f t="shared" si="5"/>
        <v>44443</v>
      </c>
      <c r="H23" s="107">
        <f t="shared" si="5"/>
        <v>44464</v>
      </c>
      <c r="I23" s="107">
        <f t="shared" si="5"/>
        <v>44506</v>
      </c>
      <c r="J23" s="107">
        <f t="shared" si="5"/>
        <v>44529</v>
      </c>
      <c r="K23" s="107">
        <f t="shared" si="5"/>
        <v>44498</v>
      </c>
      <c r="L23" s="107">
        <f t="shared" si="5"/>
        <v>44447</v>
      </c>
      <c r="M23" s="107">
        <f t="shared" si="5"/>
        <v>44421</v>
      </c>
      <c r="N23" s="107">
        <f t="shared" si="5"/>
        <v>44388</v>
      </c>
      <c r="O23" s="107">
        <f t="shared" si="5"/>
        <v>44361</v>
      </c>
      <c r="P23" s="107">
        <f>AVERAGE(D23:O23)</f>
        <v>44456.833333333336</v>
      </c>
      <c r="Q23" s="22"/>
      <c r="R23" s="22"/>
      <c r="S23" s="21">
        <f>+I50/I23</f>
        <v>1.2875117961623153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</row>
    <row r="24" spans="1:255" ht="10.5">
      <c r="A24" s="10"/>
      <c r="B24" s="1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2"/>
      <c r="R24" s="22"/>
      <c r="S24" s="10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</row>
    <row r="25" spans="1:255" ht="11.25" thickBot="1">
      <c r="A25" s="108"/>
      <c r="B25" s="109" t="s">
        <v>50</v>
      </c>
      <c r="C25" s="110">
        <f aca="true" t="shared" si="6" ref="C25:O25">C14+C23</f>
        <v>1629196</v>
      </c>
      <c r="D25" s="110">
        <f t="shared" si="6"/>
        <v>1639782</v>
      </c>
      <c r="E25" s="110">
        <f t="shared" si="6"/>
        <v>1646182</v>
      </c>
      <c r="F25" s="110">
        <f t="shared" si="6"/>
        <v>1656113</v>
      </c>
      <c r="G25" s="110">
        <f t="shared" si="6"/>
        <v>1662481</v>
      </c>
      <c r="H25" s="110">
        <f t="shared" si="6"/>
        <v>1672704</v>
      </c>
      <c r="I25" s="110">
        <f t="shared" si="6"/>
        <v>1683494</v>
      </c>
      <c r="J25" s="110">
        <f t="shared" si="6"/>
        <v>1694539</v>
      </c>
      <c r="K25" s="110">
        <f t="shared" si="6"/>
        <v>1702297</v>
      </c>
      <c r="L25" s="110">
        <f t="shared" si="6"/>
        <v>1707982</v>
      </c>
      <c r="M25" s="110">
        <f t="shared" si="6"/>
        <v>1717142</v>
      </c>
      <c r="N25" s="110">
        <f t="shared" si="6"/>
        <v>1723707</v>
      </c>
      <c r="O25" s="110">
        <f t="shared" si="6"/>
        <v>1732754</v>
      </c>
      <c r="P25" s="111">
        <f>AVERAGE(D25:O25)</f>
        <v>1686598.0833333333</v>
      </c>
      <c r="Q25" s="22"/>
      <c r="R25" s="22"/>
      <c r="S25" s="21">
        <f>+I52/I25</f>
        <v>0.8672962303399953</v>
      </c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</row>
    <row r="26" spans="2:255" ht="10.5">
      <c r="B26" s="17" t="s">
        <v>231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23"/>
      <c r="R26" s="23"/>
      <c r="S26" s="10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</row>
    <row r="27" spans="3:255" ht="10.5">
      <c r="C27" s="17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23"/>
      <c r="R27" s="23"/>
      <c r="S27" s="10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</row>
    <row r="28" spans="1:255" ht="14.25">
      <c r="A28" s="175" t="s">
        <v>224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2:255" ht="13.5">
      <c r="B29" s="176" t="s">
        <v>128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2:255" ht="13.5">
      <c r="B30" s="176" t="s">
        <v>251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</row>
    <row r="31" spans="1:255" ht="11.25" thickBo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</row>
    <row r="32" spans="1:255" ht="21" customHeight="1">
      <c r="A32" s="101" t="s">
        <v>37</v>
      </c>
      <c r="B32" s="102" t="s">
        <v>38</v>
      </c>
      <c r="C32" s="103" t="str">
        <f>+C5</f>
        <v>Dic/12</v>
      </c>
      <c r="D32" s="104" t="s">
        <v>114</v>
      </c>
      <c r="E32" s="104" t="s">
        <v>115</v>
      </c>
      <c r="F32" s="104" t="s">
        <v>116</v>
      </c>
      <c r="G32" s="104" t="s">
        <v>117</v>
      </c>
      <c r="H32" s="104" t="s">
        <v>118</v>
      </c>
      <c r="I32" s="104" t="s">
        <v>119</v>
      </c>
      <c r="J32" s="104" t="s">
        <v>120</v>
      </c>
      <c r="K32" s="104" t="s">
        <v>121</v>
      </c>
      <c r="L32" s="104" t="s">
        <v>122</v>
      </c>
      <c r="M32" s="104" t="s">
        <v>123</v>
      </c>
      <c r="N32" s="104" t="s">
        <v>124</v>
      </c>
      <c r="O32" s="104" t="s">
        <v>125</v>
      </c>
      <c r="P32" s="104" t="s">
        <v>126</v>
      </c>
      <c r="Q32" s="10"/>
      <c r="R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</row>
    <row r="33" spans="1:255" ht="10.5">
      <c r="A33" s="10">
        <v>67</v>
      </c>
      <c r="B33" s="17" t="str">
        <f>+B6</f>
        <v>Colmena Golden Cross</v>
      </c>
      <c r="C33" s="18">
        <v>217876</v>
      </c>
      <c r="D33" s="18">
        <v>218057</v>
      </c>
      <c r="E33" s="18">
        <v>218207</v>
      </c>
      <c r="F33" s="18">
        <v>218624</v>
      </c>
      <c r="G33" s="18">
        <v>218507</v>
      </c>
      <c r="H33" s="18">
        <v>218345</v>
      </c>
      <c r="I33" s="18">
        <v>218007</v>
      </c>
      <c r="J33" s="18">
        <v>218229</v>
      </c>
      <c r="K33" s="18">
        <v>218030</v>
      </c>
      <c r="L33" s="18">
        <v>218250</v>
      </c>
      <c r="M33" s="18">
        <v>219097</v>
      </c>
      <c r="N33" s="18">
        <v>219764</v>
      </c>
      <c r="O33" s="18">
        <v>220372</v>
      </c>
      <c r="P33" s="19">
        <f aca="true" t="shared" si="7" ref="P33:P39">AVERAGE(D33:O33)</f>
        <v>218624.08333333334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</row>
    <row r="34" spans="1:255" ht="10.5">
      <c r="A34" s="10">
        <v>78</v>
      </c>
      <c r="B34" s="17" t="str">
        <f aca="true" t="shared" si="8" ref="B34:B39">+B7</f>
        <v>Isapre Cruz Blanca S.A.</v>
      </c>
      <c r="C34" s="18">
        <v>284244</v>
      </c>
      <c r="D34" s="18">
        <v>285857</v>
      </c>
      <c r="E34" s="18">
        <v>286059</v>
      </c>
      <c r="F34" s="18">
        <v>287043</v>
      </c>
      <c r="G34" s="18">
        <v>287434</v>
      </c>
      <c r="H34" s="18">
        <v>288494</v>
      </c>
      <c r="I34" s="18">
        <v>289230</v>
      </c>
      <c r="J34" s="18">
        <v>290326</v>
      </c>
      <c r="K34" s="18">
        <v>289744</v>
      </c>
      <c r="L34" s="18">
        <v>289756</v>
      </c>
      <c r="M34" s="18">
        <v>290158</v>
      </c>
      <c r="N34" s="18">
        <v>290828</v>
      </c>
      <c r="O34" s="18">
        <v>291425</v>
      </c>
      <c r="P34" s="19">
        <f t="shared" si="7"/>
        <v>288862.8333333333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</row>
    <row r="35" spans="1:255" ht="10.5">
      <c r="A35" s="10">
        <v>80</v>
      </c>
      <c r="B35" s="17" t="str">
        <f t="shared" si="8"/>
        <v>Vida Tres</v>
      </c>
      <c r="C35" s="18">
        <v>64149</v>
      </c>
      <c r="D35" s="18">
        <v>64990</v>
      </c>
      <c r="E35" s="18">
        <v>65092</v>
      </c>
      <c r="F35" s="18">
        <v>64931</v>
      </c>
      <c r="G35" s="18">
        <v>64936</v>
      </c>
      <c r="H35" s="18">
        <v>64909</v>
      </c>
      <c r="I35" s="18">
        <v>64823</v>
      </c>
      <c r="J35" s="18">
        <v>64802</v>
      </c>
      <c r="K35" s="18">
        <v>64922</v>
      </c>
      <c r="L35" s="18">
        <v>65059</v>
      </c>
      <c r="M35" s="18">
        <v>65200</v>
      </c>
      <c r="N35" s="18">
        <v>65277</v>
      </c>
      <c r="O35" s="18">
        <v>65335</v>
      </c>
      <c r="P35" s="19">
        <f t="shared" si="7"/>
        <v>65023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</row>
    <row r="36" spans="1:255" ht="10.5">
      <c r="A36" s="10">
        <v>81</v>
      </c>
      <c r="B36" s="17" t="str">
        <f t="shared" si="8"/>
        <v>Ferrosalud</v>
      </c>
      <c r="C36" s="18">
        <v>3990</v>
      </c>
      <c r="D36" s="18">
        <v>3949</v>
      </c>
      <c r="E36" s="18">
        <v>3900</v>
      </c>
      <c r="F36" s="18">
        <v>3879</v>
      </c>
      <c r="G36" s="18">
        <v>3784</v>
      </c>
      <c r="H36" s="18">
        <v>3704</v>
      </c>
      <c r="I36" s="18">
        <v>3598</v>
      </c>
      <c r="J36" s="18">
        <v>3595</v>
      </c>
      <c r="K36" s="18">
        <v>3478</v>
      </c>
      <c r="L36" s="18">
        <v>3365</v>
      </c>
      <c r="M36" s="18">
        <v>3340</v>
      </c>
      <c r="N36" s="18">
        <v>3264</v>
      </c>
      <c r="O36" s="18">
        <v>3175</v>
      </c>
      <c r="P36" s="19">
        <f>AVERAGE(D36:O36)</f>
        <v>3585.9166666666665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</row>
    <row r="37" spans="1:255" ht="10.5">
      <c r="A37" s="10">
        <v>88</v>
      </c>
      <c r="B37" s="17" t="str">
        <f t="shared" si="8"/>
        <v>Mas Vida</v>
      </c>
      <c r="C37" s="18">
        <v>202959</v>
      </c>
      <c r="D37" s="18">
        <v>204528</v>
      </c>
      <c r="E37" s="18">
        <v>205671</v>
      </c>
      <c r="F37" s="18">
        <v>207144</v>
      </c>
      <c r="G37" s="18">
        <v>208359</v>
      </c>
      <c r="H37" s="18">
        <v>209905</v>
      </c>
      <c r="I37" s="18">
        <v>211796</v>
      </c>
      <c r="J37" s="18">
        <v>213755</v>
      </c>
      <c r="K37" s="18">
        <v>215721</v>
      </c>
      <c r="L37" s="18">
        <v>217997</v>
      </c>
      <c r="M37" s="18">
        <v>219826</v>
      </c>
      <c r="N37" s="18">
        <v>220933</v>
      </c>
      <c r="O37" s="18">
        <v>223066</v>
      </c>
      <c r="P37" s="19">
        <f t="shared" si="7"/>
        <v>213225.08333333334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</row>
    <row r="38" spans="1:255" ht="10.5">
      <c r="A38" s="10">
        <v>99</v>
      </c>
      <c r="B38" s="17" t="str">
        <f t="shared" si="8"/>
        <v>Isapre Banmédica</v>
      </c>
      <c r="C38" s="18">
        <v>285457</v>
      </c>
      <c r="D38" s="18">
        <v>289242</v>
      </c>
      <c r="E38" s="18">
        <v>289902</v>
      </c>
      <c r="F38" s="18">
        <v>290619</v>
      </c>
      <c r="G38" s="18">
        <v>291045</v>
      </c>
      <c r="H38" s="18">
        <v>291948</v>
      </c>
      <c r="I38" s="18">
        <v>292481</v>
      </c>
      <c r="J38" s="18">
        <v>293206</v>
      </c>
      <c r="K38" s="18">
        <v>294111</v>
      </c>
      <c r="L38" s="18">
        <v>295394</v>
      </c>
      <c r="M38" s="18">
        <v>297050</v>
      </c>
      <c r="N38" s="18">
        <v>297792</v>
      </c>
      <c r="O38" s="18">
        <v>298730</v>
      </c>
      <c r="P38" s="19">
        <f t="shared" si="7"/>
        <v>293460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</row>
    <row r="39" spans="1:255" ht="10.5">
      <c r="A39" s="10">
        <v>107</v>
      </c>
      <c r="B39" s="17" t="str">
        <f t="shared" si="8"/>
        <v>Consalud S.A.</v>
      </c>
      <c r="C39" s="18">
        <v>317701</v>
      </c>
      <c r="D39" s="18">
        <v>318930</v>
      </c>
      <c r="E39" s="18">
        <v>318753</v>
      </c>
      <c r="F39" s="18">
        <v>319770</v>
      </c>
      <c r="G39" s="18">
        <v>320803</v>
      </c>
      <c r="H39" s="18">
        <v>322125</v>
      </c>
      <c r="I39" s="18">
        <v>322851</v>
      </c>
      <c r="J39" s="18">
        <v>323184</v>
      </c>
      <c r="K39" s="18">
        <v>322062</v>
      </c>
      <c r="L39" s="18">
        <v>318594</v>
      </c>
      <c r="M39" s="18">
        <v>316172</v>
      </c>
      <c r="N39" s="18">
        <v>315269</v>
      </c>
      <c r="O39" s="18">
        <v>314461</v>
      </c>
      <c r="P39" s="19">
        <f t="shared" si="7"/>
        <v>319414.5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</row>
    <row r="40" spans="1:255" ht="10.5">
      <c r="A40" s="10"/>
      <c r="B40" s="1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</row>
    <row r="41" spans="1:255" ht="10.5">
      <c r="A41" s="105"/>
      <c r="B41" s="106" t="s">
        <v>43</v>
      </c>
      <c r="C41" s="107">
        <f aca="true" t="shared" si="9" ref="C41:O41">SUM(C33:C40)</f>
        <v>1376376</v>
      </c>
      <c r="D41" s="107">
        <f t="shared" si="9"/>
        <v>1385553</v>
      </c>
      <c r="E41" s="107">
        <f t="shared" si="9"/>
        <v>1387584</v>
      </c>
      <c r="F41" s="107">
        <f t="shared" si="9"/>
        <v>1392010</v>
      </c>
      <c r="G41" s="107">
        <f t="shared" si="9"/>
        <v>1394868</v>
      </c>
      <c r="H41" s="107">
        <f t="shared" si="9"/>
        <v>1399430</v>
      </c>
      <c r="I41" s="107">
        <f t="shared" si="9"/>
        <v>1402786</v>
      </c>
      <c r="J41" s="107">
        <f t="shared" si="9"/>
        <v>1407097</v>
      </c>
      <c r="K41" s="107">
        <f t="shared" si="9"/>
        <v>1408068</v>
      </c>
      <c r="L41" s="107">
        <f t="shared" si="9"/>
        <v>1408415</v>
      </c>
      <c r="M41" s="107">
        <f t="shared" si="9"/>
        <v>1410843</v>
      </c>
      <c r="N41" s="107">
        <f t="shared" si="9"/>
        <v>1413127</v>
      </c>
      <c r="O41" s="107">
        <f t="shared" si="9"/>
        <v>1416564</v>
      </c>
      <c r="P41" s="107">
        <f>AVERAGE(D41:O41)</f>
        <v>1402195.4166666667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</row>
    <row r="42" spans="1:255" ht="10.5">
      <c r="A42" s="10"/>
      <c r="B42" s="1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</row>
    <row r="43" spans="1:255" ht="10.5">
      <c r="A43" s="10">
        <v>62</v>
      </c>
      <c r="B43" s="17" t="str">
        <f aca="true" t="shared" si="10" ref="B43:B48">+B16</f>
        <v>San Lorenzo</v>
      </c>
      <c r="C43" s="18">
        <v>2205</v>
      </c>
      <c r="D43" s="18">
        <v>2151</v>
      </c>
      <c r="E43" s="18">
        <v>2151</v>
      </c>
      <c r="F43" s="18">
        <v>2157</v>
      </c>
      <c r="G43" s="18">
        <v>2150</v>
      </c>
      <c r="H43" s="18">
        <v>2066</v>
      </c>
      <c r="I43" s="18">
        <v>2094</v>
      </c>
      <c r="J43" s="18">
        <v>2113</v>
      </c>
      <c r="K43" s="18">
        <v>2114</v>
      </c>
      <c r="L43" s="18">
        <v>2114</v>
      </c>
      <c r="M43" s="18">
        <v>2114</v>
      </c>
      <c r="N43" s="18">
        <v>2046</v>
      </c>
      <c r="O43" s="18">
        <v>2067</v>
      </c>
      <c r="P43" s="19">
        <f aca="true" t="shared" si="11" ref="P43:P48">AVERAGE(D43:O43)</f>
        <v>2111.4166666666665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</row>
    <row r="44" spans="1:255" ht="10.5">
      <c r="A44" s="10">
        <v>63</v>
      </c>
      <c r="B44" s="17" t="str">
        <f t="shared" si="10"/>
        <v>Fusat Ltda.</v>
      </c>
      <c r="C44" s="18">
        <v>16291</v>
      </c>
      <c r="D44" s="18">
        <v>15950</v>
      </c>
      <c r="E44" s="18">
        <v>15944</v>
      </c>
      <c r="F44" s="18">
        <v>15953</v>
      </c>
      <c r="G44" s="18">
        <v>15943</v>
      </c>
      <c r="H44" s="18">
        <v>15613</v>
      </c>
      <c r="I44" s="18">
        <v>15680</v>
      </c>
      <c r="J44" s="18">
        <v>15682</v>
      </c>
      <c r="K44" s="18">
        <v>15688</v>
      </c>
      <c r="L44" s="18">
        <v>15687</v>
      </c>
      <c r="M44" s="18">
        <v>15395</v>
      </c>
      <c r="N44" s="18">
        <v>15469</v>
      </c>
      <c r="O44" s="18">
        <v>15500</v>
      </c>
      <c r="P44" s="19">
        <f t="shared" si="11"/>
        <v>15708.666666666666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</row>
    <row r="45" spans="1:255" ht="10.5">
      <c r="A45" s="10">
        <v>65</v>
      </c>
      <c r="B45" s="17" t="str">
        <f t="shared" si="10"/>
        <v>Chuquicamata</v>
      </c>
      <c r="C45" s="18">
        <v>22136</v>
      </c>
      <c r="D45" s="18">
        <v>21892</v>
      </c>
      <c r="E45" s="18">
        <v>21827</v>
      </c>
      <c r="F45" s="18">
        <v>21902</v>
      </c>
      <c r="G45" s="18">
        <v>22057</v>
      </c>
      <c r="H45" s="18">
        <v>22184</v>
      </c>
      <c r="I45" s="18">
        <v>21428</v>
      </c>
      <c r="J45" s="18">
        <v>21655</v>
      </c>
      <c r="K45" s="18">
        <v>21727</v>
      </c>
      <c r="L45" s="18">
        <v>21766</v>
      </c>
      <c r="M45" s="18">
        <v>20608</v>
      </c>
      <c r="N45" s="18">
        <v>21301</v>
      </c>
      <c r="O45" s="18">
        <v>21329</v>
      </c>
      <c r="P45" s="19">
        <f t="shared" si="11"/>
        <v>21639.666666666668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</row>
    <row r="46" spans="1:255" ht="10.5">
      <c r="A46" s="10">
        <v>68</v>
      </c>
      <c r="B46" s="17" t="str">
        <f t="shared" si="10"/>
        <v>Río Blanco</v>
      </c>
      <c r="C46" s="18">
        <v>4169</v>
      </c>
      <c r="D46" s="18">
        <v>4059</v>
      </c>
      <c r="E46" s="18">
        <v>4051</v>
      </c>
      <c r="F46" s="18">
        <v>4053</v>
      </c>
      <c r="G46" s="18">
        <v>4057</v>
      </c>
      <c r="H46" s="18">
        <v>4058</v>
      </c>
      <c r="I46" s="18">
        <v>4070</v>
      </c>
      <c r="J46" s="18">
        <v>4066</v>
      </c>
      <c r="K46" s="18">
        <v>4043</v>
      </c>
      <c r="L46" s="18">
        <v>4041</v>
      </c>
      <c r="M46" s="18">
        <v>4041</v>
      </c>
      <c r="N46" s="18">
        <v>4027</v>
      </c>
      <c r="O46" s="18">
        <v>4021</v>
      </c>
      <c r="P46" s="19">
        <f t="shared" si="11"/>
        <v>4048.9166666666665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</row>
    <row r="47" spans="1:255" ht="10.5">
      <c r="A47" s="10">
        <v>76</v>
      </c>
      <c r="B47" s="17" t="str">
        <f t="shared" si="10"/>
        <v>Isapre Fundación</v>
      </c>
      <c r="C47" s="18">
        <v>12240</v>
      </c>
      <c r="D47" s="18">
        <v>12259</v>
      </c>
      <c r="E47" s="18">
        <v>12147</v>
      </c>
      <c r="F47" s="18">
        <v>12150</v>
      </c>
      <c r="G47" s="18">
        <v>12163</v>
      </c>
      <c r="H47" s="18">
        <v>12155</v>
      </c>
      <c r="I47" s="18">
        <v>11964</v>
      </c>
      <c r="J47" s="18">
        <v>11980</v>
      </c>
      <c r="K47" s="18">
        <v>12001</v>
      </c>
      <c r="L47" s="18">
        <v>12012</v>
      </c>
      <c r="M47" s="18">
        <v>12041</v>
      </c>
      <c r="N47" s="18">
        <v>12057</v>
      </c>
      <c r="O47" s="18">
        <v>12070</v>
      </c>
      <c r="P47" s="19">
        <f t="shared" si="11"/>
        <v>12083.25</v>
      </c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</row>
    <row r="48" spans="1:255" ht="10.5">
      <c r="A48" s="10">
        <v>94</v>
      </c>
      <c r="B48" s="17" t="str">
        <f t="shared" si="10"/>
        <v>Cruz del Norte</v>
      </c>
      <c r="C48" s="18">
        <v>2108</v>
      </c>
      <c r="D48" s="18">
        <v>2115</v>
      </c>
      <c r="E48" s="18">
        <v>2122</v>
      </c>
      <c r="F48" s="18">
        <v>2111</v>
      </c>
      <c r="G48" s="18">
        <v>2107</v>
      </c>
      <c r="H48" s="18">
        <v>2119</v>
      </c>
      <c r="I48" s="18">
        <v>2066</v>
      </c>
      <c r="J48" s="18">
        <v>2067</v>
      </c>
      <c r="K48" s="18">
        <v>2065</v>
      </c>
      <c r="L48" s="18">
        <v>2062</v>
      </c>
      <c r="M48" s="18">
        <v>2063</v>
      </c>
      <c r="N48" s="18">
        <v>2010</v>
      </c>
      <c r="O48" s="18">
        <v>2007</v>
      </c>
      <c r="P48" s="19">
        <f t="shared" si="11"/>
        <v>2076.1666666666665</v>
      </c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</row>
    <row r="49" spans="1:255" ht="10.5">
      <c r="A49" s="10"/>
      <c r="B49" s="1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</row>
    <row r="50" spans="1:255" ht="10.5">
      <c r="A50" s="106"/>
      <c r="B50" s="106" t="s">
        <v>49</v>
      </c>
      <c r="C50" s="107">
        <f aca="true" t="shared" si="12" ref="C50:O50">SUM(C43:C48)</f>
        <v>59149</v>
      </c>
      <c r="D50" s="107">
        <f t="shared" si="12"/>
        <v>58426</v>
      </c>
      <c r="E50" s="107">
        <f t="shared" si="12"/>
        <v>58242</v>
      </c>
      <c r="F50" s="107">
        <f t="shared" si="12"/>
        <v>58326</v>
      </c>
      <c r="G50" s="107">
        <f t="shared" si="12"/>
        <v>58477</v>
      </c>
      <c r="H50" s="107">
        <f t="shared" si="12"/>
        <v>58195</v>
      </c>
      <c r="I50" s="107">
        <f t="shared" si="12"/>
        <v>57302</v>
      </c>
      <c r="J50" s="107">
        <f t="shared" si="12"/>
        <v>57563</v>
      </c>
      <c r="K50" s="107">
        <f t="shared" si="12"/>
        <v>57638</v>
      </c>
      <c r="L50" s="107">
        <f t="shared" si="12"/>
        <v>57682</v>
      </c>
      <c r="M50" s="107">
        <f t="shared" si="12"/>
        <v>56262</v>
      </c>
      <c r="N50" s="107">
        <f t="shared" si="12"/>
        <v>56910</v>
      </c>
      <c r="O50" s="107">
        <f t="shared" si="12"/>
        <v>56994</v>
      </c>
      <c r="P50" s="107">
        <f>AVERAGE(D50:O50)</f>
        <v>57668.083333333336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</row>
    <row r="51" spans="1:255" ht="10.5">
      <c r="A51" s="10"/>
      <c r="B51" s="10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</row>
    <row r="52" spans="1:255" ht="11.25" thickBot="1">
      <c r="A52" s="108"/>
      <c r="B52" s="109" t="s">
        <v>50</v>
      </c>
      <c r="C52" s="110">
        <f aca="true" t="shared" si="13" ref="C52:O52">C41+C50</f>
        <v>1435525</v>
      </c>
      <c r="D52" s="110">
        <f t="shared" si="13"/>
        <v>1443979</v>
      </c>
      <c r="E52" s="110">
        <f t="shared" si="13"/>
        <v>1445826</v>
      </c>
      <c r="F52" s="110">
        <f t="shared" si="13"/>
        <v>1450336</v>
      </c>
      <c r="G52" s="110">
        <f t="shared" si="13"/>
        <v>1453345</v>
      </c>
      <c r="H52" s="110">
        <f t="shared" si="13"/>
        <v>1457625</v>
      </c>
      <c r="I52" s="110">
        <f t="shared" si="13"/>
        <v>1460088</v>
      </c>
      <c r="J52" s="110">
        <f t="shared" si="13"/>
        <v>1464660</v>
      </c>
      <c r="K52" s="110">
        <f t="shared" si="13"/>
        <v>1465706</v>
      </c>
      <c r="L52" s="110">
        <f t="shared" si="13"/>
        <v>1466097</v>
      </c>
      <c r="M52" s="110">
        <f t="shared" si="13"/>
        <v>1467105</v>
      </c>
      <c r="N52" s="110">
        <f t="shared" si="13"/>
        <v>1470037</v>
      </c>
      <c r="O52" s="110">
        <f t="shared" si="13"/>
        <v>1473558</v>
      </c>
      <c r="P52" s="111">
        <f>AVERAGE(D52:O52)</f>
        <v>1459863.5</v>
      </c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</row>
    <row r="53" spans="2:255" ht="10.5">
      <c r="B53" s="17" t="str">
        <f>+B26</f>
        <v>Fuente: Superintendencia de Salud, Archivo Maestro de Beneficiarios.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</row>
    <row r="54" spans="3:255" ht="10.5">
      <c r="C54" s="17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</row>
    <row r="55" spans="1:255" ht="14.25">
      <c r="A55" s="175" t="s">
        <v>224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</row>
    <row r="56" spans="2:255" ht="13.5">
      <c r="B56" s="176" t="s">
        <v>129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</row>
    <row r="57" spans="2:255" ht="13.5">
      <c r="B57" s="176" t="s">
        <v>253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</row>
    <row r="58" spans="1:255" ht="11.25" thickBo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</row>
    <row r="59" spans="1:255" ht="20.25" customHeight="1">
      <c r="A59" s="101" t="s">
        <v>37</v>
      </c>
      <c r="B59" s="102" t="s">
        <v>38</v>
      </c>
      <c r="C59" s="103" t="str">
        <f>+C32</f>
        <v>Dic/12</v>
      </c>
      <c r="D59" s="104" t="s">
        <v>114</v>
      </c>
      <c r="E59" s="104" t="s">
        <v>115</v>
      </c>
      <c r="F59" s="104" t="s">
        <v>116</v>
      </c>
      <c r="G59" s="104" t="s">
        <v>117</v>
      </c>
      <c r="H59" s="104" t="s">
        <v>118</v>
      </c>
      <c r="I59" s="104" t="s">
        <v>119</v>
      </c>
      <c r="J59" s="104" t="s">
        <v>120</v>
      </c>
      <c r="K59" s="104" t="s">
        <v>121</v>
      </c>
      <c r="L59" s="104" t="s">
        <v>122</v>
      </c>
      <c r="M59" s="104" t="s">
        <v>123</v>
      </c>
      <c r="N59" s="104" t="s">
        <v>124</v>
      </c>
      <c r="O59" s="104" t="s">
        <v>125</v>
      </c>
      <c r="P59" s="104" t="s">
        <v>126</v>
      </c>
      <c r="Q59" s="10"/>
      <c r="R59" s="10"/>
      <c r="S59" s="25" t="s">
        <v>130</v>
      </c>
      <c r="T59" s="25" t="s">
        <v>131</v>
      </c>
      <c r="U59" s="25" t="s">
        <v>132</v>
      </c>
      <c r="V59" s="25" t="s">
        <v>133</v>
      </c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</row>
    <row r="60" spans="1:255" ht="10.5">
      <c r="A60" s="10">
        <v>67</v>
      </c>
      <c r="B60" s="17" t="str">
        <f>+B6</f>
        <v>Colmena Golden Cross</v>
      </c>
      <c r="C60" s="19">
        <f aca="true" t="shared" si="14" ref="C60:O60">C6+C33</f>
        <v>473941</v>
      </c>
      <c r="D60" s="19">
        <f t="shared" si="14"/>
        <v>475332</v>
      </c>
      <c r="E60" s="19">
        <f t="shared" si="14"/>
        <v>476144</v>
      </c>
      <c r="F60" s="19">
        <f t="shared" si="14"/>
        <v>477645</v>
      </c>
      <c r="G60" s="19">
        <f t="shared" si="14"/>
        <v>477471</v>
      </c>
      <c r="H60" s="19">
        <f t="shared" si="14"/>
        <v>477972</v>
      </c>
      <c r="I60" s="19">
        <f t="shared" si="14"/>
        <v>478298</v>
      </c>
      <c r="J60" s="19">
        <f t="shared" si="14"/>
        <v>480008</v>
      </c>
      <c r="K60" s="19">
        <f t="shared" si="14"/>
        <v>480684</v>
      </c>
      <c r="L60" s="19">
        <f t="shared" si="14"/>
        <v>482953</v>
      </c>
      <c r="M60" s="19">
        <f t="shared" si="14"/>
        <v>486181</v>
      </c>
      <c r="N60" s="19">
        <f t="shared" si="14"/>
        <v>488248</v>
      </c>
      <c r="O60" s="19">
        <f t="shared" si="14"/>
        <v>490597</v>
      </c>
      <c r="P60" s="19">
        <f aca="true" t="shared" si="15" ref="P60:P66">AVERAGE(D60:O60)</f>
        <v>480961.0833333333</v>
      </c>
      <c r="Q60" s="10"/>
      <c r="R60" s="10"/>
      <c r="S60" s="26">
        <f aca="true" t="shared" si="16" ref="S60:S66">AVERAGE(D60:F60)</f>
        <v>476373.6666666667</v>
      </c>
      <c r="T60" s="10">
        <f aca="true" t="shared" si="17" ref="T60:T66">AVERAGE(G60:I60)</f>
        <v>477913.6666666667</v>
      </c>
      <c r="U60" s="10">
        <f aca="true" t="shared" si="18" ref="U60:U66">AVERAGE(J60:L60)</f>
        <v>481215</v>
      </c>
      <c r="V60" s="10">
        <f aca="true" t="shared" si="19" ref="V60:V66">AVERAGE(M60:O60)</f>
        <v>488342</v>
      </c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</row>
    <row r="61" spans="1:255" ht="10.5">
      <c r="A61" s="10">
        <v>78</v>
      </c>
      <c r="B61" s="17" t="str">
        <f aca="true" t="shared" si="20" ref="B61:B66">+B7</f>
        <v>Isapre Cruz Blanca S.A.</v>
      </c>
      <c r="C61" s="19">
        <f aca="true" t="shared" si="21" ref="C61:O61">C7+C34</f>
        <v>614111</v>
      </c>
      <c r="D61" s="19">
        <f t="shared" si="21"/>
        <v>618776</v>
      </c>
      <c r="E61" s="19">
        <f t="shared" si="21"/>
        <v>620067</v>
      </c>
      <c r="F61" s="19">
        <f t="shared" si="21"/>
        <v>623620</v>
      </c>
      <c r="G61" s="19">
        <f t="shared" si="21"/>
        <v>625508</v>
      </c>
      <c r="H61" s="19">
        <f t="shared" si="21"/>
        <v>629260</v>
      </c>
      <c r="I61" s="19">
        <f t="shared" si="21"/>
        <v>632305</v>
      </c>
      <c r="J61" s="19">
        <f t="shared" si="21"/>
        <v>636592</v>
      </c>
      <c r="K61" s="19">
        <f t="shared" si="21"/>
        <v>638919</v>
      </c>
      <c r="L61" s="19">
        <f t="shared" si="21"/>
        <v>640007</v>
      </c>
      <c r="M61" s="19">
        <f t="shared" si="21"/>
        <v>642526</v>
      </c>
      <c r="N61" s="19">
        <f t="shared" si="21"/>
        <v>645137</v>
      </c>
      <c r="O61" s="19">
        <f t="shared" si="21"/>
        <v>648684</v>
      </c>
      <c r="P61" s="19">
        <f t="shared" si="15"/>
        <v>633450.0833333334</v>
      </c>
      <c r="Q61" s="10"/>
      <c r="R61" s="10"/>
      <c r="S61" s="26">
        <f t="shared" si="16"/>
        <v>620821</v>
      </c>
      <c r="T61" s="10">
        <f t="shared" si="17"/>
        <v>629024.3333333334</v>
      </c>
      <c r="U61" s="10">
        <f t="shared" si="18"/>
        <v>638506</v>
      </c>
      <c r="V61" s="10">
        <f t="shared" si="19"/>
        <v>645449</v>
      </c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</row>
    <row r="62" spans="1:255" ht="10.5">
      <c r="A62" s="10">
        <v>80</v>
      </c>
      <c r="B62" s="17" t="str">
        <f t="shared" si="20"/>
        <v>Vida Tres</v>
      </c>
      <c r="C62" s="19">
        <f aca="true" t="shared" si="22" ref="C62:O62">C8+C35</f>
        <v>137457</v>
      </c>
      <c r="D62" s="19">
        <f t="shared" si="22"/>
        <v>138467</v>
      </c>
      <c r="E62" s="19">
        <f t="shared" si="22"/>
        <v>138665</v>
      </c>
      <c r="F62" s="19">
        <f t="shared" si="22"/>
        <v>138512</v>
      </c>
      <c r="G62" s="19">
        <f t="shared" si="22"/>
        <v>138653</v>
      </c>
      <c r="H62" s="19">
        <f t="shared" si="22"/>
        <v>138815</v>
      </c>
      <c r="I62" s="19">
        <f t="shared" si="22"/>
        <v>138966</v>
      </c>
      <c r="J62" s="19">
        <f t="shared" si="22"/>
        <v>139179</v>
      </c>
      <c r="K62" s="19">
        <f t="shared" si="22"/>
        <v>139527</v>
      </c>
      <c r="L62" s="19">
        <f t="shared" si="22"/>
        <v>139822</v>
      </c>
      <c r="M62" s="19">
        <f t="shared" si="22"/>
        <v>140170</v>
      </c>
      <c r="N62" s="19">
        <f t="shared" si="22"/>
        <v>140419</v>
      </c>
      <c r="O62" s="19">
        <f t="shared" si="22"/>
        <v>140517</v>
      </c>
      <c r="P62" s="19">
        <f t="shared" si="15"/>
        <v>139309.33333333334</v>
      </c>
      <c r="Q62" s="10"/>
      <c r="R62" s="10"/>
      <c r="S62" s="26">
        <f t="shared" si="16"/>
        <v>138548</v>
      </c>
      <c r="T62" s="10">
        <f t="shared" si="17"/>
        <v>138811.33333333334</v>
      </c>
      <c r="U62" s="10">
        <f t="shared" si="18"/>
        <v>139509.33333333334</v>
      </c>
      <c r="V62" s="10">
        <f t="shared" si="19"/>
        <v>140368.66666666666</v>
      </c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</row>
    <row r="63" spans="1:255" ht="10.5">
      <c r="A63" s="10">
        <v>81</v>
      </c>
      <c r="B63" s="17" t="str">
        <f t="shared" si="20"/>
        <v>Ferrosalud</v>
      </c>
      <c r="C63" s="19">
        <f aca="true" t="shared" si="23" ref="C63:O63">C9+C36</f>
        <v>17273</v>
      </c>
      <c r="D63" s="19">
        <f t="shared" si="23"/>
        <v>17516</v>
      </c>
      <c r="E63" s="19">
        <f t="shared" si="23"/>
        <v>17454</v>
      </c>
      <c r="F63" s="19">
        <f t="shared" si="23"/>
        <v>17548</v>
      </c>
      <c r="G63" s="19">
        <f t="shared" si="23"/>
        <v>17601</v>
      </c>
      <c r="H63" s="19">
        <f t="shared" si="23"/>
        <v>17571</v>
      </c>
      <c r="I63" s="19">
        <f t="shared" si="23"/>
        <v>17488</v>
      </c>
      <c r="J63" s="19">
        <f t="shared" si="23"/>
        <v>17799</v>
      </c>
      <c r="K63" s="19">
        <f t="shared" si="23"/>
        <v>17716</v>
      </c>
      <c r="L63" s="19">
        <f t="shared" si="23"/>
        <v>17373</v>
      </c>
      <c r="M63" s="19">
        <f t="shared" si="23"/>
        <v>17125</v>
      </c>
      <c r="N63" s="19">
        <f t="shared" si="23"/>
        <v>17090</v>
      </c>
      <c r="O63" s="19">
        <f t="shared" si="23"/>
        <v>16969</v>
      </c>
      <c r="P63" s="19">
        <f>AVERAGE(D63:O63)</f>
        <v>17437.5</v>
      </c>
      <c r="Q63" s="10"/>
      <c r="R63" s="10"/>
      <c r="S63" s="26">
        <f>AVERAGE(D63:F63)</f>
        <v>17506</v>
      </c>
      <c r="T63" s="10">
        <f>AVERAGE(G63:I63)</f>
        <v>17553.333333333332</v>
      </c>
      <c r="U63" s="10">
        <f>AVERAGE(J63:L63)</f>
        <v>17629.333333333332</v>
      </c>
      <c r="V63" s="10">
        <f>AVERAGE(M63:O63)</f>
        <v>17061.333333333332</v>
      </c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</row>
    <row r="64" spans="1:255" ht="10.5">
      <c r="A64" s="10">
        <v>88</v>
      </c>
      <c r="B64" s="17" t="str">
        <f t="shared" si="20"/>
        <v>Mas Vida</v>
      </c>
      <c r="C64" s="19">
        <f aca="true" t="shared" si="24" ref="C64:O64">C10+C37</f>
        <v>429206</v>
      </c>
      <c r="D64" s="19">
        <f t="shared" si="24"/>
        <v>433122</v>
      </c>
      <c r="E64" s="19">
        <f t="shared" si="24"/>
        <v>435769</v>
      </c>
      <c r="F64" s="19">
        <f t="shared" si="24"/>
        <v>439529</v>
      </c>
      <c r="G64" s="19">
        <f t="shared" si="24"/>
        <v>442401</v>
      </c>
      <c r="H64" s="19">
        <f t="shared" si="24"/>
        <v>446667</v>
      </c>
      <c r="I64" s="19">
        <f t="shared" si="24"/>
        <v>451918</v>
      </c>
      <c r="J64" s="19">
        <f t="shared" si="24"/>
        <v>456871</v>
      </c>
      <c r="K64" s="19">
        <f t="shared" si="24"/>
        <v>461980</v>
      </c>
      <c r="L64" s="19">
        <f t="shared" si="24"/>
        <v>467018</v>
      </c>
      <c r="M64" s="19">
        <f t="shared" si="24"/>
        <v>471725</v>
      </c>
      <c r="N64" s="19">
        <f t="shared" si="24"/>
        <v>474496</v>
      </c>
      <c r="O64" s="19">
        <f t="shared" si="24"/>
        <v>479432</v>
      </c>
      <c r="P64" s="19">
        <f t="shared" si="15"/>
        <v>455077.3333333333</v>
      </c>
      <c r="Q64" s="10"/>
      <c r="R64" s="10"/>
      <c r="S64" s="26">
        <f t="shared" si="16"/>
        <v>436140</v>
      </c>
      <c r="T64" s="10">
        <f t="shared" si="17"/>
        <v>446995.3333333333</v>
      </c>
      <c r="U64" s="10">
        <f t="shared" si="18"/>
        <v>461956.3333333333</v>
      </c>
      <c r="V64" s="10">
        <f t="shared" si="19"/>
        <v>475217.6666666667</v>
      </c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</row>
    <row r="65" spans="1:255" ht="10.5">
      <c r="A65" s="10">
        <v>99</v>
      </c>
      <c r="B65" s="17" t="str">
        <f t="shared" si="20"/>
        <v>Isapre Banmédica</v>
      </c>
      <c r="C65" s="19">
        <f aca="true" t="shared" si="25" ref="C65:O65">C11+C38</f>
        <v>617520</v>
      </c>
      <c r="D65" s="19">
        <f t="shared" si="25"/>
        <v>622584</v>
      </c>
      <c r="E65" s="19">
        <f t="shared" si="25"/>
        <v>624674</v>
      </c>
      <c r="F65" s="19">
        <f t="shared" si="25"/>
        <v>626769</v>
      </c>
      <c r="G65" s="19">
        <f t="shared" si="25"/>
        <v>628468</v>
      </c>
      <c r="H65" s="19">
        <f t="shared" si="25"/>
        <v>631426</v>
      </c>
      <c r="I65" s="19">
        <f t="shared" si="25"/>
        <v>633770</v>
      </c>
      <c r="J65" s="19">
        <f t="shared" si="25"/>
        <v>636380</v>
      </c>
      <c r="K65" s="19">
        <f t="shared" si="25"/>
        <v>639541</v>
      </c>
      <c r="L65" s="19">
        <f t="shared" si="25"/>
        <v>643456</v>
      </c>
      <c r="M65" s="19">
        <f t="shared" si="25"/>
        <v>648239</v>
      </c>
      <c r="N65" s="19">
        <f t="shared" si="25"/>
        <v>650890</v>
      </c>
      <c r="O65" s="19">
        <f t="shared" si="25"/>
        <v>653093</v>
      </c>
      <c r="P65" s="19">
        <f t="shared" si="15"/>
        <v>636607.5</v>
      </c>
      <c r="Q65" s="10"/>
      <c r="R65" s="10"/>
      <c r="S65" s="26">
        <f t="shared" si="16"/>
        <v>624675.6666666666</v>
      </c>
      <c r="T65" s="10">
        <f t="shared" si="17"/>
        <v>631221.3333333334</v>
      </c>
      <c r="U65" s="10">
        <f t="shared" si="18"/>
        <v>639792.3333333334</v>
      </c>
      <c r="V65" s="10">
        <f t="shared" si="19"/>
        <v>650740.6666666666</v>
      </c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</row>
    <row r="66" spans="1:255" ht="10.5">
      <c r="A66" s="10">
        <v>107</v>
      </c>
      <c r="B66" s="17" t="str">
        <f t="shared" si="20"/>
        <v>Consalud S.A.</v>
      </c>
      <c r="C66" s="19">
        <f aca="true" t="shared" si="26" ref="C66:O66">C12+C39</f>
        <v>671564</v>
      </c>
      <c r="D66" s="19">
        <f t="shared" si="26"/>
        <v>675045</v>
      </c>
      <c r="E66" s="19">
        <f t="shared" si="26"/>
        <v>676509</v>
      </c>
      <c r="F66" s="19">
        <f t="shared" si="26"/>
        <v>680052</v>
      </c>
      <c r="G66" s="19">
        <f t="shared" si="26"/>
        <v>682804</v>
      </c>
      <c r="H66" s="19">
        <f t="shared" si="26"/>
        <v>685959</v>
      </c>
      <c r="I66" s="19">
        <f t="shared" si="26"/>
        <v>689029</v>
      </c>
      <c r="J66" s="19">
        <f t="shared" si="26"/>
        <v>690278</v>
      </c>
      <c r="K66" s="19">
        <f t="shared" si="26"/>
        <v>687500</v>
      </c>
      <c r="L66" s="19">
        <f t="shared" si="26"/>
        <v>681321</v>
      </c>
      <c r="M66" s="19">
        <f t="shared" si="26"/>
        <v>677598</v>
      </c>
      <c r="N66" s="19">
        <f t="shared" si="26"/>
        <v>676166</v>
      </c>
      <c r="O66" s="19">
        <f t="shared" si="26"/>
        <v>675665</v>
      </c>
      <c r="P66" s="19">
        <f t="shared" si="15"/>
        <v>681493.8333333334</v>
      </c>
      <c r="Q66" s="10"/>
      <c r="R66" s="10"/>
      <c r="S66" s="26">
        <f t="shared" si="16"/>
        <v>677202</v>
      </c>
      <c r="T66" s="10">
        <f t="shared" si="17"/>
        <v>685930.6666666666</v>
      </c>
      <c r="U66" s="10">
        <f t="shared" si="18"/>
        <v>686366.3333333334</v>
      </c>
      <c r="V66" s="10">
        <f t="shared" si="19"/>
        <v>676476.3333333334</v>
      </c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</row>
    <row r="67" spans="1:255" ht="10.5">
      <c r="A67" s="10"/>
      <c r="B67" s="10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</row>
    <row r="68" spans="1:255" ht="10.5">
      <c r="A68" s="105"/>
      <c r="B68" s="106" t="s">
        <v>43</v>
      </c>
      <c r="C68" s="107">
        <f aca="true" t="shared" si="27" ref="C68:O68">SUM(C60:C67)</f>
        <v>2961072</v>
      </c>
      <c r="D68" s="107">
        <f t="shared" si="27"/>
        <v>2980842</v>
      </c>
      <c r="E68" s="107">
        <f t="shared" si="27"/>
        <v>2989282</v>
      </c>
      <c r="F68" s="107">
        <f t="shared" si="27"/>
        <v>3003675</v>
      </c>
      <c r="G68" s="107">
        <f t="shared" si="27"/>
        <v>3012906</v>
      </c>
      <c r="H68" s="107">
        <f t="shared" si="27"/>
        <v>3027670</v>
      </c>
      <c r="I68" s="107">
        <f t="shared" si="27"/>
        <v>3041774</v>
      </c>
      <c r="J68" s="107">
        <f t="shared" si="27"/>
        <v>3057107</v>
      </c>
      <c r="K68" s="107">
        <f t="shared" si="27"/>
        <v>3065867</v>
      </c>
      <c r="L68" s="107">
        <f t="shared" si="27"/>
        <v>3071950</v>
      </c>
      <c r="M68" s="107">
        <f t="shared" si="27"/>
        <v>3083564</v>
      </c>
      <c r="N68" s="107">
        <f t="shared" si="27"/>
        <v>3092446</v>
      </c>
      <c r="O68" s="107">
        <f t="shared" si="27"/>
        <v>3104957</v>
      </c>
      <c r="P68" s="107">
        <f>AVERAGE(D68:O68)</f>
        <v>3044336.6666666665</v>
      </c>
      <c r="Q68" s="10"/>
      <c r="R68" s="10"/>
      <c r="S68" s="26">
        <f>AVERAGE(D68:F68)</f>
        <v>2991266.3333333335</v>
      </c>
      <c r="T68" s="10">
        <f>AVERAGE(G68:I68)</f>
        <v>3027450</v>
      </c>
      <c r="U68" s="10">
        <f>AVERAGE(J68:L68)</f>
        <v>3064974.6666666665</v>
      </c>
      <c r="V68" s="10">
        <f>AVERAGE(M68:O68)</f>
        <v>3093655.6666666665</v>
      </c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</row>
    <row r="69" spans="1:255" ht="10.5">
      <c r="A69" s="10"/>
      <c r="B69" s="10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</row>
    <row r="70" spans="1:255" ht="10.5">
      <c r="A70" s="10">
        <v>62</v>
      </c>
      <c r="B70" s="17" t="str">
        <f aca="true" t="shared" si="28" ref="B70:B75">+B16</f>
        <v>San Lorenzo</v>
      </c>
      <c r="C70" s="19">
        <f aca="true" t="shared" si="29" ref="C70:O70">C16+C43</f>
        <v>3435</v>
      </c>
      <c r="D70" s="19">
        <f t="shared" si="29"/>
        <v>3378</v>
      </c>
      <c r="E70" s="19">
        <f t="shared" si="29"/>
        <v>3377</v>
      </c>
      <c r="F70" s="19">
        <f t="shared" si="29"/>
        <v>3381</v>
      </c>
      <c r="G70" s="19">
        <f t="shared" si="29"/>
        <v>3369</v>
      </c>
      <c r="H70" s="19">
        <f t="shared" si="29"/>
        <v>3287</v>
      </c>
      <c r="I70" s="19">
        <f t="shared" si="29"/>
        <v>3315</v>
      </c>
      <c r="J70" s="19">
        <f t="shared" si="29"/>
        <v>3334</v>
      </c>
      <c r="K70" s="19">
        <f t="shared" si="29"/>
        <v>3333</v>
      </c>
      <c r="L70" s="19">
        <f t="shared" si="29"/>
        <v>3331</v>
      </c>
      <c r="M70" s="19">
        <f t="shared" si="29"/>
        <v>3330</v>
      </c>
      <c r="N70" s="19">
        <f t="shared" si="29"/>
        <v>3260</v>
      </c>
      <c r="O70" s="19">
        <f t="shared" si="29"/>
        <v>3281</v>
      </c>
      <c r="P70" s="19">
        <f aca="true" t="shared" si="30" ref="P70:P75">AVERAGE(D70:O70)</f>
        <v>3331.3333333333335</v>
      </c>
      <c r="Q70" s="10"/>
      <c r="R70" s="10"/>
      <c r="S70" s="26">
        <f aca="true" t="shared" si="31" ref="S70:S75">AVERAGE(D70:F70)</f>
        <v>3378.6666666666665</v>
      </c>
      <c r="T70" s="10">
        <f aca="true" t="shared" si="32" ref="T70:T75">AVERAGE(G70:I70)</f>
        <v>3323.6666666666665</v>
      </c>
      <c r="U70" s="10">
        <f aca="true" t="shared" si="33" ref="U70:U75">AVERAGE(J70:L70)</f>
        <v>3332.6666666666665</v>
      </c>
      <c r="V70" s="10">
        <f aca="true" t="shared" si="34" ref="V70:V75">AVERAGE(M70:O70)</f>
        <v>3290.3333333333335</v>
      </c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</row>
    <row r="71" spans="1:255" ht="10.5">
      <c r="A71" s="10">
        <v>63</v>
      </c>
      <c r="B71" s="17" t="str">
        <f t="shared" si="28"/>
        <v>Fusat Ltda.</v>
      </c>
      <c r="C71" s="19">
        <f aca="true" t="shared" si="35" ref="C71:O71">C17+C44</f>
        <v>29021</v>
      </c>
      <c r="D71" s="19">
        <f t="shared" si="35"/>
        <v>28658</v>
      </c>
      <c r="E71" s="19">
        <f t="shared" si="35"/>
        <v>28620</v>
      </c>
      <c r="F71" s="19">
        <f t="shared" si="35"/>
        <v>28596</v>
      </c>
      <c r="G71" s="19">
        <f t="shared" si="35"/>
        <v>28564</v>
      </c>
      <c r="H71" s="19">
        <f t="shared" si="35"/>
        <v>28211</v>
      </c>
      <c r="I71" s="19">
        <f t="shared" si="35"/>
        <v>28248</v>
      </c>
      <c r="J71" s="19">
        <f t="shared" si="35"/>
        <v>28215</v>
      </c>
      <c r="K71" s="19">
        <f t="shared" si="35"/>
        <v>28196</v>
      </c>
      <c r="L71" s="19">
        <f t="shared" si="35"/>
        <v>28176</v>
      </c>
      <c r="M71" s="19">
        <f t="shared" si="35"/>
        <v>27857</v>
      </c>
      <c r="N71" s="19">
        <f t="shared" si="35"/>
        <v>27921</v>
      </c>
      <c r="O71" s="19">
        <f t="shared" si="35"/>
        <v>27928</v>
      </c>
      <c r="P71" s="19">
        <f t="shared" si="30"/>
        <v>28265.833333333332</v>
      </c>
      <c r="Q71" s="10"/>
      <c r="R71" s="10"/>
      <c r="S71" s="26">
        <f t="shared" si="31"/>
        <v>28624.666666666668</v>
      </c>
      <c r="T71" s="10">
        <f t="shared" si="32"/>
        <v>28341</v>
      </c>
      <c r="U71" s="10">
        <f t="shared" si="33"/>
        <v>28195.666666666668</v>
      </c>
      <c r="V71" s="10">
        <f t="shared" si="34"/>
        <v>27902</v>
      </c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</row>
    <row r="72" spans="1:255" ht="10.5">
      <c r="A72" s="10">
        <v>65</v>
      </c>
      <c r="B72" s="17" t="str">
        <f t="shared" si="28"/>
        <v>Chuquicamata</v>
      </c>
      <c r="C72" s="19">
        <f aca="true" t="shared" si="36" ref="C72:O72">C18+C45</f>
        <v>34255</v>
      </c>
      <c r="D72" s="19">
        <f t="shared" si="36"/>
        <v>34010</v>
      </c>
      <c r="E72" s="19">
        <f t="shared" si="36"/>
        <v>33953</v>
      </c>
      <c r="F72" s="19">
        <f t="shared" si="36"/>
        <v>34021</v>
      </c>
      <c r="G72" s="19">
        <f t="shared" si="36"/>
        <v>34171</v>
      </c>
      <c r="H72" s="19">
        <f t="shared" si="36"/>
        <v>34340</v>
      </c>
      <c r="I72" s="19">
        <f t="shared" si="36"/>
        <v>33617</v>
      </c>
      <c r="J72" s="19">
        <f t="shared" si="36"/>
        <v>33880</v>
      </c>
      <c r="K72" s="19">
        <f t="shared" si="36"/>
        <v>33947</v>
      </c>
      <c r="L72" s="19">
        <f t="shared" si="36"/>
        <v>33951</v>
      </c>
      <c r="M72" s="19">
        <f t="shared" si="36"/>
        <v>32790</v>
      </c>
      <c r="N72" s="19">
        <f t="shared" si="36"/>
        <v>33464</v>
      </c>
      <c r="O72" s="19">
        <f t="shared" si="36"/>
        <v>33476</v>
      </c>
      <c r="P72" s="19">
        <f t="shared" si="30"/>
        <v>33801.666666666664</v>
      </c>
      <c r="Q72" s="10"/>
      <c r="R72" s="10"/>
      <c r="S72" s="26">
        <f t="shared" si="31"/>
        <v>33994.666666666664</v>
      </c>
      <c r="T72" s="10">
        <f t="shared" si="32"/>
        <v>34042.666666666664</v>
      </c>
      <c r="U72" s="10">
        <f t="shared" si="33"/>
        <v>33926</v>
      </c>
      <c r="V72" s="10">
        <f t="shared" si="34"/>
        <v>33243.333333333336</v>
      </c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</row>
    <row r="73" spans="1:255" ht="10.5">
      <c r="A73" s="10">
        <v>68</v>
      </c>
      <c r="B73" s="17" t="str">
        <f t="shared" si="28"/>
        <v>Río Blanco</v>
      </c>
      <c r="C73" s="19">
        <f aca="true" t="shared" si="37" ref="C73:O73">C19+C46</f>
        <v>6246</v>
      </c>
      <c r="D73" s="19">
        <f t="shared" si="37"/>
        <v>6120</v>
      </c>
      <c r="E73" s="19">
        <f t="shared" si="37"/>
        <v>6108</v>
      </c>
      <c r="F73" s="19">
        <f t="shared" si="37"/>
        <v>6109</v>
      </c>
      <c r="G73" s="19">
        <f t="shared" si="37"/>
        <v>6113</v>
      </c>
      <c r="H73" s="19">
        <f t="shared" si="37"/>
        <v>6105</v>
      </c>
      <c r="I73" s="19">
        <f t="shared" si="37"/>
        <v>6115</v>
      </c>
      <c r="J73" s="19">
        <f t="shared" si="37"/>
        <v>6111</v>
      </c>
      <c r="K73" s="19">
        <f t="shared" si="37"/>
        <v>6085</v>
      </c>
      <c r="L73" s="19">
        <f t="shared" si="37"/>
        <v>6088</v>
      </c>
      <c r="M73" s="19">
        <f t="shared" si="37"/>
        <v>6094</v>
      </c>
      <c r="N73" s="19">
        <f t="shared" si="37"/>
        <v>6074</v>
      </c>
      <c r="O73" s="19">
        <f t="shared" si="37"/>
        <v>6065</v>
      </c>
      <c r="P73" s="19">
        <f t="shared" si="30"/>
        <v>6098.916666666667</v>
      </c>
      <c r="Q73" s="10"/>
      <c r="R73" s="10"/>
      <c r="S73" s="26">
        <f t="shared" si="31"/>
        <v>6112.333333333333</v>
      </c>
      <c r="T73" s="10">
        <f t="shared" si="32"/>
        <v>6111</v>
      </c>
      <c r="U73" s="10">
        <f t="shared" si="33"/>
        <v>6094.666666666667</v>
      </c>
      <c r="V73" s="10">
        <f t="shared" si="34"/>
        <v>6077.666666666667</v>
      </c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</row>
    <row r="74" spans="1:255" ht="10.5">
      <c r="A74" s="10">
        <v>76</v>
      </c>
      <c r="B74" s="17" t="str">
        <f t="shared" si="28"/>
        <v>Isapre Fundación</v>
      </c>
      <c r="C74" s="19">
        <f aca="true" t="shared" si="38" ref="C74:O74">C20+C47</f>
        <v>27358</v>
      </c>
      <c r="D74" s="19">
        <f t="shared" si="38"/>
        <v>27410</v>
      </c>
      <c r="E74" s="19">
        <f t="shared" si="38"/>
        <v>27315</v>
      </c>
      <c r="F74" s="19">
        <f t="shared" si="38"/>
        <v>27337</v>
      </c>
      <c r="G74" s="19">
        <f t="shared" si="38"/>
        <v>27379</v>
      </c>
      <c r="H74" s="19">
        <f t="shared" si="38"/>
        <v>27379</v>
      </c>
      <c r="I74" s="19">
        <f t="shared" si="38"/>
        <v>27235</v>
      </c>
      <c r="J74" s="19">
        <f t="shared" si="38"/>
        <v>27280</v>
      </c>
      <c r="K74" s="19">
        <f t="shared" si="38"/>
        <v>27307</v>
      </c>
      <c r="L74" s="19">
        <f t="shared" si="38"/>
        <v>27319</v>
      </c>
      <c r="M74" s="19">
        <f t="shared" si="38"/>
        <v>27349</v>
      </c>
      <c r="N74" s="19">
        <f t="shared" si="38"/>
        <v>27364</v>
      </c>
      <c r="O74" s="19">
        <f t="shared" si="38"/>
        <v>27400</v>
      </c>
      <c r="P74" s="19">
        <f t="shared" si="30"/>
        <v>27339.5</v>
      </c>
      <c r="Q74" s="10"/>
      <c r="R74" s="10"/>
      <c r="S74" s="26">
        <f t="shared" si="31"/>
        <v>27354</v>
      </c>
      <c r="T74" s="10">
        <f t="shared" si="32"/>
        <v>27331</v>
      </c>
      <c r="U74" s="10">
        <f t="shared" si="33"/>
        <v>27302</v>
      </c>
      <c r="V74" s="10">
        <f t="shared" si="34"/>
        <v>27371</v>
      </c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</row>
    <row r="75" spans="1:255" ht="10.5">
      <c r="A75" s="10">
        <v>94</v>
      </c>
      <c r="B75" s="17" t="str">
        <f t="shared" si="28"/>
        <v>Cruz del Norte</v>
      </c>
      <c r="C75" s="19">
        <f aca="true" t="shared" si="39" ref="C75:O75">C21+C48</f>
        <v>3334</v>
      </c>
      <c r="D75" s="19">
        <f t="shared" si="39"/>
        <v>3343</v>
      </c>
      <c r="E75" s="19">
        <f t="shared" si="39"/>
        <v>3353</v>
      </c>
      <c r="F75" s="19">
        <f t="shared" si="39"/>
        <v>3330</v>
      </c>
      <c r="G75" s="19">
        <f t="shared" si="39"/>
        <v>3324</v>
      </c>
      <c r="H75" s="19">
        <f t="shared" si="39"/>
        <v>3337</v>
      </c>
      <c r="I75" s="19">
        <f t="shared" si="39"/>
        <v>3278</v>
      </c>
      <c r="J75" s="19">
        <f t="shared" si="39"/>
        <v>3272</v>
      </c>
      <c r="K75" s="19">
        <f t="shared" si="39"/>
        <v>3268</v>
      </c>
      <c r="L75" s="19">
        <f t="shared" si="39"/>
        <v>3264</v>
      </c>
      <c r="M75" s="19">
        <f t="shared" si="39"/>
        <v>3263</v>
      </c>
      <c r="N75" s="19">
        <f t="shared" si="39"/>
        <v>3215</v>
      </c>
      <c r="O75" s="19">
        <f t="shared" si="39"/>
        <v>3205</v>
      </c>
      <c r="P75" s="19">
        <f t="shared" si="30"/>
        <v>3287.6666666666665</v>
      </c>
      <c r="Q75" s="10"/>
      <c r="R75" s="10"/>
      <c r="S75" s="26">
        <f t="shared" si="31"/>
        <v>3342</v>
      </c>
      <c r="T75" s="10">
        <f t="shared" si="32"/>
        <v>3313</v>
      </c>
      <c r="U75" s="10">
        <f t="shared" si="33"/>
        <v>3268</v>
      </c>
      <c r="V75" s="10">
        <f t="shared" si="34"/>
        <v>3227.6666666666665</v>
      </c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</row>
    <row r="76" spans="1:255" ht="10.5">
      <c r="A76" s="10"/>
      <c r="B76" s="10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</row>
    <row r="77" spans="1:255" ht="10.5">
      <c r="A77" s="106"/>
      <c r="B77" s="106" t="s">
        <v>49</v>
      </c>
      <c r="C77" s="107">
        <f aca="true" t="shared" si="40" ref="C77:O77">SUM(C70:C75)</f>
        <v>103649</v>
      </c>
      <c r="D77" s="107">
        <f t="shared" si="40"/>
        <v>102919</v>
      </c>
      <c r="E77" s="107">
        <f t="shared" si="40"/>
        <v>102726</v>
      </c>
      <c r="F77" s="107">
        <f t="shared" si="40"/>
        <v>102774</v>
      </c>
      <c r="G77" s="107">
        <f t="shared" si="40"/>
        <v>102920</v>
      </c>
      <c r="H77" s="107">
        <f t="shared" si="40"/>
        <v>102659</v>
      </c>
      <c r="I77" s="107">
        <f t="shared" si="40"/>
        <v>101808</v>
      </c>
      <c r="J77" s="107">
        <f t="shared" si="40"/>
        <v>102092</v>
      </c>
      <c r="K77" s="107">
        <f t="shared" si="40"/>
        <v>102136</v>
      </c>
      <c r="L77" s="107">
        <f t="shared" si="40"/>
        <v>102129</v>
      </c>
      <c r="M77" s="107">
        <f t="shared" si="40"/>
        <v>100683</v>
      </c>
      <c r="N77" s="107">
        <f t="shared" si="40"/>
        <v>101298</v>
      </c>
      <c r="O77" s="107">
        <f t="shared" si="40"/>
        <v>101355</v>
      </c>
      <c r="P77" s="107">
        <f>AVERAGE(D77:O77)</f>
        <v>102124.91666666667</v>
      </c>
      <c r="Q77" s="10"/>
      <c r="R77" s="10"/>
      <c r="S77" s="26">
        <f>AVERAGE(D77:F77)</f>
        <v>102806.33333333333</v>
      </c>
      <c r="T77" s="10">
        <f>AVERAGE(G77:I77)</f>
        <v>102462.33333333333</v>
      </c>
      <c r="U77" s="10">
        <f>AVERAGE(J77:L77)</f>
        <v>102119</v>
      </c>
      <c r="V77" s="10">
        <f>AVERAGE(M77:O77)</f>
        <v>101112</v>
      </c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</row>
    <row r="78" spans="1:255" ht="10.5">
      <c r="A78" s="10"/>
      <c r="B78" s="10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</row>
    <row r="79" spans="1:255" ht="11.25" thickBot="1">
      <c r="A79" s="108"/>
      <c r="B79" s="109" t="s">
        <v>50</v>
      </c>
      <c r="C79" s="110">
        <f aca="true" t="shared" si="41" ref="C79:O79">C68+C77</f>
        <v>3064721</v>
      </c>
      <c r="D79" s="110">
        <f t="shared" si="41"/>
        <v>3083761</v>
      </c>
      <c r="E79" s="110">
        <f t="shared" si="41"/>
        <v>3092008</v>
      </c>
      <c r="F79" s="110">
        <f t="shared" si="41"/>
        <v>3106449</v>
      </c>
      <c r="G79" s="110">
        <f t="shared" si="41"/>
        <v>3115826</v>
      </c>
      <c r="H79" s="110">
        <f t="shared" si="41"/>
        <v>3130329</v>
      </c>
      <c r="I79" s="110">
        <f t="shared" si="41"/>
        <v>3143582</v>
      </c>
      <c r="J79" s="110">
        <f t="shared" si="41"/>
        <v>3159199</v>
      </c>
      <c r="K79" s="110">
        <f t="shared" si="41"/>
        <v>3168003</v>
      </c>
      <c r="L79" s="110">
        <f t="shared" si="41"/>
        <v>3174079</v>
      </c>
      <c r="M79" s="110">
        <f t="shared" si="41"/>
        <v>3184247</v>
      </c>
      <c r="N79" s="110">
        <f t="shared" si="41"/>
        <v>3193744</v>
      </c>
      <c r="O79" s="110">
        <f t="shared" si="41"/>
        <v>3206312</v>
      </c>
      <c r="P79" s="111">
        <f>AVERAGE(D79:O79)</f>
        <v>3146461.5833333335</v>
      </c>
      <c r="Q79" s="10"/>
      <c r="R79" s="10"/>
      <c r="S79" s="26">
        <f>AVERAGE(D79:F79)</f>
        <v>3094072.6666666665</v>
      </c>
      <c r="T79" s="10">
        <f>AVERAGE(G79:I79)</f>
        <v>3129912.3333333335</v>
      </c>
      <c r="U79" s="10">
        <f>AVERAGE(J79:L79)</f>
        <v>3167093.6666666665</v>
      </c>
      <c r="V79" s="10">
        <f>AVERAGE(M79:O79)</f>
        <v>3194767.6666666665</v>
      </c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</row>
    <row r="80" spans="2:255" ht="10.5">
      <c r="B80" s="17" t="str">
        <f>+B26</f>
        <v>Fuente: Superintendencia de Salud, Archivo Maestro de Beneficiarios.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</row>
    <row r="81" spans="3:255" ht="10.5">
      <c r="C81" s="17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</row>
    <row r="82" spans="1:16" ht="14.25">
      <c r="A82" s="175" t="s">
        <v>224</v>
      </c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</row>
    <row r="83" ht="10.5"/>
    <row r="84" ht="10.5"/>
    <row r="85" ht="10.5"/>
    <row r="86" ht="10.5"/>
    <row r="87" ht="10.5"/>
    <row r="88" ht="10.5"/>
    <row r="89" ht="10.5"/>
    <row r="90" ht="10.5"/>
    <row r="91" ht="10.5"/>
    <row r="92" ht="10.5"/>
    <row r="93" ht="10.5"/>
    <row r="94" ht="10.5"/>
    <row r="95" ht="10.5"/>
    <row r="96" ht="10.5"/>
    <row r="97" ht="10.5"/>
    <row r="98" ht="10.5"/>
    <row r="99" ht="10.5"/>
    <row r="100" ht="10.5"/>
  </sheetData>
  <sheetProtection/>
  <mergeCells count="10">
    <mergeCell ref="A82:P82"/>
    <mergeCell ref="A1:P1"/>
    <mergeCell ref="A28:P28"/>
    <mergeCell ref="A55:P55"/>
    <mergeCell ref="B56:P56"/>
    <mergeCell ref="B57:P57"/>
    <mergeCell ref="B2:P2"/>
    <mergeCell ref="B3:P3"/>
    <mergeCell ref="B29:P29"/>
    <mergeCell ref="B30:P30"/>
  </mergeCells>
  <hyperlinks>
    <hyperlink ref="A1" location="Indice!A1" display="Volver"/>
    <hyperlink ref="A28" location="Indice!A1" display="Volver"/>
    <hyperlink ref="A55" location="Indice!A1" display="Volver"/>
    <hyperlink ref="A82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32"/>
  <sheetViews>
    <sheetView showGridLines="0" zoomScale="110" zoomScaleNormal="110" zoomScalePageLayoutView="0" workbookViewId="0" topLeftCell="A1">
      <selection activeCell="B3" sqref="B3:K3"/>
    </sheetView>
  </sheetViews>
  <sheetFormatPr defaultColWidth="0" defaultRowHeight="15" zeroHeight="1"/>
  <cols>
    <col min="1" max="1" width="3.59765625" style="8" bestFit="1" customWidth="1"/>
    <col min="2" max="2" width="19.69921875" style="8" customWidth="1"/>
    <col min="3" max="4" width="8" style="8" bestFit="1" customWidth="1"/>
    <col min="5" max="5" width="7.59765625" style="8" customWidth="1"/>
    <col min="6" max="6" width="8.19921875" style="8" customWidth="1"/>
    <col min="7" max="7" width="1.69921875" style="8" customWidth="1"/>
    <col min="8" max="9" width="8" style="8" bestFit="1" customWidth="1"/>
    <col min="10" max="10" width="7.59765625" style="8" customWidth="1"/>
    <col min="11" max="11" width="8.59765625" style="8" customWidth="1"/>
    <col min="12" max="12" width="0" style="8" hidden="1" customWidth="1"/>
    <col min="13" max="13" width="10.09765625" style="8" hidden="1" customWidth="1"/>
    <col min="14" max="14" width="15.19921875" style="8" hidden="1" customWidth="1"/>
    <col min="15" max="18" width="11.3984375" style="8" hidden="1" customWidth="1"/>
    <col min="19" max="16384" width="0" style="8" hidden="1" customWidth="1"/>
  </cols>
  <sheetData>
    <row r="1" spans="1:11" ht="14.25">
      <c r="A1" s="175" t="s">
        <v>224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2:30" ht="13.5">
      <c r="B2" s="176" t="s">
        <v>166</v>
      </c>
      <c r="C2" s="176"/>
      <c r="D2" s="176"/>
      <c r="E2" s="176"/>
      <c r="F2" s="176"/>
      <c r="G2" s="176"/>
      <c r="H2" s="176"/>
      <c r="I2" s="176"/>
      <c r="J2" s="176"/>
      <c r="K2" s="176"/>
      <c r="L2" s="27"/>
      <c r="M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ht="13.5">
      <c r="B3" s="176" t="s">
        <v>167</v>
      </c>
      <c r="C3" s="176"/>
      <c r="D3" s="176"/>
      <c r="E3" s="176"/>
      <c r="F3" s="176"/>
      <c r="G3" s="176"/>
      <c r="H3" s="176"/>
      <c r="I3" s="176"/>
      <c r="J3" s="176"/>
      <c r="K3" s="176"/>
      <c r="L3" s="27"/>
      <c r="M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2:30" ht="13.5">
      <c r="B4" s="176" t="s">
        <v>248</v>
      </c>
      <c r="C4" s="176"/>
      <c r="D4" s="176"/>
      <c r="E4" s="176"/>
      <c r="F4" s="176"/>
      <c r="G4" s="176"/>
      <c r="H4" s="176"/>
      <c r="I4" s="176"/>
      <c r="J4" s="176"/>
      <c r="K4" s="176"/>
      <c r="L4" s="27"/>
      <c r="M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ht="11.25" thickBot="1">
      <c r="A5" s="14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ht="10.5">
      <c r="A6" s="114" t="s">
        <v>1</v>
      </c>
      <c r="B6" s="114" t="s">
        <v>1</v>
      </c>
      <c r="C6" s="115" t="s">
        <v>168</v>
      </c>
      <c r="D6" s="115"/>
      <c r="E6" s="115"/>
      <c r="F6" s="115"/>
      <c r="G6" s="116"/>
      <c r="H6" s="115" t="s">
        <v>169</v>
      </c>
      <c r="I6" s="115"/>
      <c r="J6" s="115"/>
      <c r="K6" s="115"/>
      <c r="L6" s="27"/>
      <c r="M6" s="27"/>
      <c r="N6" s="27"/>
      <c r="O6" s="94"/>
      <c r="P6" s="94"/>
      <c r="Q6" s="94"/>
      <c r="R6" s="94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10.5">
      <c r="A7" s="117"/>
      <c r="B7" s="117"/>
      <c r="C7" s="118" t="str">
        <f>+'Cartera vigente por mes'!O5</f>
        <v>Dic.</v>
      </c>
      <c r="D7" s="118" t="str">
        <f>+C7</f>
        <v>Dic.</v>
      </c>
      <c r="E7" s="119" t="s">
        <v>170</v>
      </c>
      <c r="F7" s="119"/>
      <c r="G7" s="120" t="s">
        <v>1</v>
      </c>
      <c r="H7" s="118" t="str">
        <f>+C7</f>
        <v>Dic.</v>
      </c>
      <c r="I7" s="118" t="str">
        <f>+D7</f>
        <v>Dic.</v>
      </c>
      <c r="J7" s="119" t="s">
        <v>170</v>
      </c>
      <c r="K7" s="119"/>
      <c r="L7" s="50" t="s">
        <v>1</v>
      </c>
      <c r="M7" s="94"/>
      <c r="N7" s="94"/>
      <c r="O7" s="95"/>
      <c r="P7" s="95"/>
      <c r="Q7" s="95"/>
      <c r="R7" s="95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1:30" ht="21">
      <c r="A8" s="121" t="s">
        <v>37</v>
      </c>
      <c r="B8" s="122" t="s">
        <v>38</v>
      </c>
      <c r="C8" s="123">
        <v>2012</v>
      </c>
      <c r="D8" s="123">
        <v>2013</v>
      </c>
      <c r="E8" s="125" t="s">
        <v>225</v>
      </c>
      <c r="F8" s="125" t="s">
        <v>226</v>
      </c>
      <c r="G8" s="124"/>
      <c r="H8" s="123">
        <f>+C8</f>
        <v>2012</v>
      </c>
      <c r="I8" s="123">
        <f>+D8</f>
        <v>2013</v>
      </c>
      <c r="J8" s="125" t="str">
        <f>+E8</f>
        <v>Número</v>
      </c>
      <c r="K8" s="125" t="str">
        <f>+F8</f>
        <v>Porcentaje</v>
      </c>
      <c r="L8" s="27"/>
      <c r="M8" s="27"/>
      <c r="N8" s="27"/>
      <c r="O8" s="95"/>
      <c r="P8" s="95"/>
      <c r="Q8" s="95"/>
      <c r="R8" s="95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ht="10.5">
      <c r="A9" s="14" t="s">
        <v>171</v>
      </c>
      <c r="B9" s="17" t="str">
        <f>+'Cartera vigente por mes'!B6</f>
        <v>Colmena Golden Cross</v>
      </c>
      <c r="C9" s="18">
        <f>+'Cartera vigente por mes'!C6</f>
        <v>256065</v>
      </c>
      <c r="D9" s="26">
        <f>+'Cartera vigente por mes'!O6</f>
        <v>270225</v>
      </c>
      <c r="E9" s="28">
        <f aca="true" t="shared" si="0" ref="E9:E15">D9-C9</f>
        <v>14160</v>
      </c>
      <c r="F9" s="82">
        <f aca="true" t="shared" si="1" ref="F9:F15">E9/C9</f>
        <v>0.055298459375549176</v>
      </c>
      <c r="G9" s="28"/>
      <c r="H9" s="26">
        <f>+'Cartera vigente por mes'!C60</f>
        <v>473941</v>
      </c>
      <c r="I9" s="26">
        <f>+'Cartera vigente por mes'!O60</f>
        <v>490597</v>
      </c>
      <c r="J9" s="28">
        <f aca="true" t="shared" si="2" ref="J9:J15">I9-H9</f>
        <v>16656</v>
      </c>
      <c r="K9" s="82">
        <f aca="true" t="shared" si="3" ref="K9:K15">J9/H9</f>
        <v>0.035143614922532554</v>
      </c>
      <c r="L9" s="10"/>
      <c r="M9" s="56">
        <f aca="true" t="shared" si="4" ref="M9:M15">+I9/D9</f>
        <v>1.8155129984272365</v>
      </c>
      <c r="N9" s="27"/>
      <c r="O9" s="96"/>
      <c r="P9" s="96"/>
      <c r="Q9" s="96"/>
      <c r="R9" s="96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30" ht="10.5">
      <c r="A10" s="14" t="s">
        <v>172</v>
      </c>
      <c r="B10" s="17" t="str">
        <f>+'Cartera vigente por mes'!B7</f>
        <v>Isapre Cruz Blanca S.A.</v>
      </c>
      <c r="C10" s="18">
        <f>+'Cartera vigente por mes'!C7</f>
        <v>329867</v>
      </c>
      <c r="D10" s="26">
        <f>+'Cartera vigente por mes'!O7</f>
        <v>357259</v>
      </c>
      <c r="E10" s="28">
        <f t="shared" si="0"/>
        <v>27392</v>
      </c>
      <c r="F10" s="82">
        <f t="shared" si="1"/>
        <v>0.08303952805221498</v>
      </c>
      <c r="G10" s="28"/>
      <c r="H10" s="26">
        <f>+'Cartera vigente por mes'!C61</f>
        <v>614111</v>
      </c>
      <c r="I10" s="26">
        <f>+'Cartera vigente por mes'!O61</f>
        <v>648684</v>
      </c>
      <c r="J10" s="28">
        <f t="shared" si="2"/>
        <v>34573</v>
      </c>
      <c r="K10" s="82">
        <f t="shared" si="3"/>
        <v>0.0562976400031916</v>
      </c>
      <c r="L10" s="10"/>
      <c r="M10" s="56">
        <f t="shared" si="4"/>
        <v>1.815724726319001</v>
      </c>
      <c r="N10" s="27"/>
      <c r="O10" s="96"/>
      <c r="P10" s="96"/>
      <c r="Q10" s="96"/>
      <c r="R10" s="96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ht="10.5">
      <c r="A11" s="14" t="s">
        <v>173</v>
      </c>
      <c r="B11" s="17" t="str">
        <f>+'Cartera vigente por mes'!B8</f>
        <v>Vida Tres</v>
      </c>
      <c r="C11" s="18">
        <f>+'Cartera vigente por mes'!C8</f>
        <v>73308</v>
      </c>
      <c r="D11" s="26">
        <f>+'Cartera vigente por mes'!O8</f>
        <v>75182</v>
      </c>
      <c r="E11" s="28">
        <f t="shared" si="0"/>
        <v>1874</v>
      </c>
      <c r="F11" s="82">
        <f t="shared" si="1"/>
        <v>0.02556337643913352</v>
      </c>
      <c r="G11" s="28"/>
      <c r="H11" s="26">
        <f>+'Cartera vigente por mes'!C62</f>
        <v>137457</v>
      </c>
      <c r="I11" s="26">
        <f>+'Cartera vigente por mes'!O62</f>
        <v>140517</v>
      </c>
      <c r="J11" s="28">
        <f t="shared" si="2"/>
        <v>3060</v>
      </c>
      <c r="K11" s="82">
        <f t="shared" si="3"/>
        <v>0.02226150723498985</v>
      </c>
      <c r="L11" s="10"/>
      <c r="M11" s="56">
        <f t="shared" si="4"/>
        <v>1.8690245005453432</v>
      </c>
      <c r="N11" s="27"/>
      <c r="O11" s="96"/>
      <c r="P11" s="96"/>
      <c r="Q11" s="96"/>
      <c r="R11" s="96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ht="10.5">
      <c r="A12" s="14">
        <v>81</v>
      </c>
      <c r="B12" s="17" t="str">
        <f>+'Cartera vigente por mes'!B9</f>
        <v>Ferrosalud</v>
      </c>
      <c r="C12" s="18">
        <f>+'Cartera vigente por mes'!C9</f>
        <v>13283</v>
      </c>
      <c r="D12" s="26">
        <f>+'Cartera vigente por mes'!O9</f>
        <v>13794</v>
      </c>
      <c r="E12" s="28">
        <f>D12-C12</f>
        <v>511</v>
      </c>
      <c r="F12" s="82">
        <f>E12/C12</f>
        <v>0.038470225099751565</v>
      </c>
      <c r="G12" s="28"/>
      <c r="H12" s="26">
        <f>+'Cartera vigente por mes'!C63</f>
        <v>17273</v>
      </c>
      <c r="I12" s="26">
        <f>+'Cartera vigente por mes'!O63</f>
        <v>16969</v>
      </c>
      <c r="J12" s="28">
        <f>I12-H12</f>
        <v>-304</v>
      </c>
      <c r="K12" s="82">
        <f>J12/H12</f>
        <v>-0.0175997221096509</v>
      </c>
      <c r="L12" s="10"/>
      <c r="M12" s="56">
        <f>+I12/D12</f>
        <v>1.230172538784979</v>
      </c>
      <c r="N12" s="10"/>
      <c r="O12" s="96"/>
      <c r="P12" s="96"/>
      <c r="Q12" s="96"/>
      <c r="R12" s="96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ht="10.5">
      <c r="A13" s="14" t="s">
        <v>174</v>
      </c>
      <c r="B13" s="17" t="str">
        <f>+'Cartera vigente por mes'!B10</f>
        <v>Mas Vida</v>
      </c>
      <c r="C13" s="18">
        <f>+'Cartera vigente por mes'!C10</f>
        <v>226247</v>
      </c>
      <c r="D13" s="26">
        <f>+'Cartera vigente por mes'!O10</f>
        <v>256366</v>
      </c>
      <c r="E13" s="28">
        <f t="shared" si="0"/>
        <v>30119</v>
      </c>
      <c r="F13" s="82">
        <f t="shared" si="1"/>
        <v>0.13312441711934303</v>
      </c>
      <c r="G13" s="28"/>
      <c r="H13" s="26">
        <f>+'Cartera vigente por mes'!C64</f>
        <v>429206</v>
      </c>
      <c r="I13" s="26">
        <f>+'Cartera vigente por mes'!O64</f>
        <v>479432</v>
      </c>
      <c r="J13" s="28">
        <f t="shared" si="2"/>
        <v>50226</v>
      </c>
      <c r="K13" s="82">
        <f t="shared" si="3"/>
        <v>0.11702073130384943</v>
      </c>
      <c r="L13" s="10"/>
      <c r="M13" s="56">
        <f t="shared" si="4"/>
        <v>1.8701075805684062</v>
      </c>
      <c r="N13" s="27"/>
      <c r="O13" s="96"/>
      <c r="P13" s="96"/>
      <c r="Q13" s="96"/>
      <c r="R13" s="96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ht="10.5">
      <c r="A14" s="14" t="s">
        <v>175</v>
      </c>
      <c r="B14" s="17" t="str">
        <f>+'Cartera vigente por mes'!B11</f>
        <v>Isapre Banmédica</v>
      </c>
      <c r="C14" s="18">
        <f>+'Cartera vigente por mes'!C11</f>
        <v>332063</v>
      </c>
      <c r="D14" s="26">
        <f>+'Cartera vigente por mes'!O11</f>
        <v>354363</v>
      </c>
      <c r="E14" s="28">
        <f t="shared" si="0"/>
        <v>22300</v>
      </c>
      <c r="F14" s="82">
        <f t="shared" si="1"/>
        <v>0.06715593125400902</v>
      </c>
      <c r="G14" s="28"/>
      <c r="H14" s="26">
        <f>+'Cartera vigente por mes'!C65</f>
        <v>617520</v>
      </c>
      <c r="I14" s="26">
        <f>+'Cartera vigente por mes'!O65</f>
        <v>653093</v>
      </c>
      <c r="J14" s="28">
        <f t="shared" si="2"/>
        <v>35573</v>
      </c>
      <c r="K14" s="82">
        <f t="shared" si="3"/>
        <v>0.05760623137712139</v>
      </c>
      <c r="L14" s="10"/>
      <c r="M14" s="56">
        <f t="shared" si="4"/>
        <v>1.8430056185324089</v>
      </c>
      <c r="N14" s="27"/>
      <c r="O14" s="96"/>
      <c r="P14" s="96"/>
      <c r="Q14" s="96"/>
      <c r="R14" s="9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ht="10.5">
      <c r="A15" s="14">
        <v>107</v>
      </c>
      <c r="B15" s="17" t="str">
        <f>+'Cartera vigente por mes'!B12</f>
        <v>Consalud S.A.</v>
      </c>
      <c r="C15" s="18">
        <f>+'Cartera vigente por mes'!C12</f>
        <v>353863</v>
      </c>
      <c r="D15" s="26">
        <f>+'Cartera vigente por mes'!O12</f>
        <v>361204</v>
      </c>
      <c r="E15" s="28">
        <f t="shared" si="0"/>
        <v>7341</v>
      </c>
      <c r="F15" s="82">
        <f t="shared" si="1"/>
        <v>0.02074531669035757</v>
      </c>
      <c r="G15" s="28"/>
      <c r="H15" s="26">
        <f>+'Cartera vigente por mes'!C66</f>
        <v>671564</v>
      </c>
      <c r="I15" s="26">
        <f>+'Cartera vigente por mes'!O66</f>
        <v>675665</v>
      </c>
      <c r="J15" s="28">
        <f t="shared" si="2"/>
        <v>4101</v>
      </c>
      <c r="K15" s="82">
        <f t="shared" si="3"/>
        <v>0.006106640618020025</v>
      </c>
      <c r="L15" s="10"/>
      <c r="M15" s="56">
        <f t="shared" si="4"/>
        <v>1.870591134095968</v>
      </c>
      <c r="N15" s="27"/>
      <c r="O15" s="96"/>
      <c r="P15" s="96"/>
      <c r="Q15" s="96"/>
      <c r="R15" s="96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10.5">
      <c r="A16" s="10"/>
      <c r="B16" s="10"/>
      <c r="C16" s="39"/>
      <c r="D16" s="39"/>
      <c r="E16" s="39"/>
      <c r="F16" s="97"/>
      <c r="G16" s="28"/>
      <c r="H16" s="28"/>
      <c r="I16" s="28"/>
      <c r="J16" s="28"/>
      <c r="K16" s="83"/>
      <c r="L16" s="10"/>
      <c r="M16" s="56"/>
      <c r="N16" s="10"/>
      <c r="O16" s="96"/>
      <c r="P16" s="96"/>
      <c r="Q16" s="96"/>
      <c r="R16" s="96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ht="10.5">
      <c r="A17" s="105"/>
      <c r="B17" s="106" t="s">
        <v>43</v>
      </c>
      <c r="C17" s="126">
        <f>SUM(C9:C16)</f>
        <v>1584696</v>
      </c>
      <c r="D17" s="126">
        <f>SUM(D9:D16)</f>
        <v>1688393</v>
      </c>
      <c r="E17" s="126">
        <f>SUM(E9:E16)</f>
        <v>103697</v>
      </c>
      <c r="F17" s="127">
        <f>E17/C17</f>
        <v>0.06543652536511735</v>
      </c>
      <c r="G17" s="126"/>
      <c r="H17" s="126">
        <f>SUM(H9:H16)</f>
        <v>2961072</v>
      </c>
      <c r="I17" s="126">
        <f>SUM(I9:I16)</f>
        <v>3104957</v>
      </c>
      <c r="J17" s="126">
        <f>SUM(J9:J16)</f>
        <v>143885</v>
      </c>
      <c r="K17" s="127">
        <f>J17/H17</f>
        <v>0.04859219904142824</v>
      </c>
      <c r="L17" s="10"/>
      <c r="M17" s="56">
        <f>+I17/D17</f>
        <v>1.839001346250547</v>
      </c>
      <c r="N17" s="10"/>
      <c r="O17" s="96"/>
      <c r="P17" s="96"/>
      <c r="Q17" s="96"/>
      <c r="R17" s="96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ht="10.5">
      <c r="A18" s="10"/>
      <c r="B18" s="10"/>
      <c r="C18" s="39"/>
      <c r="D18" s="39"/>
      <c r="E18" s="39"/>
      <c r="F18" s="97"/>
      <c r="G18" s="28"/>
      <c r="H18" s="28"/>
      <c r="I18" s="28"/>
      <c r="J18" s="28"/>
      <c r="K18" s="83"/>
      <c r="L18" s="10"/>
      <c r="M18" s="56"/>
      <c r="N18" s="10"/>
      <c r="O18" s="96"/>
      <c r="P18" s="96"/>
      <c r="Q18" s="96"/>
      <c r="R18" s="96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ht="10.5">
      <c r="A19" s="14">
        <v>62</v>
      </c>
      <c r="B19" s="17" t="str">
        <f>+'Cartera vigente por mes'!B16</f>
        <v>San Lorenzo</v>
      </c>
      <c r="C19" s="18">
        <f>+'Cartera vigente por mes'!C16</f>
        <v>1230</v>
      </c>
      <c r="D19" s="26">
        <f>+'Cartera vigente por mes'!O16</f>
        <v>1214</v>
      </c>
      <c r="E19" s="28">
        <f aca="true" t="shared" si="5" ref="E19:E24">D19-C19</f>
        <v>-16</v>
      </c>
      <c r="F19" s="82">
        <f aca="true" t="shared" si="6" ref="F19:F24">E19/C19</f>
        <v>-0.013008130081300813</v>
      </c>
      <c r="G19" s="28"/>
      <c r="H19" s="26">
        <f>+'Cartera vigente por mes'!C70</f>
        <v>3435</v>
      </c>
      <c r="I19" s="26">
        <f>+'Cartera vigente por mes'!O70</f>
        <v>3281</v>
      </c>
      <c r="J19" s="28">
        <f aca="true" t="shared" si="7" ref="J19:J24">I19-H19</f>
        <v>-154</v>
      </c>
      <c r="K19" s="82">
        <f aca="true" t="shared" si="8" ref="K19:K24">J19/H19</f>
        <v>-0.044832605531295484</v>
      </c>
      <c r="L19" s="10"/>
      <c r="M19" s="56">
        <f aca="true" t="shared" si="9" ref="M19:M24">+I19/D19</f>
        <v>2.702635914332784</v>
      </c>
      <c r="N19" s="10"/>
      <c r="O19" s="96"/>
      <c r="P19" s="96"/>
      <c r="Q19" s="96"/>
      <c r="R19" s="96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ht="10.5">
      <c r="A20" s="14">
        <v>63</v>
      </c>
      <c r="B20" s="17" t="str">
        <f>+'Cartera vigente por mes'!B17</f>
        <v>Fusat Ltda.</v>
      </c>
      <c r="C20" s="18">
        <f>+'Cartera vigente por mes'!C17</f>
        <v>12730</v>
      </c>
      <c r="D20" s="26">
        <f>+'Cartera vigente por mes'!O17</f>
        <v>12428</v>
      </c>
      <c r="E20" s="28">
        <f t="shared" si="5"/>
        <v>-302</v>
      </c>
      <c r="F20" s="82">
        <f t="shared" si="6"/>
        <v>-0.023723487824037708</v>
      </c>
      <c r="G20" s="28"/>
      <c r="H20" s="26">
        <f>+'Cartera vigente por mes'!C71</f>
        <v>29021</v>
      </c>
      <c r="I20" s="26">
        <f>+'Cartera vigente por mes'!O71</f>
        <v>27928</v>
      </c>
      <c r="J20" s="28">
        <f t="shared" si="7"/>
        <v>-1093</v>
      </c>
      <c r="K20" s="82">
        <f t="shared" si="8"/>
        <v>-0.037662382412735604</v>
      </c>
      <c r="L20" s="10"/>
      <c r="M20" s="56">
        <f t="shared" si="9"/>
        <v>2.2471837785645317</v>
      </c>
      <c r="N20" s="10"/>
      <c r="O20" s="96"/>
      <c r="P20" s="96"/>
      <c r="Q20" s="96"/>
      <c r="R20" s="96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ht="10.5">
      <c r="A21" s="14">
        <v>65</v>
      </c>
      <c r="B21" s="17" t="str">
        <f>+'Cartera vigente por mes'!B18</f>
        <v>Chuquicamata</v>
      </c>
      <c r="C21" s="18">
        <f>+'Cartera vigente por mes'!C18</f>
        <v>12119</v>
      </c>
      <c r="D21" s="26">
        <f>+'Cartera vigente por mes'!O18</f>
        <v>12147</v>
      </c>
      <c r="E21" s="28">
        <f t="shared" si="5"/>
        <v>28</v>
      </c>
      <c r="F21" s="82">
        <f t="shared" si="6"/>
        <v>0.002310421651951481</v>
      </c>
      <c r="G21" s="28"/>
      <c r="H21" s="26">
        <f>+'Cartera vigente por mes'!C72</f>
        <v>34255</v>
      </c>
      <c r="I21" s="26">
        <f>+'Cartera vigente por mes'!O72</f>
        <v>33476</v>
      </c>
      <c r="J21" s="28">
        <f t="shared" si="7"/>
        <v>-779</v>
      </c>
      <c r="K21" s="82">
        <f t="shared" si="8"/>
        <v>-0.022741205663406802</v>
      </c>
      <c r="L21" s="10"/>
      <c r="M21" s="56">
        <f t="shared" si="9"/>
        <v>2.7559068082654155</v>
      </c>
      <c r="N21" s="10"/>
      <c r="O21" s="96"/>
      <c r="P21" s="96"/>
      <c r="Q21" s="96"/>
      <c r="R21" s="96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ht="10.5">
      <c r="A22" s="14">
        <v>68</v>
      </c>
      <c r="B22" s="17" t="str">
        <f>+'Cartera vigente por mes'!B19</f>
        <v>Río Blanco</v>
      </c>
      <c r="C22" s="18">
        <f>+'Cartera vigente por mes'!C19</f>
        <v>2077</v>
      </c>
      <c r="D22" s="26">
        <f>+'Cartera vigente por mes'!O19</f>
        <v>2044</v>
      </c>
      <c r="E22" s="28">
        <f t="shared" si="5"/>
        <v>-33</v>
      </c>
      <c r="F22" s="82">
        <f t="shared" si="6"/>
        <v>-0.015888300433317286</v>
      </c>
      <c r="G22" s="28"/>
      <c r="H22" s="26">
        <f>+'Cartera vigente por mes'!C73</f>
        <v>6246</v>
      </c>
      <c r="I22" s="26">
        <f>+'Cartera vigente por mes'!O73</f>
        <v>6065</v>
      </c>
      <c r="J22" s="28">
        <f t="shared" si="7"/>
        <v>-181</v>
      </c>
      <c r="K22" s="82">
        <f t="shared" si="8"/>
        <v>-0.028978546269612552</v>
      </c>
      <c r="L22" s="10"/>
      <c r="M22" s="56">
        <f t="shared" si="9"/>
        <v>2.9672211350293543</v>
      </c>
      <c r="N22" s="10"/>
      <c r="O22" s="96"/>
      <c r="P22" s="96"/>
      <c r="Q22" s="96"/>
      <c r="R22" s="96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ht="10.5">
      <c r="A23" s="14">
        <v>76</v>
      </c>
      <c r="B23" s="17" t="str">
        <f>+'Cartera vigente por mes'!B20</f>
        <v>Isapre Fundación</v>
      </c>
      <c r="C23" s="18">
        <f>+'Cartera vigente por mes'!C20</f>
        <v>15118</v>
      </c>
      <c r="D23" s="26">
        <f>+'Cartera vigente por mes'!O20</f>
        <v>15330</v>
      </c>
      <c r="E23" s="28">
        <f t="shared" si="5"/>
        <v>212</v>
      </c>
      <c r="F23" s="82">
        <f t="shared" si="6"/>
        <v>0.014023018917846276</v>
      </c>
      <c r="G23" s="28"/>
      <c r="H23" s="26">
        <f>+'Cartera vigente por mes'!C74</f>
        <v>27358</v>
      </c>
      <c r="I23" s="26">
        <f>+'Cartera vigente por mes'!O74</f>
        <v>27400</v>
      </c>
      <c r="J23" s="28">
        <f t="shared" si="7"/>
        <v>42</v>
      </c>
      <c r="K23" s="82">
        <f t="shared" si="8"/>
        <v>0.0015351999415161926</v>
      </c>
      <c r="L23" s="10"/>
      <c r="M23" s="56">
        <f t="shared" si="9"/>
        <v>1.7873450750163078</v>
      </c>
      <c r="N23" s="10"/>
      <c r="O23" s="96"/>
      <c r="P23" s="96"/>
      <c r="Q23" s="96"/>
      <c r="R23" s="96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ht="10.5">
      <c r="A24" s="14">
        <v>94</v>
      </c>
      <c r="B24" s="17" t="str">
        <f>+'Cartera vigente por mes'!B21</f>
        <v>Cruz del Norte</v>
      </c>
      <c r="C24" s="18">
        <f>+'Cartera vigente por mes'!C21</f>
        <v>1226</v>
      </c>
      <c r="D24" s="26">
        <f>+'Cartera vigente por mes'!O21</f>
        <v>1198</v>
      </c>
      <c r="E24" s="28">
        <f t="shared" si="5"/>
        <v>-28</v>
      </c>
      <c r="F24" s="82">
        <f t="shared" si="6"/>
        <v>-0.022838499184339316</v>
      </c>
      <c r="G24" s="28"/>
      <c r="H24" s="26">
        <f>+'Cartera vigente por mes'!C75</f>
        <v>3334</v>
      </c>
      <c r="I24" s="26">
        <f>+'Cartera vigente por mes'!O75</f>
        <v>3205</v>
      </c>
      <c r="J24" s="28">
        <f t="shared" si="7"/>
        <v>-129</v>
      </c>
      <c r="K24" s="82">
        <f t="shared" si="8"/>
        <v>-0.03869226154769046</v>
      </c>
      <c r="L24" s="10"/>
      <c r="M24" s="56">
        <f t="shared" si="9"/>
        <v>2.6752921535893157</v>
      </c>
      <c r="N24" s="10"/>
      <c r="O24" s="96"/>
      <c r="P24" s="96"/>
      <c r="Q24" s="96"/>
      <c r="R24" s="96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ht="10.5">
      <c r="A25" s="10"/>
      <c r="B25" s="10"/>
      <c r="C25" s="39"/>
      <c r="D25" s="39"/>
      <c r="E25" s="39"/>
      <c r="F25" s="97"/>
      <c r="G25" s="28"/>
      <c r="H25" s="28"/>
      <c r="I25" s="28"/>
      <c r="J25" s="28"/>
      <c r="K25" s="83"/>
      <c r="L25" s="27"/>
      <c r="M25" s="56"/>
      <c r="N25" s="27"/>
      <c r="O25" s="96"/>
      <c r="P25" s="96"/>
      <c r="Q25" s="96"/>
      <c r="R25" s="96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ht="10.5">
      <c r="A26" s="106"/>
      <c r="B26" s="106" t="s">
        <v>49</v>
      </c>
      <c r="C26" s="126">
        <f>SUM(C19:C24)</f>
        <v>44500</v>
      </c>
      <c r="D26" s="126">
        <f>SUM(D19:D24)</f>
        <v>44361</v>
      </c>
      <c r="E26" s="126">
        <f>SUM(E19:E24)</f>
        <v>-139</v>
      </c>
      <c r="F26" s="127">
        <f>E26/C26</f>
        <v>-0.0031235955056179775</v>
      </c>
      <c r="G26" s="126"/>
      <c r="H26" s="126">
        <f>SUM(H19:H24)</f>
        <v>103649</v>
      </c>
      <c r="I26" s="126">
        <f>SUM(I19:I24)</f>
        <v>101355</v>
      </c>
      <c r="J26" s="126">
        <f>SUM(J19:J24)</f>
        <v>-2294</v>
      </c>
      <c r="K26" s="127">
        <f>J26/H26</f>
        <v>-0.0221323891209756</v>
      </c>
      <c r="L26" s="27"/>
      <c r="M26" s="56">
        <f>+I26/D26</f>
        <v>2.284777169135051</v>
      </c>
      <c r="N26" s="27"/>
      <c r="O26" s="96"/>
      <c r="P26" s="96"/>
      <c r="Q26" s="96"/>
      <c r="R26" s="96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ht="10.5">
      <c r="A27" s="10"/>
      <c r="B27" s="10"/>
      <c r="C27" s="39"/>
      <c r="D27" s="39"/>
      <c r="E27" s="39"/>
      <c r="F27" s="97"/>
      <c r="G27" s="28"/>
      <c r="H27" s="28"/>
      <c r="I27" s="28"/>
      <c r="J27" s="28"/>
      <c r="K27" s="83"/>
      <c r="L27" s="27"/>
      <c r="M27" s="56"/>
      <c r="N27" s="27"/>
      <c r="O27" s="96"/>
      <c r="P27" s="96"/>
      <c r="Q27" s="96"/>
      <c r="R27" s="96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30" ht="11.25" thickBot="1">
      <c r="A28" s="128"/>
      <c r="B28" s="109" t="s">
        <v>50</v>
      </c>
      <c r="C28" s="126">
        <f>C17+C26</f>
        <v>1629196</v>
      </c>
      <c r="D28" s="126">
        <f>D17+D26</f>
        <v>1732754</v>
      </c>
      <c r="E28" s="126">
        <f>E17+E26</f>
        <v>103558</v>
      </c>
      <c r="F28" s="127">
        <f>E28/C28</f>
        <v>0.06356386831295928</v>
      </c>
      <c r="G28" s="126"/>
      <c r="H28" s="126">
        <f>H17+H26</f>
        <v>3064721</v>
      </c>
      <c r="I28" s="126">
        <f>I17+I26</f>
        <v>3206312</v>
      </c>
      <c r="J28" s="126">
        <f>J17+J26</f>
        <v>141591</v>
      </c>
      <c r="K28" s="127">
        <f>J28/H28</f>
        <v>0.04620029033637972</v>
      </c>
      <c r="L28" s="27"/>
      <c r="M28" s="56">
        <f>+I28/D28</f>
        <v>1.8504138498598186</v>
      </c>
      <c r="N28" s="27"/>
      <c r="O28" s="96"/>
      <c r="P28" s="96"/>
      <c r="Q28" s="96"/>
      <c r="R28" s="96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1:30" ht="10.5">
      <c r="A29" s="98"/>
      <c r="B29" s="17" t="str">
        <f>+'Cartera vigente por mes'!B26</f>
        <v>Fuente: Superintendencia de Salud, Archivo Maestro de Beneficiarios.</v>
      </c>
      <c r="C29" s="98"/>
      <c r="D29" s="98"/>
      <c r="E29" s="98"/>
      <c r="F29" s="99"/>
      <c r="G29" s="100"/>
      <c r="H29" s="100"/>
      <c r="I29" s="100"/>
      <c r="J29" s="100"/>
      <c r="K29" s="100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</row>
    <row r="30" spans="7:30" ht="10.5"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1:11" ht="14.25">
      <c r="A31" s="175" t="s">
        <v>224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2:11" ht="10.5">
      <c r="B32" s="177"/>
      <c r="C32" s="177"/>
      <c r="D32" s="177"/>
      <c r="E32" s="177"/>
      <c r="F32" s="177"/>
      <c r="G32" s="177"/>
      <c r="H32" s="177"/>
      <c r="I32" s="177"/>
      <c r="J32" s="177"/>
      <c r="K32" s="177"/>
    </row>
    <row r="33" ht="10.5"/>
    <row r="34" ht="10.5"/>
    <row r="35" ht="10.5"/>
    <row r="36" ht="10.5"/>
    <row r="37" ht="10.5"/>
    <row r="38" ht="10.5"/>
  </sheetData>
  <sheetProtection/>
  <mergeCells count="6">
    <mergeCell ref="A1:K1"/>
    <mergeCell ref="A31:K31"/>
    <mergeCell ref="B32:K32"/>
    <mergeCell ref="B2:K2"/>
    <mergeCell ref="B3:K3"/>
    <mergeCell ref="B4:K4"/>
  </mergeCells>
  <hyperlinks>
    <hyperlink ref="A1" location="Indice!A1" display="Volver"/>
    <hyperlink ref="A31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O63"/>
  <sheetViews>
    <sheetView showGridLines="0" zoomScale="90" zoomScaleNormal="90" zoomScalePageLayoutView="0" workbookViewId="0" topLeftCell="A1">
      <selection activeCell="B3" sqref="B3:V3"/>
    </sheetView>
  </sheetViews>
  <sheetFormatPr defaultColWidth="0" defaultRowHeight="15" zeroHeight="1"/>
  <cols>
    <col min="1" max="1" width="3.69921875" style="8" bestFit="1" customWidth="1"/>
    <col min="2" max="2" width="18.3984375" style="8" customWidth="1"/>
    <col min="3" max="3" width="6.59765625" style="8" bestFit="1" customWidth="1"/>
    <col min="4" max="9" width="6.69921875" style="8" bestFit="1" customWidth="1"/>
    <col min="10" max="10" width="8.19921875" style="8" bestFit="1" customWidth="1"/>
    <col min="11" max="13" width="7.19921875" style="8" bestFit="1" customWidth="1"/>
    <col min="14" max="14" width="6.8984375" style="8" bestFit="1" customWidth="1"/>
    <col min="15" max="15" width="8.19921875" style="8" bestFit="1" customWidth="1"/>
    <col min="16" max="16" width="6.8984375" style="8" bestFit="1" customWidth="1"/>
    <col min="17" max="17" width="9.09765625" style="8" bestFit="1" customWidth="1"/>
    <col min="18" max="20" width="6.59765625" style="8" bestFit="1" customWidth="1"/>
    <col min="21" max="21" width="5.5" style="8" hidden="1" customWidth="1"/>
    <col min="22" max="22" width="8" style="8" bestFit="1" customWidth="1"/>
    <col min="23" max="23" width="11.3984375" style="8" hidden="1" customWidth="1"/>
    <col min="24" max="24" width="0" style="8" hidden="1" customWidth="1"/>
    <col min="25" max="25" width="11" style="8" hidden="1" customWidth="1"/>
    <col min="26" max="26" width="12.69921875" style="8" hidden="1" customWidth="1"/>
    <col min="27" max="27" width="13.3984375" style="8" hidden="1" customWidth="1"/>
    <col min="28" max="28" width="12.3984375" style="8" hidden="1" customWidth="1"/>
    <col min="29" max="30" width="0" style="8" hidden="1" customWidth="1"/>
    <col min="31" max="31" width="10" style="8" hidden="1" customWidth="1"/>
    <col min="32" max="16384" width="0" style="8" hidden="1" customWidth="1"/>
  </cols>
  <sheetData>
    <row r="1" spans="1:22" ht="14.25">
      <c r="A1" s="175" t="s">
        <v>224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</row>
    <row r="2" spans="2:31" ht="14.25" thickBot="1">
      <c r="B2" s="176" t="s">
        <v>134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32"/>
      <c r="AE2" s="37"/>
    </row>
    <row r="3" spans="2:31" ht="13.5">
      <c r="B3" s="176" t="s">
        <v>254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32"/>
      <c r="X3" s="27"/>
      <c r="Y3" s="77" t="s">
        <v>135</v>
      </c>
      <c r="Z3" s="11" t="s">
        <v>136</v>
      </c>
      <c r="AA3" s="11"/>
      <c r="AB3" s="11" t="s">
        <v>108</v>
      </c>
      <c r="AE3" s="37"/>
    </row>
    <row r="4" spans="1:31" ht="11.25" thickBot="1">
      <c r="A4" s="14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86"/>
      <c r="W4" s="27"/>
      <c r="X4" s="27"/>
      <c r="Y4" s="13" t="s">
        <v>137</v>
      </c>
      <c r="Z4" s="13" t="s">
        <v>138</v>
      </c>
      <c r="AA4" s="13" t="s">
        <v>139</v>
      </c>
      <c r="AB4" s="13" t="s">
        <v>110</v>
      </c>
      <c r="AE4" s="37"/>
    </row>
    <row r="5" spans="1:31" ht="10.5">
      <c r="A5" s="114" t="s">
        <v>1</v>
      </c>
      <c r="B5" s="114" t="s">
        <v>1</v>
      </c>
      <c r="C5" s="130" t="s">
        <v>227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1" t="s">
        <v>4</v>
      </c>
      <c r="R5" s="131" t="s">
        <v>140</v>
      </c>
      <c r="S5" s="131" t="s">
        <v>141</v>
      </c>
      <c r="T5" s="131" t="s">
        <v>142</v>
      </c>
      <c r="U5" s="131" t="s">
        <v>143</v>
      </c>
      <c r="V5" s="132"/>
      <c r="X5" s="27"/>
      <c r="Y5" s="15" t="s">
        <v>73</v>
      </c>
      <c r="Z5" s="15" t="s">
        <v>73</v>
      </c>
      <c r="AA5" s="15" t="s">
        <v>73</v>
      </c>
      <c r="AB5" s="15" t="s">
        <v>112</v>
      </c>
      <c r="AE5" s="37"/>
    </row>
    <row r="6" spans="1:31" ht="10.5">
      <c r="A6" s="122" t="s">
        <v>37</v>
      </c>
      <c r="B6" s="122" t="s">
        <v>38</v>
      </c>
      <c r="C6" s="133" t="s">
        <v>236</v>
      </c>
      <c r="D6" s="133" t="s">
        <v>144</v>
      </c>
      <c r="E6" s="133" t="s">
        <v>145</v>
      </c>
      <c r="F6" s="133" t="s">
        <v>146</v>
      </c>
      <c r="G6" s="133" t="s">
        <v>147</v>
      </c>
      <c r="H6" s="133" t="s">
        <v>148</v>
      </c>
      <c r="I6" s="133" t="s">
        <v>149</v>
      </c>
      <c r="J6" s="134" t="s">
        <v>150</v>
      </c>
      <c r="K6" s="134" t="s">
        <v>151</v>
      </c>
      <c r="L6" s="134" t="s">
        <v>152</v>
      </c>
      <c r="M6" s="134" t="s">
        <v>153</v>
      </c>
      <c r="N6" s="134" t="s">
        <v>154</v>
      </c>
      <c r="O6" s="134" t="s">
        <v>228</v>
      </c>
      <c r="P6" s="133" t="s">
        <v>215</v>
      </c>
      <c r="Q6" s="133" t="s">
        <v>155</v>
      </c>
      <c r="R6" s="133" t="s">
        <v>156</v>
      </c>
      <c r="S6" s="133" t="s">
        <v>157</v>
      </c>
      <c r="T6" s="133" t="s">
        <v>158</v>
      </c>
      <c r="U6" s="134" t="s">
        <v>165</v>
      </c>
      <c r="V6" s="133" t="s">
        <v>4</v>
      </c>
      <c r="X6" s="27"/>
      <c r="Y6" s="87" t="s">
        <v>159</v>
      </c>
      <c r="Z6" s="87" t="s">
        <v>160</v>
      </c>
      <c r="AA6" s="87" t="s">
        <v>160</v>
      </c>
      <c r="AB6" s="87" t="s">
        <v>161</v>
      </c>
      <c r="AE6" s="37"/>
    </row>
    <row r="7" spans="1:41" ht="10.5">
      <c r="A7" s="10">
        <v>67</v>
      </c>
      <c r="B7" s="17" t="str">
        <f>+'Variacion anual de cartera'!B9</f>
        <v>Colmena Golden Cross</v>
      </c>
      <c r="C7" s="26">
        <v>503</v>
      </c>
      <c r="D7" s="26">
        <v>357</v>
      </c>
      <c r="E7" s="26">
        <v>489</v>
      </c>
      <c r="F7" s="26">
        <v>1362</v>
      </c>
      <c r="G7" s="26">
        <v>2103</v>
      </c>
      <c r="H7" s="26">
        <v>2800</v>
      </c>
      <c r="I7" s="26">
        <v>2101</v>
      </c>
      <c r="J7" s="26">
        <v>7830</v>
      </c>
      <c r="K7" s="26">
        <v>9640</v>
      </c>
      <c r="L7" s="26">
        <v>11114</v>
      </c>
      <c r="M7" s="26">
        <v>11447</v>
      </c>
      <c r="N7" s="26">
        <v>11251</v>
      </c>
      <c r="O7" s="26">
        <v>154202</v>
      </c>
      <c r="P7" s="26">
        <v>2980</v>
      </c>
      <c r="Q7" s="28">
        <f aca="true" t="shared" si="0" ref="Q7:Q13">SUM(C7:P7)</f>
        <v>218179</v>
      </c>
      <c r="R7" s="26">
        <v>9023</v>
      </c>
      <c r="S7" s="26">
        <v>24159</v>
      </c>
      <c r="T7" s="26">
        <v>18864</v>
      </c>
      <c r="U7" s="26"/>
      <c r="V7" s="28">
        <f aca="true" t="shared" si="1" ref="V7:V13">SUM(Q7:U7)</f>
        <v>270225</v>
      </c>
      <c r="X7" s="27"/>
      <c r="Y7" s="88">
        <f>+'Participacion de cartera'!I8</f>
        <v>0.15595116213842242</v>
      </c>
      <c r="Z7" s="88">
        <f aca="true" t="shared" si="2" ref="Z7:Z13">SUM(C7:G7)/Q7</f>
        <v>0.02206445166583402</v>
      </c>
      <c r="AA7" s="88">
        <f aca="true" t="shared" si="3" ref="AA7:AA13">+T7/V7</f>
        <v>0.06980849292256452</v>
      </c>
      <c r="AB7" s="33">
        <f>+'Cartera vigente por mes'!S6</f>
        <v>0.8375510486340288</v>
      </c>
      <c r="AC7" s="33"/>
      <c r="AD7" s="33"/>
      <c r="AE7" s="45"/>
      <c r="AJ7" s="26"/>
      <c r="AK7" s="28"/>
      <c r="AL7" s="28"/>
      <c r="AM7" s="28"/>
      <c r="AN7" s="28"/>
      <c r="AO7" s="28"/>
    </row>
    <row r="8" spans="1:41" ht="10.5">
      <c r="A8" s="10">
        <v>78</v>
      </c>
      <c r="B8" s="17" t="str">
        <f>+'Variacion anual de cartera'!B10</f>
        <v>Isapre Cruz Blanca S.A.</v>
      </c>
      <c r="C8" s="26">
        <v>1233</v>
      </c>
      <c r="D8" s="26">
        <v>881</v>
      </c>
      <c r="E8" s="26">
        <v>1012</v>
      </c>
      <c r="F8" s="26">
        <v>2541</v>
      </c>
      <c r="G8" s="26">
        <v>5341</v>
      </c>
      <c r="H8" s="26">
        <v>6591</v>
      </c>
      <c r="I8" s="26">
        <v>5463</v>
      </c>
      <c r="J8" s="26">
        <v>16977</v>
      </c>
      <c r="K8" s="26">
        <v>19331</v>
      </c>
      <c r="L8" s="26">
        <v>20338</v>
      </c>
      <c r="M8" s="26">
        <v>19692</v>
      </c>
      <c r="N8" s="26">
        <v>18212</v>
      </c>
      <c r="O8" s="26">
        <v>163854</v>
      </c>
      <c r="P8" s="26">
        <f>25213+16</f>
        <v>25229</v>
      </c>
      <c r="Q8" s="28">
        <f>SUM(C8:P8)</f>
        <v>306695</v>
      </c>
      <c r="R8" s="26">
        <v>4985</v>
      </c>
      <c r="S8" s="26">
        <v>26801</v>
      </c>
      <c r="T8" s="26">
        <v>18778</v>
      </c>
      <c r="U8" s="26"/>
      <c r="V8" s="28">
        <f t="shared" si="1"/>
        <v>357259</v>
      </c>
      <c r="X8" s="27"/>
      <c r="Y8" s="88">
        <f>+'Participacion de cartera'!I9</f>
        <v>0.20617987319607978</v>
      </c>
      <c r="Z8" s="88">
        <f t="shared" si="2"/>
        <v>0.03589233603417075</v>
      </c>
      <c r="AA8" s="88">
        <f t="shared" si="3"/>
        <v>0.05256130706294313</v>
      </c>
      <c r="AB8" s="33">
        <f>+'Cartera vigente por mes'!S7</f>
        <v>0.8430518108285361</v>
      </c>
      <c r="AC8" s="33"/>
      <c r="AD8" s="33"/>
      <c r="AE8" s="45"/>
      <c r="AJ8" s="26"/>
      <c r="AK8" s="28"/>
      <c r="AL8" s="28"/>
      <c r="AM8" s="28"/>
      <c r="AN8" s="28"/>
      <c r="AO8" s="28"/>
    </row>
    <row r="9" spans="1:41" ht="10.5">
      <c r="A9" s="10">
        <v>80</v>
      </c>
      <c r="B9" s="17" t="str">
        <f>+'Variacion anual de cartera'!B11</f>
        <v>Vida Tres</v>
      </c>
      <c r="C9" s="26">
        <v>145</v>
      </c>
      <c r="D9" s="26">
        <v>222</v>
      </c>
      <c r="E9" s="26">
        <v>205</v>
      </c>
      <c r="F9" s="26">
        <v>485</v>
      </c>
      <c r="G9" s="26">
        <v>646</v>
      </c>
      <c r="H9" s="26">
        <v>616</v>
      </c>
      <c r="I9" s="26">
        <v>479</v>
      </c>
      <c r="J9" s="26">
        <v>1663</v>
      </c>
      <c r="K9" s="26">
        <v>1880</v>
      </c>
      <c r="L9" s="26">
        <v>2100</v>
      </c>
      <c r="M9" s="26">
        <v>2175</v>
      </c>
      <c r="N9" s="26">
        <v>2212</v>
      </c>
      <c r="O9" s="26">
        <v>38998</v>
      </c>
      <c r="P9" s="26">
        <v>5275</v>
      </c>
      <c r="Q9" s="28">
        <f>SUM(C9:P9)</f>
        <v>57101</v>
      </c>
      <c r="R9" s="26">
        <v>8510</v>
      </c>
      <c r="S9" s="26">
        <v>4205</v>
      </c>
      <c r="T9" s="26">
        <v>5366</v>
      </c>
      <c r="U9" s="26"/>
      <c r="V9" s="28">
        <f t="shared" si="1"/>
        <v>75182</v>
      </c>
      <c r="X9" s="27"/>
      <c r="Y9" s="88">
        <f>+'Participacion de cartera'!I10</f>
        <v>0.04338873261870987</v>
      </c>
      <c r="Z9" s="88">
        <f t="shared" si="2"/>
        <v>0.02982434633368943</v>
      </c>
      <c r="AA9" s="88">
        <f t="shared" si="3"/>
        <v>0.07137346705328403</v>
      </c>
      <c r="AB9" s="33">
        <f>+'Cartera vigente por mes'!S8</f>
        <v>0.8742969666725112</v>
      </c>
      <c r="AC9" s="33"/>
      <c r="AD9" s="33"/>
      <c r="AE9" s="45"/>
      <c r="AJ9" s="26"/>
      <c r="AK9" s="28"/>
      <c r="AL9" s="28"/>
      <c r="AM9" s="28"/>
      <c r="AN9" s="28"/>
      <c r="AO9" s="28"/>
    </row>
    <row r="10" spans="1:41" ht="10.5">
      <c r="A10" s="10">
        <v>81</v>
      </c>
      <c r="B10" s="17" t="str">
        <f>+'Variacion anual de cartera'!B12</f>
        <v>Ferrosalud</v>
      </c>
      <c r="C10" s="26">
        <v>188</v>
      </c>
      <c r="D10" s="26">
        <v>100</v>
      </c>
      <c r="E10" s="26">
        <v>148</v>
      </c>
      <c r="F10" s="26">
        <v>321</v>
      </c>
      <c r="G10" s="26">
        <v>684</v>
      </c>
      <c r="H10" s="26">
        <v>658</v>
      </c>
      <c r="I10" s="26">
        <v>679</v>
      </c>
      <c r="J10" s="26">
        <v>1033</v>
      </c>
      <c r="K10" s="26">
        <v>796</v>
      </c>
      <c r="L10" s="26">
        <v>535</v>
      </c>
      <c r="M10" s="26">
        <v>456</v>
      </c>
      <c r="N10" s="26">
        <v>329</v>
      </c>
      <c r="O10" s="26">
        <v>889</v>
      </c>
      <c r="P10" s="26">
        <f>6637+14</f>
        <v>6651</v>
      </c>
      <c r="Q10" s="28">
        <f>SUM(C10:P10)</f>
        <v>13467</v>
      </c>
      <c r="R10" s="26"/>
      <c r="S10" s="26">
        <v>62</v>
      </c>
      <c r="T10" s="26">
        <v>265</v>
      </c>
      <c r="U10" s="26"/>
      <c r="V10" s="28">
        <f>SUM(Q10:U10)</f>
        <v>13794</v>
      </c>
      <c r="X10" s="27"/>
      <c r="Y10" s="88">
        <f>+'Participacion de cartera'!I11</f>
        <v>0.007960737646544171</v>
      </c>
      <c r="Z10" s="88">
        <f>SUM(C10:G10)/Q10</f>
        <v>0.10700230192321972</v>
      </c>
      <c r="AA10" s="88">
        <f>+T10/V10</f>
        <v>0.019211251268667538</v>
      </c>
      <c r="AB10" s="33">
        <f>+'Cartera vigente por mes'!S9</f>
        <v>0.25903527717782576</v>
      </c>
      <c r="AC10" s="33"/>
      <c r="AD10" s="33"/>
      <c r="AE10" s="45"/>
      <c r="AK10" s="28"/>
      <c r="AL10" s="28"/>
      <c r="AM10" s="28"/>
      <c r="AN10" s="28"/>
      <c r="AO10" s="28"/>
    </row>
    <row r="11" spans="1:41" ht="10.5">
      <c r="A11" s="10">
        <v>88</v>
      </c>
      <c r="B11" s="17" t="str">
        <f>+'Variacion anual de cartera'!B13</f>
        <v>Mas Vida</v>
      </c>
      <c r="C11" s="26">
        <v>834</v>
      </c>
      <c r="D11" s="26">
        <v>649</v>
      </c>
      <c r="E11" s="26">
        <v>738</v>
      </c>
      <c r="F11" s="26">
        <v>1527</v>
      </c>
      <c r="G11" s="26">
        <v>2592</v>
      </c>
      <c r="H11" s="26">
        <v>3178</v>
      </c>
      <c r="I11" s="26">
        <v>2595</v>
      </c>
      <c r="J11" s="26">
        <v>9324</v>
      </c>
      <c r="K11" s="26">
        <v>11461</v>
      </c>
      <c r="L11" s="26">
        <v>13167</v>
      </c>
      <c r="M11" s="26">
        <v>13703</v>
      </c>
      <c r="N11" s="26">
        <v>13911</v>
      </c>
      <c r="O11" s="26">
        <v>134383</v>
      </c>
      <c r="P11" s="26">
        <v>18884</v>
      </c>
      <c r="Q11" s="28">
        <f t="shared" si="0"/>
        <v>226946</v>
      </c>
      <c r="R11" s="26">
        <v>5945</v>
      </c>
      <c r="S11" s="26">
        <v>17960</v>
      </c>
      <c r="T11" s="26">
        <v>5515</v>
      </c>
      <c r="U11" s="26"/>
      <c r="V11" s="28">
        <f t="shared" si="1"/>
        <v>256366</v>
      </c>
      <c r="X11" s="27"/>
      <c r="Y11" s="88">
        <f>+'Participacion de cartera'!I12</f>
        <v>0.14795291195403387</v>
      </c>
      <c r="Z11" s="88">
        <f t="shared" si="2"/>
        <v>0.027936161025089667</v>
      </c>
      <c r="AA11" s="88">
        <f t="shared" si="3"/>
        <v>0.021512213007965176</v>
      </c>
      <c r="AB11" s="33">
        <f>+'Cartera vigente por mes'!S10</f>
        <v>0.882034965559174</v>
      </c>
      <c r="AC11" s="33"/>
      <c r="AD11" s="33"/>
      <c r="AE11" s="45"/>
      <c r="AJ11" s="26"/>
      <c r="AK11" s="28"/>
      <c r="AL11" s="28"/>
      <c r="AM11" s="28"/>
      <c r="AN11" s="28"/>
      <c r="AO11" s="28"/>
    </row>
    <row r="12" spans="1:41" ht="10.5">
      <c r="A12" s="10">
        <v>99</v>
      </c>
      <c r="B12" s="17" t="str">
        <f>+'Variacion anual de cartera'!B14</f>
        <v>Isapre Banmédica</v>
      </c>
      <c r="C12" s="26">
        <v>1221</v>
      </c>
      <c r="D12" s="26">
        <v>1323</v>
      </c>
      <c r="E12" s="26">
        <v>1205</v>
      </c>
      <c r="F12" s="26">
        <v>2917</v>
      </c>
      <c r="G12" s="26">
        <v>4993</v>
      </c>
      <c r="H12" s="26">
        <v>5943</v>
      </c>
      <c r="I12" s="26">
        <v>4733</v>
      </c>
      <c r="J12" s="26">
        <v>15745</v>
      </c>
      <c r="K12" s="26">
        <v>18437</v>
      </c>
      <c r="L12" s="26">
        <v>19317</v>
      </c>
      <c r="M12" s="26">
        <v>18676</v>
      </c>
      <c r="N12" s="26">
        <v>17412</v>
      </c>
      <c r="O12" s="26">
        <v>159266</v>
      </c>
      <c r="P12" s="26">
        <f>31087+2</f>
        <v>31089</v>
      </c>
      <c r="Q12" s="28">
        <f>SUM(C12:P12)</f>
        <v>302277</v>
      </c>
      <c r="R12" s="26">
        <v>19797</v>
      </c>
      <c r="S12" s="26">
        <v>14526</v>
      </c>
      <c r="T12" s="26">
        <v>17763</v>
      </c>
      <c r="U12" s="26"/>
      <c r="V12" s="28">
        <f t="shared" si="1"/>
        <v>354363</v>
      </c>
      <c r="X12" s="27"/>
      <c r="Y12" s="88">
        <f>+'Participacion de cartera'!I13</f>
        <v>0.20450854535612095</v>
      </c>
      <c r="Z12" s="88">
        <f t="shared" si="2"/>
        <v>0.038570582611313464</v>
      </c>
      <c r="AA12" s="88">
        <f t="shared" si="3"/>
        <v>0.05012656513236427</v>
      </c>
      <c r="AB12" s="33">
        <f>+'Cartera vigente por mes'!S11</f>
        <v>0.8569892378599955</v>
      </c>
      <c r="AC12" s="33"/>
      <c r="AD12" s="33"/>
      <c r="AE12" s="45"/>
      <c r="AJ12" s="26"/>
      <c r="AK12" s="28"/>
      <c r="AL12" s="28"/>
      <c r="AM12" s="28"/>
      <c r="AN12" s="28"/>
      <c r="AO12" s="28"/>
    </row>
    <row r="13" spans="1:41" ht="10.5">
      <c r="A13" s="10">
        <v>107</v>
      </c>
      <c r="B13" s="17" t="str">
        <f>+'Variacion anual de cartera'!B15</f>
        <v>Consalud S.A.</v>
      </c>
      <c r="C13" s="26">
        <v>2033</v>
      </c>
      <c r="D13" s="26">
        <v>1412</v>
      </c>
      <c r="E13" s="26">
        <v>1707</v>
      </c>
      <c r="F13" s="26">
        <v>4040</v>
      </c>
      <c r="G13" s="26">
        <v>8693</v>
      </c>
      <c r="H13" s="26">
        <v>10618</v>
      </c>
      <c r="I13" s="26">
        <v>9070</v>
      </c>
      <c r="J13" s="26">
        <v>24929</v>
      </c>
      <c r="K13" s="26">
        <v>26071</v>
      </c>
      <c r="L13" s="26">
        <v>25296</v>
      </c>
      <c r="M13" s="26">
        <v>23287</v>
      </c>
      <c r="N13" s="26">
        <v>20768</v>
      </c>
      <c r="O13" s="26">
        <v>131202</v>
      </c>
      <c r="P13" s="26">
        <v>28440</v>
      </c>
      <c r="Q13" s="28">
        <f t="shared" si="0"/>
        <v>317566</v>
      </c>
      <c r="R13" s="26">
        <v>5570</v>
      </c>
      <c r="S13" s="26">
        <v>17109</v>
      </c>
      <c r="T13" s="26">
        <v>20959</v>
      </c>
      <c r="U13" s="26"/>
      <c r="V13" s="28">
        <f t="shared" si="1"/>
        <v>361204</v>
      </c>
      <c r="X13" s="27"/>
      <c r="Y13" s="88">
        <f>+'Participacion de cartera'!I14</f>
        <v>0.20845659568525018</v>
      </c>
      <c r="Z13" s="88">
        <f t="shared" si="2"/>
        <v>0.05631900140443247</v>
      </c>
      <c r="AA13" s="88">
        <f t="shared" si="3"/>
        <v>0.05802538177871784</v>
      </c>
      <c r="AB13" s="33">
        <f>+'Cartera vigente por mes'!S12</f>
        <v>0.8816777632735991</v>
      </c>
      <c r="AC13" s="33"/>
      <c r="AD13" s="33"/>
      <c r="AE13" s="45"/>
      <c r="AJ13" s="26"/>
      <c r="AK13" s="28"/>
      <c r="AL13" s="28"/>
      <c r="AM13" s="28"/>
      <c r="AN13" s="28"/>
      <c r="AO13" s="28"/>
    </row>
    <row r="14" spans="1:41" ht="10.5">
      <c r="A14" s="10"/>
      <c r="B14" s="10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X14" s="27"/>
      <c r="Y14" s="88"/>
      <c r="Z14" s="26"/>
      <c r="AB14" s="33"/>
      <c r="AC14" s="33"/>
      <c r="AD14" s="33"/>
      <c r="AE14" s="89"/>
      <c r="AJ14" s="26"/>
      <c r="AK14" s="28"/>
      <c r="AL14" s="28"/>
      <c r="AN14" s="28"/>
      <c r="AO14" s="28"/>
    </row>
    <row r="15" spans="1:41" ht="10.5">
      <c r="A15" s="105"/>
      <c r="B15" s="106" t="s">
        <v>43</v>
      </c>
      <c r="C15" s="126">
        <f aca="true" t="shared" si="4" ref="C15:P15">SUM(C7:C14)</f>
        <v>6157</v>
      </c>
      <c r="D15" s="126">
        <f t="shared" si="4"/>
        <v>4944</v>
      </c>
      <c r="E15" s="126">
        <f t="shared" si="4"/>
        <v>5504</v>
      </c>
      <c r="F15" s="126">
        <f t="shared" si="4"/>
        <v>13193</v>
      </c>
      <c r="G15" s="126">
        <f t="shared" si="4"/>
        <v>25052</v>
      </c>
      <c r="H15" s="126">
        <f t="shared" si="4"/>
        <v>30404</v>
      </c>
      <c r="I15" s="126">
        <f t="shared" si="4"/>
        <v>25120</v>
      </c>
      <c r="J15" s="126">
        <f t="shared" si="4"/>
        <v>77501</v>
      </c>
      <c r="K15" s="126">
        <f t="shared" si="4"/>
        <v>87616</v>
      </c>
      <c r="L15" s="126">
        <f t="shared" si="4"/>
        <v>91867</v>
      </c>
      <c r="M15" s="126">
        <f t="shared" si="4"/>
        <v>89436</v>
      </c>
      <c r="N15" s="126">
        <f t="shared" si="4"/>
        <v>84095</v>
      </c>
      <c r="O15" s="126">
        <f t="shared" si="4"/>
        <v>782794</v>
      </c>
      <c r="P15" s="126">
        <f t="shared" si="4"/>
        <v>118548</v>
      </c>
      <c r="Q15" s="126">
        <f>SUM(Q7:Q13)</f>
        <v>1442231</v>
      </c>
      <c r="R15" s="126">
        <f aca="true" t="shared" si="5" ref="R15:AI15">SUM(R7:R14)</f>
        <v>53830</v>
      </c>
      <c r="S15" s="126">
        <f t="shared" si="5"/>
        <v>104822</v>
      </c>
      <c r="T15" s="126">
        <f t="shared" si="5"/>
        <v>87510</v>
      </c>
      <c r="U15" s="126">
        <f t="shared" si="5"/>
        <v>0</v>
      </c>
      <c r="V15" s="126">
        <f t="shared" si="5"/>
        <v>1688393</v>
      </c>
      <c r="W15" s="28">
        <f t="shared" si="5"/>
        <v>0</v>
      </c>
      <c r="X15" s="28">
        <f t="shared" si="5"/>
        <v>0</v>
      </c>
      <c r="Y15" s="28">
        <f t="shared" si="5"/>
        <v>0.9743985585951612</v>
      </c>
      <c r="Z15" s="28">
        <f t="shared" si="5"/>
        <v>0.3176091809977495</v>
      </c>
      <c r="AA15" s="28">
        <f t="shared" si="5"/>
        <v>0.34261867822650655</v>
      </c>
      <c r="AB15" s="28">
        <f t="shared" si="5"/>
        <v>5.43463707000567</v>
      </c>
      <c r="AC15" s="28">
        <f t="shared" si="5"/>
        <v>0</v>
      </c>
      <c r="AD15" s="28">
        <f t="shared" si="5"/>
        <v>0</v>
      </c>
      <c r="AE15" s="28">
        <f t="shared" si="5"/>
        <v>0</v>
      </c>
      <c r="AF15" s="28">
        <f t="shared" si="5"/>
        <v>0</v>
      </c>
      <c r="AG15" s="28">
        <f t="shared" si="5"/>
        <v>0</v>
      </c>
      <c r="AH15" s="28">
        <f t="shared" si="5"/>
        <v>0</v>
      </c>
      <c r="AI15" s="28">
        <f t="shared" si="5"/>
        <v>0</v>
      </c>
      <c r="AJ15" s="28"/>
      <c r="AK15" s="28"/>
      <c r="AL15" s="28"/>
      <c r="AM15" s="28"/>
      <c r="AN15" s="28"/>
      <c r="AO15" s="28"/>
    </row>
    <row r="16" spans="1:41" ht="10.5">
      <c r="A16" s="10"/>
      <c r="B16" s="10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8"/>
      <c r="R16" s="28"/>
      <c r="S16" s="28"/>
      <c r="T16" s="28"/>
      <c r="U16" s="28"/>
      <c r="V16" s="28"/>
      <c r="X16" s="27"/>
      <c r="Y16" s="88"/>
      <c r="Z16" s="26"/>
      <c r="AB16" s="33"/>
      <c r="AC16" s="33"/>
      <c r="AD16" s="33"/>
      <c r="AE16" s="45"/>
      <c r="AK16" s="28"/>
      <c r="AL16" s="28"/>
      <c r="AM16" s="28"/>
      <c r="AN16" s="28"/>
      <c r="AO16" s="28"/>
    </row>
    <row r="17" spans="1:41" ht="10.5">
      <c r="A17" s="10">
        <v>62</v>
      </c>
      <c r="B17" s="17" t="str">
        <f>+'Variacion anual de cartera'!B19</f>
        <v>San Lorenzo</v>
      </c>
      <c r="C17" s="26"/>
      <c r="D17" s="26"/>
      <c r="E17" s="26"/>
      <c r="F17" s="26"/>
      <c r="G17" s="26"/>
      <c r="H17" s="26">
        <v>4</v>
      </c>
      <c r="I17" s="26">
        <v>1</v>
      </c>
      <c r="J17" s="26">
        <v>4</v>
      </c>
      <c r="K17" s="26">
        <v>7</v>
      </c>
      <c r="L17" s="26">
        <v>11</v>
      </c>
      <c r="M17" s="26">
        <v>11</v>
      </c>
      <c r="N17" s="26">
        <v>33</v>
      </c>
      <c r="O17" s="26">
        <v>839</v>
      </c>
      <c r="P17" s="26">
        <v>2</v>
      </c>
      <c r="Q17" s="28">
        <f aca="true" t="shared" si="6" ref="Q17:Q22">SUM(C17:P17)</f>
        <v>912</v>
      </c>
      <c r="R17" s="26"/>
      <c r="S17" s="26">
        <v>78</v>
      </c>
      <c r="T17" s="26">
        <v>224</v>
      </c>
      <c r="U17" s="26"/>
      <c r="V17" s="28">
        <f aca="true" t="shared" si="7" ref="V17:V22">SUM(Q17:U17)</f>
        <v>1214</v>
      </c>
      <c r="X17" s="27"/>
      <c r="Y17" s="88">
        <f>+'Participacion de cartera'!I18</f>
        <v>0.0007006187837396422</v>
      </c>
      <c r="Z17" s="88">
        <f aca="true" t="shared" si="8" ref="Z17:Z22">SUM(C17:G17)/Q17</f>
        <v>0</v>
      </c>
      <c r="AA17" s="88">
        <f aca="true" t="shared" si="9" ref="AA17:AA22">+T17/V17</f>
        <v>0.18451400329489293</v>
      </c>
      <c r="AB17" s="33">
        <f>+'Cartera vigente por mes'!S16</f>
        <v>1.714987714987715</v>
      </c>
      <c r="AC17" s="33"/>
      <c r="AD17" s="33"/>
      <c r="AE17" s="45"/>
      <c r="AJ17" s="26"/>
      <c r="AK17" s="28"/>
      <c r="AL17" s="28"/>
      <c r="AM17" s="28"/>
      <c r="AN17" s="28"/>
      <c r="AO17" s="28"/>
    </row>
    <row r="18" spans="1:41" ht="10.5">
      <c r="A18" s="10">
        <v>63</v>
      </c>
      <c r="B18" s="17" t="str">
        <f>+'Variacion anual de cartera'!B20</f>
        <v>Fusat Ltda.</v>
      </c>
      <c r="C18" s="26">
        <v>13</v>
      </c>
      <c r="D18" s="26">
        <v>16</v>
      </c>
      <c r="E18" s="26">
        <v>7</v>
      </c>
      <c r="F18" s="26">
        <v>45</v>
      </c>
      <c r="G18" s="26">
        <v>40</v>
      </c>
      <c r="H18" s="26">
        <v>46</v>
      </c>
      <c r="I18" s="26">
        <v>66</v>
      </c>
      <c r="J18" s="26">
        <v>156</v>
      </c>
      <c r="K18" s="26">
        <v>216</v>
      </c>
      <c r="L18" s="26">
        <v>202</v>
      </c>
      <c r="M18" s="26">
        <v>168</v>
      </c>
      <c r="N18" s="26">
        <v>152</v>
      </c>
      <c r="O18" s="26">
        <v>5147</v>
      </c>
      <c r="P18" s="26">
        <v>156</v>
      </c>
      <c r="Q18" s="28">
        <f t="shared" si="6"/>
        <v>6430</v>
      </c>
      <c r="R18" s="26">
        <v>58</v>
      </c>
      <c r="S18" s="26">
        <v>492</v>
      </c>
      <c r="T18" s="26">
        <v>5448</v>
      </c>
      <c r="U18" s="26"/>
      <c r="V18" s="28">
        <f t="shared" si="7"/>
        <v>12428</v>
      </c>
      <c r="X18" s="27"/>
      <c r="Y18" s="88">
        <f>+'Participacion de cartera'!I19</f>
        <v>0.007172397235845365</v>
      </c>
      <c r="Z18" s="88">
        <f t="shared" si="8"/>
        <v>0.018818040435458788</v>
      </c>
      <c r="AA18" s="88">
        <f t="shared" si="9"/>
        <v>0.43836498229803667</v>
      </c>
      <c r="AB18" s="33">
        <f>+'Cartera vigente por mes'!S17</f>
        <v>1.2476129853596436</v>
      </c>
      <c r="AC18" s="33"/>
      <c r="AD18" s="33"/>
      <c r="AE18" s="45"/>
      <c r="AJ18" s="26"/>
      <c r="AK18" s="28"/>
      <c r="AL18" s="28"/>
      <c r="AM18" s="28"/>
      <c r="AN18" s="28"/>
      <c r="AO18" s="28"/>
    </row>
    <row r="19" spans="1:41" ht="10.5">
      <c r="A19" s="10">
        <v>65</v>
      </c>
      <c r="B19" s="17" t="str">
        <f>+'Variacion anual de cartera'!B21</f>
        <v>Chuquicamata</v>
      </c>
      <c r="C19" s="26">
        <v>6</v>
      </c>
      <c r="D19" s="26">
        <v>7</v>
      </c>
      <c r="E19" s="26">
        <v>13</v>
      </c>
      <c r="F19" s="26">
        <v>7</v>
      </c>
      <c r="G19" s="26">
        <v>7</v>
      </c>
      <c r="H19" s="26">
        <v>12</v>
      </c>
      <c r="I19" s="26">
        <v>12</v>
      </c>
      <c r="J19" s="26">
        <v>45</v>
      </c>
      <c r="K19" s="26">
        <v>45</v>
      </c>
      <c r="L19" s="26">
        <v>55</v>
      </c>
      <c r="M19" s="26">
        <v>63</v>
      </c>
      <c r="N19" s="26">
        <v>67</v>
      </c>
      <c r="O19" s="26">
        <v>7983</v>
      </c>
      <c r="P19" s="26">
        <v>126</v>
      </c>
      <c r="Q19" s="28">
        <f>SUM(C19:P19)</f>
        <v>8448</v>
      </c>
      <c r="R19" s="26">
        <v>80</v>
      </c>
      <c r="S19" s="26">
        <v>1484</v>
      </c>
      <c r="T19" s="26">
        <v>2135</v>
      </c>
      <c r="U19" s="26"/>
      <c r="V19" s="28">
        <f t="shared" si="7"/>
        <v>12147</v>
      </c>
      <c r="X19" s="27"/>
      <c r="Y19" s="88">
        <f>+'Participacion de cartera'!I20</f>
        <v>0.007010227649164279</v>
      </c>
      <c r="Z19" s="88">
        <f t="shared" si="8"/>
        <v>0.004734848484848485</v>
      </c>
      <c r="AA19" s="88">
        <f t="shared" si="9"/>
        <v>0.17576356301967563</v>
      </c>
      <c r="AB19" s="33">
        <f>+'Cartera vigente por mes'!S18</f>
        <v>1.7579785052096153</v>
      </c>
      <c r="AC19" s="33"/>
      <c r="AD19" s="33"/>
      <c r="AE19" s="45"/>
      <c r="AJ19" s="26"/>
      <c r="AK19" s="28"/>
      <c r="AL19" s="28"/>
      <c r="AM19" s="28"/>
      <c r="AN19" s="28"/>
      <c r="AO19" s="28"/>
    </row>
    <row r="20" spans="1:41" ht="10.5">
      <c r="A20" s="10">
        <v>68</v>
      </c>
      <c r="B20" s="17" t="str">
        <f>+'Variacion anual de cartera'!B22</f>
        <v>Río Blanco</v>
      </c>
      <c r="C20" s="26">
        <v>1</v>
      </c>
      <c r="D20" s="26"/>
      <c r="E20" s="26">
        <v>3</v>
      </c>
      <c r="F20" s="26">
        <v>4</v>
      </c>
      <c r="G20" s="26">
        <v>1</v>
      </c>
      <c r="H20" s="26">
        <v>2</v>
      </c>
      <c r="I20" s="26">
        <v>1</v>
      </c>
      <c r="J20" s="26">
        <v>12</v>
      </c>
      <c r="K20" s="26">
        <v>11</v>
      </c>
      <c r="L20" s="26">
        <v>15</v>
      </c>
      <c r="M20" s="26">
        <v>10</v>
      </c>
      <c r="N20" s="26">
        <v>14</v>
      </c>
      <c r="O20" s="26">
        <v>1439</v>
      </c>
      <c r="P20" s="26">
        <v>12</v>
      </c>
      <c r="Q20" s="28">
        <f t="shared" si="6"/>
        <v>1525</v>
      </c>
      <c r="R20" s="26">
        <v>8</v>
      </c>
      <c r="S20" s="26">
        <v>41</v>
      </c>
      <c r="T20" s="26">
        <v>470</v>
      </c>
      <c r="U20" s="26"/>
      <c r="V20" s="28">
        <f t="shared" si="7"/>
        <v>2044</v>
      </c>
      <c r="X20" s="27"/>
      <c r="Y20" s="88">
        <f>+'Participacion de cartera'!I21</f>
        <v>0.001179625036214027</v>
      </c>
      <c r="Z20" s="88">
        <f t="shared" si="8"/>
        <v>0.005901639344262295</v>
      </c>
      <c r="AA20" s="88">
        <f t="shared" si="9"/>
        <v>0.2299412915851272</v>
      </c>
      <c r="AB20" s="33">
        <f>+'Cartera vigente por mes'!S19</f>
        <v>1.9902200488997555</v>
      </c>
      <c r="AC20" s="33"/>
      <c r="AD20" s="33"/>
      <c r="AE20" s="45"/>
      <c r="AJ20" s="26"/>
      <c r="AK20" s="28"/>
      <c r="AL20" s="28"/>
      <c r="AM20" s="28"/>
      <c r="AN20" s="28"/>
      <c r="AO20" s="28"/>
    </row>
    <row r="21" spans="1:41" ht="10.5">
      <c r="A21" s="10">
        <v>76</v>
      </c>
      <c r="B21" s="17" t="str">
        <f>+'Variacion anual de cartera'!B23</f>
        <v>Isapre Fundación</v>
      </c>
      <c r="C21" s="26">
        <v>12</v>
      </c>
      <c r="D21" s="26">
        <v>8</v>
      </c>
      <c r="E21" s="26">
        <v>7</v>
      </c>
      <c r="F21" s="26">
        <v>22</v>
      </c>
      <c r="G21" s="26">
        <v>26</v>
      </c>
      <c r="H21" s="26">
        <v>67</v>
      </c>
      <c r="I21" s="26">
        <v>49</v>
      </c>
      <c r="J21" s="26">
        <v>309</v>
      </c>
      <c r="K21" s="26">
        <v>647</v>
      </c>
      <c r="L21" s="26">
        <v>423</v>
      </c>
      <c r="M21" s="26">
        <v>681</v>
      </c>
      <c r="N21" s="26">
        <v>626</v>
      </c>
      <c r="O21" s="26">
        <v>5403</v>
      </c>
      <c r="P21" s="26">
        <f>130+5</f>
        <v>135</v>
      </c>
      <c r="Q21" s="28">
        <f>SUM(C21:P21)</f>
        <v>8415</v>
      </c>
      <c r="R21" s="26">
        <v>50</v>
      </c>
      <c r="S21" s="26">
        <v>481</v>
      </c>
      <c r="T21" s="26">
        <v>6384</v>
      </c>
      <c r="U21" s="26"/>
      <c r="V21" s="28">
        <f t="shared" si="7"/>
        <v>15330</v>
      </c>
      <c r="X21" s="27"/>
      <c r="Y21" s="88">
        <f>+'Participacion de cartera'!I22</f>
        <v>0.008847187771605203</v>
      </c>
      <c r="Z21" s="88">
        <f t="shared" si="8"/>
        <v>0.008912655971479501</v>
      </c>
      <c r="AA21" s="88">
        <f t="shared" si="9"/>
        <v>0.41643835616438357</v>
      </c>
      <c r="AB21" s="33">
        <f>+'Cartera vigente por mes'!S20</f>
        <v>0.7834457468404165</v>
      </c>
      <c r="AC21" s="33"/>
      <c r="AD21" s="33"/>
      <c r="AE21" s="45"/>
      <c r="AJ21" s="26"/>
      <c r="AK21" s="28"/>
      <c r="AL21" s="28"/>
      <c r="AM21" s="28"/>
      <c r="AN21" s="28"/>
      <c r="AO21" s="28"/>
    </row>
    <row r="22" spans="1:41" ht="10.5">
      <c r="A22" s="10">
        <v>94</v>
      </c>
      <c r="B22" s="17" t="str">
        <f>+'Variacion anual de cartera'!B24</f>
        <v>Cruz del Norte</v>
      </c>
      <c r="C22" s="26"/>
      <c r="D22" s="26"/>
      <c r="E22" s="26"/>
      <c r="F22" s="26"/>
      <c r="G22" s="26">
        <v>2</v>
      </c>
      <c r="H22" s="26"/>
      <c r="I22" s="26">
        <v>1</v>
      </c>
      <c r="J22" s="26">
        <v>9</v>
      </c>
      <c r="K22" s="26">
        <v>27</v>
      </c>
      <c r="L22" s="26">
        <v>83</v>
      </c>
      <c r="M22" s="26">
        <v>119</v>
      </c>
      <c r="N22" s="26">
        <v>143</v>
      </c>
      <c r="O22" s="26">
        <v>762</v>
      </c>
      <c r="P22" s="26">
        <v>15</v>
      </c>
      <c r="Q22" s="28">
        <f t="shared" si="6"/>
        <v>1161</v>
      </c>
      <c r="R22" s="26">
        <v>1</v>
      </c>
      <c r="S22" s="26"/>
      <c r="T22" s="26">
        <v>36</v>
      </c>
      <c r="U22" s="26"/>
      <c r="V22" s="28">
        <f t="shared" si="7"/>
        <v>1198</v>
      </c>
      <c r="X22" s="27"/>
      <c r="Y22" s="88">
        <f>+'Participacion de cartera'!I23</f>
        <v>0.0006913849282702565</v>
      </c>
      <c r="Z22" s="88">
        <f t="shared" si="8"/>
        <v>0.0017226528854435831</v>
      </c>
      <c r="AA22" s="88">
        <f t="shared" si="9"/>
        <v>0.03005008347245409</v>
      </c>
      <c r="AB22" s="33">
        <f>+'Cartera vigente por mes'!S21</f>
        <v>1.7046204620462047</v>
      </c>
      <c r="AC22" s="33"/>
      <c r="AD22" s="33"/>
      <c r="AE22" s="45"/>
      <c r="AK22" s="28"/>
      <c r="AL22" s="28"/>
      <c r="AM22" s="28"/>
      <c r="AN22" s="28"/>
      <c r="AO22" s="28"/>
    </row>
    <row r="23" spans="1:41" ht="10.5">
      <c r="A23" s="10"/>
      <c r="B23" s="10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X23" s="27"/>
      <c r="Y23" s="88"/>
      <c r="Z23" s="26"/>
      <c r="AB23" s="33"/>
      <c r="AC23" s="33"/>
      <c r="AD23" s="33"/>
      <c r="AE23" s="89"/>
      <c r="AK23" s="28"/>
      <c r="AL23" s="28"/>
      <c r="AM23" s="28"/>
      <c r="AN23" s="28"/>
      <c r="AO23" s="28"/>
    </row>
    <row r="24" spans="1:40" ht="10.5">
      <c r="A24" s="106"/>
      <c r="B24" s="106" t="s">
        <v>49</v>
      </c>
      <c r="C24" s="126">
        <f aca="true" t="shared" si="10" ref="C24:AI24">SUM(C17:C22)</f>
        <v>32</v>
      </c>
      <c r="D24" s="126">
        <f t="shared" si="10"/>
        <v>31</v>
      </c>
      <c r="E24" s="126">
        <f t="shared" si="10"/>
        <v>30</v>
      </c>
      <c r="F24" s="126">
        <f t="shared" si="10"/>
        <v>78</v>
      </c>
      <c r="G24" s="126">
        <f t="shared" si="10"/>
        <v>76</v>
      </c>
      <c r="H24" s="126">
        <f t="shared" si="10"/>
        <v>131</v>
      </c>
      <c r="I24" s="126">
        <f t="shared" si="10"/>
        <v>130</v>
      </c>
      <c r="J24" s="126">
        <f t="shared" si="10"/>
        <v>535</v>
      </c>
      <c r="K24" s="126">
        <f t="shared" si="10"/>
        <v>953</v>
      </c>
      <c r="L24" s="126">
        <f t="shared" si="10"/>
        <v>789</v>
      </c>
      <c r="M24" s="126">
        <f t="shared" si="10"/>
        <v>1052</v>
      </c>
      <c r="N24" s="126">
        <f t="shared" si="10"/>
        <v>1035</v>
      </c>
      <c r="O24" s="126">
        <f t="shared" si="10"/>
        <v>21573</v>
      </c>
      <c r="P24" s="126">
        <f t="shared" si="10"/>
        <v>446</v>
      </c>
      <c r="Q24" s="126">
        <f t="shared" si="10"/>
        <v>26891</v>
      </c>
      <c r="R24" s="126">
        <f t="shared" si="10"/>
        <v>197</v>
      </c>
      <c r="S24" s="126">
        <f t="shared" si="10"/>
        <v>2576</v>
      </c>
      <c r="T24" s="126">
        <f t="shared" si="10"/>
        <v>14697</v>
      </c>
      <c r="U24" s="126">
        <f t="shared" si="10"/>
        <v>0</v>
      </c>
      <c r="V24" s="126">
        <f t="shared" si="10"/>
        <v>44361</v>
      </c>
      <c r="W24" s="28">
        <f t="shared" si="10"/>
        <v>0</v>
      </c>
      <c r="X24" s="28">
        <f t="shared" si="10"/>
        <v>0</v>
      </c>
      <c r="Y24" s="28">
        <f t="shared" si="10"/>
        <v>0.025601441404838773</v>
      </c>
      <c r="Z24" s="28">
        <f t="shared" si="10"/>
        <v>0.04008983712149265</v>
      </c>
      <c r="AA24" s="28">
        <f t="shared" si="10"/>
        <v>1.4750722798345701</v>
      </c>
      <c r="AB24" s="28">
        <f t="shared" si="10"/>
        <v>9.19886546334335</v>
      </c>
      <c r="AC24" s="28">
        <f t="shared" si="10"/>
        <v>0</v>
      </c>
      <c r="AD24" s="28">
        <f t="shared" si="10"/>
        <v>0</v>
      </c>
      <c r="AE24" s="28">
        <f t="shared" si="10"/>
        <v>0</v>
      </c>
      <c r="AF24" s="28">
        <f t="shared" si="10"/>
        <v>0</v>
      </c>
      <c r="AG24" s="28">
        <f t="shared" si="10"/>
        <v>0</v>
      </c>
      <c r="AH24" s="28">
        <f t="shared" si="10"/>
        <v>0</v>
      </c>
      <c r="AI24" s="28">
        <f t="shared" si="10"/>
        <v>0</v>
      </c>
      <c r="AJ24" s="28"/>
      <c r="AK24" s="28"/>
      <c r="AL24" s="28"/>
      <c r="AM24" s="28"/>
      <c r="AN24" s="28"/>
    </row>
    <row r="25" spans="1:40" ht="10.5">
      <c r="A25" s="10"/>
      <c r="B25" s="10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0.5">
      <c r="A26" s="128"/>
      <c r="B26" s="128" t="s">
        <v>50</v>
      </c>
      <c r="C26" s="126">
        <f aca="true" t="shared" si="11" ref="C26:AI26">C15+C24</f>
        <v>6189</v>
      </c>
      <c r="D26" s="126">
        <f t="shared" si="11"/>
        <v>4975</v>
      </c>
      <c r="E26" s="126">
        <f t="shared" si="11"/>
        <v>5534</v>
      </c>
      <c r="F26" s="126">
        <f t="shared" si="11"/>
        <v>13271</v>
      </c>
      <c r="G26" s="126">
        <f t="shared" si="11"/>
        <v>25128</v>
      </c>
      <c r="H26" s="126">
        <f t="shared" si="11"/>
        <v>30535</v>
      </c>
      <c r="I26" s="126">
        <f t="shared" si="11"/>
        <v>25250</v>
      </c>
      <c r="J26" s="126">
        <f t="shared" si="11"/>
        <v>78036</v>
      </c>
      <c r="K26" s="126">
        <f t="shared" si="11"/>
        <v>88569</v>
      </c>
      <c r="L26" s="126">
        <f t="shared" si="11"/>
        <v>92656</v>
      </c>
      <c r="M26" s="126">
        <f t="shared" si="11"/>
        <v>90488</v>
      </c>
      <c r="N26" s="126">
        <f t="shared" si="11"/>
        <v>85130</v>
      </c>
      <c r="O26" s="126">
        <f t="shared" si="11"/>
        <v>804367</v>
      </c>
      <c r="P26" s="126">
        <f t="shared" si="11"/>
        <v>118994</v>
      </c>
      <c r="Q26" s="126">
        <f t="shared" si="11"/>
        <v>1469122</v>
      </c>
      <c r="R26" s="126">
        <f t="shared" si="11"/>
        <v>54027</v>
      </c>
      <c r="S26" s="126">
        <f t="shared" si="11"/>
        <v>107398</v>
      </c>
      <c r="T26" s="126">
        <f t="shared" si="11"/>
        <v>102207</v>
      </c>
      <c r="U26" s="126">
        <f t="shared" si="11"/>
        <v>0</v>
      </c>
      <c r="V26" s="126">
        <f t="shared" si="11"/>
        <v>1732754</v>
      </c>
      <c r="W26" s="28">
        <f t="shared" si="11"/>
        <v>0</v>
      </c>
      <c r="X26" s="28">
        <f t="shared" si="11"/>
        <v>0</v>
      </c>
      <c r="Y26" s="28">
        <f t="shared" si="11"/>
        <v>1</v>
      </c>
      <c r="Z26" s="28">
        <f t="shared" si="11"/>
        <v>0.35769901811924215</v>
      </c>
      <c r="AA26" s="28">
        <f t="shared" si="11"/>
        <v>1.8176909580610767</v>
      </c>
      <c r="AB26" s="28">
        <f t="shared" si="11"/>
        <v>14.63350253334902</v>
      </c>
      <c r="AC26" s="28">
        <f t="shared" si="11"/>
        <v>0</v>
      </c>
      <c r="AD26" s="28">
        <f t="shared" si="11"/>
        <v>0</v>
      </c>
      <c r="AE26" s="28">
        <f t="shared" si="11"/>
        <v>0</v>
      </c>
      <c r="AF26" s="28">
        <f t="shared" si="11"/>
        <v>0</v>
      </c>
      <c r="AG26" s="28">
        <f t="shared" si="11"/>
        <v>0</v>
      </c>
      <c r="AH26" s="28">
        <f t="shared" si="11"/>
        <v>0</v>
      </c>
      <c r="AI26" s="28">
        <f t="shared" si="11"/>
        <v>0</v>
      </c>
      <c r="AJ26" s="28"/>
      <c r="AK26" s="28"/>
      <c r="AL26" s="28"/>
      <c r="AM26" s="28"/>
      <c r="AN26" s="28"/>
    </row>
    <row r="27" spans="1:31" ht="10.5">
      <c r="A27" s="10"/>
      <c r="B27" s="10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X27" s="27"/>
      <c r="Y27" s="88"/>
      <c r="Z27" s="26"/>
      <c r="AB27" s="33"/>
      <c r="AE27" s="89"/>
    </row>
    <row r="28" spans="1:31" ht="11.25" thickBot="1">
      <c r="A28" s="135"/>
      <c r="B28" s="136" t="s">
        <v>51</v>
      </c>
      <c r="C28" s="137">
        <f aca="true" t="shared" si="12" ref="C28:U28">(C26/$V26)</f>
        <v>0.0035717707187517675</v>
      </c>
      <c r="D28" s="137">
        <f t="shared" si="12"/>
        <v>0.002871151935012125</v>
      </c>
      <c r="E28" s="137">
        <f t="shared" si="12"/>
        <v>0.003193759760473789</v>
      </c>
      <c r="F28" s="137">
        <f t="shared" si="12"/>
        <v>0.007658905995888626</v>
      </c>
      <c r="G28" s="137">
        <f t="shared" si="12"/>
        <v>0.014501770014670288</v>
      </c>
      <c r="H28" s="137">
        <f t="shared" si="12"/>
        <v>0.017622236047355827</v>
      </c>
      <c r="I28" s="137">
        <f t="shared" si="12"/>
        <v>0.014572178162624355</v>
      </c>
      <c r="J28" s="137">
        <f t="shared" si="12"/>
        <v>0.04503582158806155</v>
      </c>
      <c r="K28" s="137">
        <f t="shared" si="12"/>
        <v>0.05111458406675154</v>
      </c>
      <c r="L28" s="137">
        <f t="shared" si="12"/>
        <v>0.05347325702321276</v>
      </c>
      <c r="M28" s="137">
        <f t="shared" si="12"/>
        <v>0.05222206960711099</v>
      </c>
      <c r="N28" s="137">
        <f t="shared" si="12"/>
        <v>0.04912988225680045</v>
      </c>
      <c r="O28" s="137">
        <f t="shared" si="12"/>
        <v>0.4642130388964619</v>
      </c>
      <c r="P28" s="137">
        <f t="shared" si="12"/>
        <v>0.06867333735775534</v>
      </c>
      <c r="Q28" s="137">
        <f t="shared" si="12"/>
        <v>0.8478537634309313</v>
      </c>
      <c r="R28" s="137">
        <f t="shared" si="12"/>
        <v>0.031179844340281426</v>
      </c>
      <c r="S28" s="137">
        <f t="shared" si="12"/>
        <v>0.061981100606318035</v>
      </c>
      <c r="T28" s="137">
        <f t="shared" si="12"/>
        <v>0.0589852916224692</v>
      </c>
      <c r="U28" s="137">
        <f t="shared" si="12"/>
        <v>0</v>
      </c>
      <c r="V28" s="138">
        <f>SUM(Q28:U28)</f>
        <v>1</v>
      </c>
      <c r="X28" s="27"/>
      <c r="Y28" s="88"/>
      <c r="Z28" s="26"/>
      <c r="AB28" s="33"/>
      <c r="AE28" s="90"/>
    </row>
    <row r="29" spans="2:31" ht="10.5">
      <c r="B29" s="17" t="str">
        <f>+'Cartera vigente por mes'!B26</f>
        <v>Fuente: Superintendencia de Salud, Archivo Maestro de Beneficiarios.</v>
      </c>
      <c r="C29" s="10"/>
      <c r="D29" s="10"/>
      <c r="E29" s="10"/>
      <c r="F29" s="10"/>
      <c r="G29" s="10"/>
      <c r="H29" s="10"/>
      <c r="I29" s="10"/>
      <c r="J29" s="10"/>
      <c r="K29" s="17" t="s">
        <v>1</v>
      </c>
      <c r="L29" s="17" t="s">
        <v>1</v>
      </c>
      <c r="M29" s="17" t="s">
        <v>1</v>
      </c>
      <c r="N29" s="17"/>
      <c r="O29" s="17" t="s">
        <v>1</v>
      </c>
      <c r="P29" s="10"/>
      <c r="Q29" s="91"/>
      <c r="R29" s="10"/>
      <c r="S29" s="10"/>
      <c r="T29" s="10"/>
      <c r="U29" s="10"/>
      <c r="V29" s="10"/>
      <c r="W29" s="17" t="s">
        <v>1</v>
      </c>
      <c r="X29" s="27"/>
      <c r="Y29" s="92"/>
      <c r="Z29" s="92"/>
      <c r="AB29" s="33"/>
      <c r="AE29" s="37"/>
    </row>
    <row r="30" spans="2:28" ht="10.5">
      <c r="B30" s="59" t="s">
        <v>235</v>
      </c>
      <c r="C30" s="10"/>
      <c r="D30" s="10"/>
      <c r="E30" s="10"/>
      <c r="F30" s="10"/>
      <c r="G30" s="10"/>
      <c r="H30" s="10"/>
      <c r="I30" s="10"/>
      <c r="J30" s="10"/>
      <c r="K30" s="17" t="s">
        <v>1</v>
      </c>
      <c r="L30" s="17" t="s">
        <v>1</v>
      </c>
      <c r="M30" s="17" t="s">
        <v>1</v>
      </c>
      <c r="N30" s="17"/>
      <c r="O30" s="17" t="s">
        <v>1</v>
      </c>
      <c r="P30" s="10"/>
      <c r="Q30" s="17" t="s">
        <v>1</v>
      </c>
      <c r="R30" s="10"/>
      <c r="S30" s="10"/>
      <c r="T30" s="10"/>
      <c r="U30" s="10"/>
      <c r="V30" s="10"/>
      <c r="W30" s="17" t="s">
        <v>1</v>
      </c>
      <c r="X30" s="27"/>
      <c r="Y30" s="27"/>
      <c r="Z30" s="27"/>
      <c r="AB30" s="33"/>
    </row>
    <row r="31" ht="10.5">
      <c r="AB31" s="33"/>
    </row>
    <row r="32" spans="1:28" ht="14.25">
      <c r="A32" s="175" t="s">
        <v>224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28"/>
      <c r="AB32" s="33"/>
    </row>
    <row r="33" spans="4:28" ht="10.5"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AB33" s="33"/>
    </row>
    <row r="34" spans="2:28" ht="13.5">
      <c r="B34" s="61" t="s">
        <v>255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AB34" s="33"/>
    </row>
    <row r="35" spans="1:28" ht="11.25" thickBot="1">
      <c r="A35" s="14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86"/>
      <c r="W35" s="27"/>
      <c r="AB35" s="33"/>
    </row>
    <row r="36" spans="1:28" ht="10.5">
      <c r="A36" s="114" t="s">
        <v>1</v>
      </c>
      <c r="B36" s="114" t="s">
        <v>1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1" t="s">
        <v>4</v>
      </c>
      <c r="R36" s="131" t="s">
        <v>140</v>
      </c>
      <c r="S36" s="131" t="s">
        <v>141</v>
      </c>
      <c r="T36" s="131" t="s">
        <v>142</v>
      </c>
      <c r="U36" s="131" t="s">
        <v>143</v>
      </c>
      <c r="V36" s="132"/>
      <c r="AB36" s="33"/>
    </row>
    <row r="37" spans="1:28" ht="10.5">
      <c r="A37" s="122" t="s">
        <v>37</v>
      </c>
      <c r="B37" s="122" t="s">
        <v>38</v>
      </c>
      <c r="C37" s="133" t="str">
        <f>+C6</f>
        <v>001 - 100</v>
      </c>
      <c r="D37" s="133" t="str">
        <f aca="true" t="shared" si="13" ref="D37:P37">+D6</f>
        <v>101 - 150</v>
      </c>
      <c r="E37" s="133" t="str">
        <f t="shared" si="13"/>
        <v>151 - 200</v>
      </c>
      <c r="F37" s="133" t="str">
        <f t="shared" si="13"/>
        <v>201 - 250</v>
      </c>
      <c r="G37" s="133" t="str">
        <f t="shared" si="13"/>
        <v>251 - 300</v>
      </c>
      <c r="H37" s="133" t="str">
        <f t="shared" si="13"/>
        <v>301 - 350</v>
      </c>
      <c r="I37" s="133" t="str">
        <f t="shared" si="13"/>
        <v>351 - 400</v>
      </c>
      <c r="J37" s="133" t="str">
        <f t="shared" si="13"/>
        <v>401 - 500</v>
      </c>
      <c r="K37" s="133" t="str">
        <f t="shared" si="13"/>
        <v>501 - 600</v>
      </c>
      <c r="L37" s="133" t="str">
        <f t="shared" si="13"/>
        <v>601 - 700</v>
      </c>
      <c r="M37" s="133" t="str">
        <f t="shared" si="13"/>
        <v>701 - 800</v>
      </c>
      <c r="N37" s="133" t="str">
        <f t="shared" si="13"/>
        <v>801 - 900</v>
      </c>
      <c r="O37" s="133" t="str">
        <f t="shared" si="13"/>
        <v>más de 900</v>
      </c>
      <c r="P37" s="133" t="str">
        <f t="shared" si="13"/>
        <v>s/clas. (*)</v>
      </c>
      <c r="Q37" s="121" t="s">
        <v>155</v>
      </c>
      <c r="R37" s="121" t="s">
        <v>156</v>
      </c>
      <c r="S37" s="121" t="s">
        <v>157</v>
      </c>
      <c r="T37" s="121" t="s">
        <v>158</v>
      </c>
      <c r="U37" s="121" t="str">
        <f>+U6</f>
        <v>(*)</v>
      </c>
      <c r="V37" s="121" t="s">
        <v>4</v>
      </c>
      <c r="AB37" s="33"/>
    </row>
    <row r="38" spans="1:22" ht="10.5">
      <c r="A38" s="10">
        <v>67</v>
      </c>
      <c r="B38" s="17" t="str">
        <f aca="true" t="shared" si="14" ref="B38:B44">+B7</f>
        <v>Colmena Golden Cross</v>
      </c>
      <c r="C38" s="33">
        <f aca="true" t="shared" si="15" ref="C38:U38">(C7/$V7)*100</f>
        <v>0.18614117864742344</v>
      </c>
      <c r="D38" s="33">
        <f t="shared" si="15"/>
        <v>0.13211212878157091</v>
      </c>
      <c r="E38" s="33">
        <f t="shared" si="15"/>
        <v>0.1809603108520677</v>
      </c>
      <c r="F38" s="33">
        <f t="shared" si="15"/>
        <v>0.5040244240910352</v>
      </c>
      <c r="G38" s="33">
        <f t="shared" si="15"/>
        <v>0.778240355259506</v>
      </c>
      <c r="H38" s="33">
        <f t="shared" si="15"/>
        <v>1.0361735590711443</v>
      </c>
      <c r="I38" s="33">
        <f t="shared" si="15"/>
        <v>0.7775002312887408</v>
      </c>
      <c r="J38" s="33">
        <f t="shared" si="15"/>
        <v>2.897585345545379</v>
      </c>
      <c r="K38" s="33">
        <f t="shared" si="15"/>
        <v>3.567397539087797</v>
      </c>
      <c r="L38" s="33">
        <f t="shared" si="15"/>
        <v>4.112868905541679</v>
      </c>
      <c r="M38" s="33">
        <f t="shared" si="15"/>
        <v>4.236099546674068</v>
      </c>
      <c r="N38" s="33">
        <f t="shared" si="15"/>
        <v>4.1635673975390874</v>
      </c>
      <c r="O38" s="33">
        <f t="shared" si="15"/>
        <v>57.064298269960226</v>
      </c>
      <c r="P38" s="33">
        <f t="shared" si="15"/>
        <v>1.1027847164400038</v>
      </c>
      <c r="Q38" s="33">
        <f t="shared" si="15"/>
        <v>80.73975390877972</v>
      </c>
      <c r="R38" s="33">
        <f t="shared" si="15"/>
        <v>3.339069294106763</v>
      </c>
      <c r="S38" s="33">
        <f t="shared" si="15"/>
        <v>8.940327504857065</v>
      </c>
      <c r="T38" s="33">
        <f t="shared" si="15"/>
        <v>6.980849292256453</v>
      </c>
      <c r="U38" s="33">
        <f t="shared" si="15"/>
        <v>0</v>
      </c>
      <c r="V38" s="26">
        <f aca="true" t="shared" si="16" ref="V38:V44">SUM(Q38:U38)</f>
        <v>100</v>
      </c>
    </row>
    <row r="39" spans="1:22" ht="10.5">
      <c r="A39" s="10">
        <v>78</v>
      </c>
      <c r="B39" s="17" t="str">
        <f t="shared" si="14"/>
        <v>Isapre Cruz Blanca S.A.</v>
      </c>
      <c r="C39" s="33">
        <f aca="true" t="shared" si="17" ref="C39:U39">(C8/$V8)*100</f>
        <v>0.3451277644510005</v>
      </c>
      <c r="D39" s="33">
        <f t="shared" si="17"/>
        <v>0.2465998057431723</v>
      </c>
      <c r="E39" s="33">
        <f t="shared" si="17"/>
        <v>0.28326788128500613</v>
      </c>
      <c r="F39" s="33">
        <f t="shared" si="17"/>
        <v>0.711248701922135</v>
      </c>
      <c r="G39" s="33">
        <f t="shared" si="17"/>
        <v>1.4949938280071322</v>
      </c>
      <c r="H39" s="33">
        <f t="shared" si="17"/>
        <v>1.844880045009363</v>
      </c>
      <c r="I39" s="33">
        <f t="shared" si="17"/>
        <v>1.52914272278655</v>
      </c>
      <c r="J39" s="33">
        <f t="shared" si="17"/>
        <v>4.752014644837499</v>
      </c>
      <c r="K39" s="33">
        <f t="shared" si="17"/>
        <v>5.4109203686961</v>
      </c>
      <c r="L39" s="33">
        <f t="shared" si="17"/>
        <v>5.692788705113097</v>
      </c>
      <c r="M39" s="33">
        <f t="shared" si="17"/>
        <v>5.511967508166344</v>
      </c>
      <c r="N39" s="33">
        <f t="shared" si="17"/>
        <v>5.097702227235703</v>
      </c>
      <c r="O39" s="33">
        <f t="shared" si="17"/>
        <v>45.86420496054683</v>
      </c>
      <c r="P39" s="33">
        <f t="shared" si="17"/>
        <v>7.061823494999427</v>
      </c>
      <c r="Q39" s="33">
        <f t="shared" si="17"/>
        <v>85.84668265879935</v>
      </c>
      <c r="R39" s="33">
        <f t="shared" si="17"/>
        <v>1.3953462334048967</v>
      </c>
      <c r="S39" s="33">
        <f t="shared" si="17"/>
        <v>7.501840401501432</v>
      </c>
      <c r="T39" s="33">
        <f t="shared" si="17"/>
        <v>5.2561307062943134</v>
      </c>
      <c r="U39" s="33">
        <f t="shared" si="17"/>
        <v>0</v>
      </c>
      <c r="V39" s="26">
        <f t="shared" si="16"/>
        <v>99.99999999999999</v>
      </c>
    </row>
    <row r="40" spans="1:22" ht="10.5">
      <c r="A40" s="10">
        <v>80</v>
      </c>
      <c r="B40" s="17" t="str">
        <f t="shared" si="14"/>
        <v>Vida Tres</v>
      </c>
      <c r="C40" s="33">
        <f aca="true" t="shared" si="18" ref="C40:U40">(C9/$V9)*100</f>
        <v>0.19286531350589237</v>
      </c>
      <c r="D40" s="33">
        <f t="shared" si="18"/>
        <v>0.29528344550557317</v>
      </c>
      <c r="E40" s="33">
        <f t="shared" si="18"/>
        <v>0.2726716501290203</v>
      </c>
      <c r="F40" s="33">
        <f t="shared" si="18"/>
        <v>0.6451012210369503</v>
      </c>
      <c r="G40" s="33">
        <f t="shared" si="18"/>
        <v>0.8592482243090103</v>
      </c>
      <c r="H40" s="33">
        <f t="shared" si="18"/>
        <v>0.8193450559974462</v>
      </c>
      <c r="I40" s="33">
        <f t="shared" si="18"/>
        <v>0.6371205873746375</v>
      </c>
      <c r="J40" s="33">
        <f t="shared" si="18"/>
        <v>2.2119656300710275</v>
      </c>
      <c r="K40" s="33">
        <f t="shared" si="18"/>
        <v>2.5005985475246737</v>
      </c>
      <c r="L40" s="33">
        <f t="shared" si="18"/>
        <v>2.793221781809476</v>
      </c>
      <c r="M40" s="33">
        <f t="shared" si="18"/>
        <v>2.892979702588385</v>
      </c>
      <c r="N40" s="33">
        <f t="shared" si="18"/>
        <v>2.9421936101726476</v>
      </c>
      <c r="O40" s="33">
        <f t="shared" si="18"/>
        <v>51.87145859381235</v>
      </c>
      <c r="P40" s="33">
        <f t="shared" si="18"/>
        <v>7.016307094783326</v>
      </c>
      <c r="Q40" s="33">
        <f t="shared" si="18"/>
        <v>75.95036045862041</v>
      </c>
      <c r="R40" s="33">
        <f t="shared" si="18"/>
        <v>11.319198744380305</v>
      </c>
      <c r="S40" s="33">
        <f t="shared" si="18"/>
        <v>5.593094091670879</v>
      </c>
      <c r="T40" s="33">
        <f t="shared" si="18"/>
        <v>7.137346705328403</v>
      </c>
      <c r="U40" s="33">
        <f t="shared" si="18"/>
        <v>0</v>
      </c>
      <c r="V40" s="26">
        <f t="shared" si="16"/>
        <v>99.99999999999999</v>
      </c>
    </row>
    <row r="41" spans="1:22" ht="10.5">
      <c r="A41" s="10">
        <v>81</v>
      </c>
      <c r="B41" s="17" t="str">
        <f t="shared" si="14"/>
        <v>Ferrosalud</v>
      </c>
      <c r="C41" s="33">
        <f aca="true" t="shared" si="19" ref="C41:U41">(C10/$V10)*100</f>
        <v>1.3629114107583007</v>
      </c>
      <c r="D41" s="33">
        <f t="shared" si="19"/>
        <v>0.7249528780629259</v>
      </c>
      <c r="E41" s="33">
        <f t="shared" si="19"/>
        <v>1.0729302595331303</v>
      </c>
      <c r="F41" s="33">
        <f t="shared" si="19"/>
        <v>2.327098738581992</v>
      </c>
      <c r="G41" s="33">
        <f t="shared" si="19"/>
        <v>4.958677685950414</v>
      </c>
      <c r="H41" s="33">
        <f t="shared" si="19"/>
        <v>4.770189937654052</v>
      </c>
      <c r="I41" s="33">
        <f t="shared" si="19"/>
        <v>4.922430042047267</v>
      </c>
      <c r="J41" s="33">
        <f t="shared" si="19"/>
        <v>7.488763230390025</v>
      </c>
      <c r="K41" s="33">
        <f t="shared" si="19"/>
        <v>5.77062490938089</v>
      </c>
      <c r="L41" s="33">
        <f t="shared" si="19"/>
        <v>3.8784978976366533</v>
      </c>
      <c r="M41" s="33">
        <f t="shared" si="19"/>
        <v>3.3057851239669422</v>
      </c>
      <c r="N41" s="33">
        <f t="shared" si="19"/>
        <v>2.385094968827026</v>
      </c>
      <c r="O41" s="33">
        <f t="shared" si="19"/>
        <v>6.444831085979412</v>
      </c>
      <c r="P41" s="33">
        <f t="shared" si="19"/>
        <v>48.2166159199652</v>
      </c>
      <c r="Q41" s="33">
        <f t="shared" si="19"/>
        <v>97.62940408873423</v>
      </c>
      <c r="R41" s="33">
        <f t="shared" si="19"/>
        <v>0</v>
      </c>
      <c r="S41" s="33">
        <f t="shared" si="19"/>
        <v>0.44947078439901406</v>
      </c>
      <c r="T41" s="33">
        <f t="shared" si="19"/>
        <v>1.9211251268667537</v>
      </c>
      <c r="U41" s="33">
        <f t="shared" si="19"/>
        <v>0</v>
      </c>
      <c r="V41" s="26">
        <f>SUM(Q41:U41)</f>
        <v>100</v>
      </c>
    </row>
    <row r="42" spans="1:22" ht="10.5">
      <c r="A42" s="10">
        <v>88</v>
      </c>
      <c r="B42" s="17" t="str">
        <f t="shared" si="14"/>
        <v>Mas Vida</v>
      </c>
      <c r="C42" s="33">
        <f aca="true" t="shared" si="20" ref="C42:U42">(C11/$V11)*100</f>
        <v>0.32531614956741534</v>
      </c>
      <c r="D42" s="33">
        <f t="shared" si="20"/>
        <v>0.25315369432764095</v>
      </c>
      <c r="E42" s="33">
        <f t="shared" si="20"/>
        <v>0.28786968630785675</v>
      </c>
      <c r="F42" s="33">
        <f t="shared" si="20"/>
        <v>0.595632806222354</v>
      </c>
      <c r="G42" s="33">
        <f t="shared" si="20"/>
        <v>1.0110545080080822</v>
      </c>
      <c r="H42" s="33">
        <f t="shared" si="20"/>
        <v>1.2396339608216378</v>
      </c>
      <c r="I42" s="33">
        <f t="shared" si="20"/>
        <v>1.0122247099849433</v>
      </c>
      <c r="J42" s="33">
        <f t="shared" si="20"/>
        <v>3.636987744084629</v>
      </c>
      <c r="K42" s="33">
        <f t="shared" si="20"/>
        <v>4.470561618935428</v>
      </c>
      <c r="L42" s="33">
        <f t="shared" si="20"/>
        <v>5.136016476443834</v>
      </c>
      <c r="M42" s="33">
        <f t="shared" si="20"/>
        <v>5.34509256297637</v>
      </c>
      <c r="N42" s="33">
        <f t="shared" si="20"/>
        <v>5.426226566705413</v>
      </c>
      <c r="O42" s="33">
        <f t="shared" si="20"/>
        <v>52.418417418846495</v>
      </c>
      <c r="P42" s="33">
        <f t="shared" si="20"/>
        <v>7.366031377015673</v>
      </c>
      <c r="Q42" s="33">
        <f t="shared" si="20"/>
        <v>88.52421928024778</v>
      </c>
      <c r="R42" s="33">
        <f t="shared" si="20"/>
        <v>2.3189502508132906</v>
      </c>
      <c r="S42" s="33">
        <f t="shared" si="20"/>
        <v>7.005609168142421</v>
      </c>
      <c r="T42" s="33">
        <f t="shared" si="20"/>
        <v>2.1512213007965175</v>
      </c>
      <c r="U42" s="33">
        <f t="shared" si="20"/>
        <v>0</v>
      </c>
      <c r="V42" s="26">
        <f t="shared" si="16"/>
        <v>100</v>
      </c>
    </row>
    <row r="43" spans="1:22" ht="10.5">
      <c r="A43" s="10">
        <v>99</v>
      </c>
      <c r="B43" s="17" t="str">
        <f t="shared" si="14"/>
        <v>Isapre Banmédica</v>
      </c>
      <c r="C43" s="33">
        <f aca="true" t="shared" si="21" ref="C43:U43">(C12/$V12)*100</f>
        <v>0.3445619322559071</v>
      </c>
      <c r="D43" s="33">
        <f t="shared" si="21"/>
        <v>0.37334597573674455</v>
      </c>
      <c r="E43" s="33">
        <f t="shared" si="21"/>
        <v>0.3400467881804816</v>
      </c>
      <c r="F43" s="33">
        <f t="shared" si="21"/>
        <v>0.8231672042510081</v>
      </c>
      <c r="G43" s="33">
        <f t="shared" si="21"/>
        <v>1.4090071480374644</v>
      </c>
      <c r="H43" s="33">
        <f t="shared" si="21"/>
        <v>1.6770938275158525</v>
      </c>
      <c r="I43" s="33">
        <f t="shared" si="21"/>
        <v>1.3356360568118004</v>
      </c>
      <c r="J43" s="33">
        <f t="shared" si="21"/>
        <v>4.443183966723388</v>
      </c>
      <c r="K43" s="33">
        <f t="shared" si="21"/>
        <v>5.202856957413726</v>
      </c>
      <c r="L43" s="33">
        <f t="shared" si="21"/>
        <v>5.451189881562127</v>
      </c>
      <c r="M43" s="33">
        <f t="shared" si="21"/>
        <v>5.270301922040393</v>
      </c>
      <c r="N43" s="33">
        <f t="shared" si="21"/>
        <v>4.913605540081781</v>
      </c>
      <c r="O43" s="33">
        <f t="shared" si="21"/>
        <v>44.944308519794674</v>
      </c>
      <c r="P43" s="33">
        <f t="shared" si="21"/>
        <v>8.773207135056426</v>
      </c>
      <c r="Q43" s="33">
        <f t="shared" si="21"/>
        <v>85.30151285546177</v>
      </c>
      <c r="R43" s="33">
        <f t="shared" si="21"/>
        <v>5.586644203824891</v>
      </c>
      <c r="S43" s="33">
        <f t="shared" si="21"/>
        <v>4.099186427476909</v>
      </c>
      <c r="T43" s="33">
        <f t="shared" si="21"/>
        <v>5.012656513236427</v>
      </c>
      <c r="U43" s="33">
        <f t="shared" si="21"/>
        <v>0</v>
      </c>
      <c r="V43" s="26">
        <f t="shared" si="16"/>
        <v>99.99999999999999</v>
      </c>
    </row>
    <row r="44" spans="1:22" ht="10.5">
      <c r="A44" s="10">
        <v>107</v>
      </c>
      <c r="B44" s="17" t="str">
        <f t="shared" si="14"/>
        <v>Consalud S.A.</v>
      </c>
      <c r="C44" s="33">
        <f aca="true" t="shared" si="22" ref="C44:U44">(C13/$V13)*100</f>
        <v>0.5628398356607347</v>
      </c>
      <c r="D44" s="33">
        <f t="shared" si="22"/>
        <v>0.3909148292931418</v>
      </c>
      <c r="E44" s="33">
        <f t="shared" si="22"/>
        <v>0.4725861286143011</v>
      </c>
      <c r="F44" s="33">
        <f t="shared" si="22"/>
        <v>1.118481522906723</v>
      </c>
      <c r="G44" s="33">
        <f t="shared" si="22"/>
        <v>2.4066732372841937</v>
      </c>
      <c r="H44" s="33">
        <f t="shared" si="22"/>
        <v>2.9396130718375213</v>
      </c>
      <c r="I44" s="33">
        <f t="shared" si="22"/>
        <v>2.5110463892980146</v>
      </c>
      <c r="J44" s="33">
        <f t="shared" si="22"/>
        <v>6.901640070431114</v>
      </c>
      <c r="K44" s="33">
        <f t="shared" si="22"/>
        <v>7.217804896955737</v>
      </c>
      <c r="L44" s="33">
        <f t="shared" si="22"/>
        <v>7.003244703823879</v>
      </c>
      <c r="M44" s="33">
        <f t="shared" si="22"/>
        <v>6.447049312853678</v>
      </c>
      <c r="N44" s="33">
        <f t="shared" si="22"/>
        <v>5.74965947220961</v>
      </c>
      <c r="O44" s="33">
        <f t="shared" si="22"/>
        <v>36.323518011982145</v>
      </c>
      <c r="P44" s="33">
        <f t="shared" si="22"/>
        <v>7.873666958283962</v>
      </c>
      <c r="Q44" s="33">
        <f t="shared" si="22"/>
        <v>87.91873844143475</v>
      </c>
      <c r="R44" s="33">
        <f t="shared" si="22"/>
        <v>1.5420648719283285</v>
      </c>
      <c r="S44" s="33">
        <f t="shared" si="22"/>
        <v>4.73665850876513</v>
      </c>
      <c r="T44" s="33">
        <f t="shared" si="22"/>
        <v>5.802538177871784</v>
      </c>
      <c r="U44" s="33">
        <f t="shared" si="22"/>
        <v>0</v>
      </c>
      <c r="V44" s="26">
        <f t="shared" si="16"/>
        <v>100</v>
      </c>
    </row>
    <row r="45" spans="1:22" ht="10.5">
      <c r="A45" s="10"/>
      <c r="B45" s="10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22" ht="10.5">
      <c r="A46" s="105"/>
      <c r="B46" s="106" t="s">
        <v>43</v>
      </c>
      <c r="C46" s="139">
        <f aca="true" t="shared" si="23" ref="C46:U46">(C15/$V15)*100</f>
        <v>0.3646662832646191</v>
      </c>
      <c r="D46" s="139">
        <f t="shared" si="23"/>
        <v>0.29282282027940176</v>
      </c>
      <c r="E46" s="139">
        <f t="shared" si="23"/>
        <v>0.32599045364438256</v>
      </c>
      <c r="F46" s="139">
        <f t="shared" si="23"/>
        <v>0.7813939053289134</v>
      </c>
      <c r="G46" s="139">
        <f t="shared" si="23"/>
        <v>1.4837777697491046</v>
      </c>
      <c r="H46" s="139">
        <f t="shared" si="23"/>
        <v>1.8007655800515638</v>
      </c>
      <c r="I46" s="139">
        <f t="shared" si="23"/>
        <v>1.4878052680862808</v>
      </c>
      <c r="J46" s="139">
        <f t="shared" si="23"/>
        <v>4.590222773963171</v>
      </c>
      <c r="K46" s="139">
        <f t="shared" si="23"/>
        <v>5.189313151618136</v>
      </c>
      <c r="L46" s="139">
        <f t="shared" si="23"/>
        <v>5.441091025608374</v>
      </c>
      <c r="M46" s="139">
        <f t="shared" si="23"/>
        <v>5.297107960054324</v>
      </c>
      <c r="N46" s="139">
        <f t="shared" si="23"/>
        <v>4.980771656835819</v>
      </c>
      <c r="O46" s="139">
        <f t="shared" si="23"/>
        <v>46.363257843404945</v>
      </c>
      <c r="P46" s="139">
        <f t="shared" si="23"/>
        <v>7.021351071699539</v>
      </c>
      <c r="Q46" s="139">
        <f t="shared" si="23"/>
        <v>85.42033756358857</v>
      </c>
      <c r="R46" s="139">
        <f t="shared" si="23"/>
        <v>3.1882387572087776</v>
      </c>
      <c r="S46" s="139">
        <f t="shared" si="23"/>
        <v>6.2083886867571705</v>
      </c>
      <c r="T46" s="139">
        <f t="shared" si="23"/>
        <v>5.18303499244548</v>
      </c>
      <c r="U46" s="139">
        <f t="shared" si="23"/>
        <v>0</v>
      </c>
      <c r="V46" s="140">
        <f>SUM(Q46:U46)</f>
        <v>100.00000000000001</v>
      </c>
    </row>
    <row r="47" spans="1:22" ht="10.5">
      <c r="A47" s="10"/>
      <c r="B47" s="10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8"/>
      <c r="R47" s="28"/>
      <c r="S47" s="28"/>
      <c r="T47" s="28"/>
      <c r="U47" s="28"/>
      <c r="V47" s="28"/>
    </row>
    <row r="48" spans="1:22" ht="10.5">
      <c r="A48" s="10">
        <v>62</v>
      </c>
      <c r="B48" s="17" t="str">
        <f aca="true" t="shared" si="24" ref="B48:B53">+B17</f>
        <v>San Lorenzo</v>
      </c>
      <c r="C48" s="33">
        <f aca="true" t="shared" si="25" ref="C48:U48">(C17/$V17)*100</f>
        <v>0</v>
      </c>
      <c r="D48" s="33">
        <f t="shared" si="25"/>
        <v>0</v>
      </c>
      <c r="E48" s="33">
        <f t="shared" si="25"/>
        <v>0</v>
      </c>
      <c r="F48" s="33">
        <f t="shared" si="25"/>
        <v>0</v>
      </c>
      <c r="G48" s="33">
        <f t="shared" si="25"/>
        <v>0</v>
      </c>
      <c r="H48" s="33">
        <f t="shared" si="25"/>
        <v>0.3294892915980231</v>
      </c>
      <c r="I48" s="33">
        <f t="shared" si="25"/>
        <v>0.08237232289950577</v>
      </c>
      <c r="J48" s="33">
        <f t="shared" si="25"/>
        <v>0.3294892915980231</v>
      </c>
      <c r="K48" s="33">
        <f t="shared" si="25"/>
        <v>0.5766062602965404</v>
      </c>
      <c r="L48" s="33">
        <f t="shared" si="25"/>
        <v>0.9060955518945634</v>
      </c>
      <c r="M48" s="33">
        <f t="shared" si="25"/>
        <v>0.9060955518945634</v>
      </c>
      <c r="N48" s="33">
        <f t="shared" si="25"/>
        <v>2.7182866556836904</v>
      </c>
      <c r="O48" s="33">
        <f t="shared" si="25"/>
        <v>69.11037891268533</v>
      </c>
      <c r="P48" s="33">
        <f t="shared" si="25"/>
        <v>0.16474464579901155</v>
      </c>
      <c r="Q48" s="33">
        <f t="shared" si="25"/>
        <v>75.12355848434926</v>
      </c>
      <c r="R48" s="33">
        <f t="shared" si="25"/>
        <v>0</v>
      </c>
      <c r="S48" s="33">
        <f t="shared" si="25"/>
        <v>6.425041186161449</v>
      </c>
      <c r="T48" s="33">
        <f t="shared" si="25"/>
        <v>18.451400329489292</v>
      </c>
      <c r="U48" s="33">
        <f t="shared" si="25"/>
        <v>0</v>
      </c>
      <c r="V48" s="26">
        <f aca="true" t="shared" si="26" ref="V48:V53">SUM(Q48:U48)</f>
        <v>100</v>
      </c>
    </row>
    <row r="49" spans="1:22" ht="10.5">
      <c r="A49" s="10">
        <v>63</v>
      </c>
      <c r="B49" s="17" t="str">
        <f t="shared" si="24"/>
        <v>Fusat Ltda.</v>
      </c>
      <c r="C49" s="33">
        <f aca="true" t="shared" si="27" ref="C49:U49">(C18/$V18)*100</f>
        <v>0.10460251046025104</v>
      </c>
      <c r="D49" s="33">
        <f t="shared" si="27"/>
        <v>0.1287415513356936</v>
      </c>
      <c r="E49" s="33">
        <f t="shared" si="27"/>
        <v>0.056324428709365944</v>
      </c>
      <c r="F49" s="33">
        <f t="shared" si="27"/>
        <v>0.36208561313163823</v>
      </c>
      <c r="G49" s="33">
        <f t="shared" si="27"/>
        <v>0.32185387833923396</v>
      </c>
      <c r="H49" s="33">
        <f t="shared" si="27"/>
        <v>0.3701319600901191</v>
      </c>
      <c r="I49" s="33">
        <f t="shared" si="27"/>
        <v>0.531058899259736</v>
      </c>
      <c r="J49" s="33">
        <f t="shared" si="27"/>
        <v>1.2552301255230125</v>
      </c>
      <c r="K49" s="33">
        <f t="shared" si="27"/>
        <v>1.7380109430318635</v>
      </c>
      <c r="L49" s="33">
        <f t="shared" si="27"/>
        <v>1.6253620856131314</v>
      </c>
      <c r="M49" s="33">
        <f t="shared" si="27"/>
        <v>1.3517862890247827</v>
      </c>
      <c r="N49" s="33">
        <f t="shared" si="27"/>
        <v>1.2230447376890892</v>
      </c>
      <c r="O49" s="33">
        <f t="shared" si="27"/>
        <v>41.41454779530093</v>
      </c>
      <c r="P49" s="33">
        <f t="shared" si="27"/>
        <v>1.2552301255230125</v>
      </c>
      <c r="Q49" s="33">
        <f t="shared" si="27"/>
        <v>51.73801094303187</v>
      </c>
      <c r="R49" s="33">
        <f t="shared" si="27"/>
        <v>0.4666881235918893</v>
      </c>
      <c r="S49" s="33">
        <f t="shared" si="27"/>
        <v>3.9588027035725784</v>
      </c>
      <c r="T49" s="33">
        <f t="shared" si="27"/>
        <v>43.83649822980367</v>
      </c>
      <c r="U49" s="33">
        <f t="shared" si="27"/>
        <v>0</v>
      </c>
      <c r="V49" s="26">
        <f t="shared" si="26"/>
        <v>100</v>
      </c>
    </row>
    <row r="50" spans="1:22" ht="10.5">
      <c r="A50" s="10">
        <v>65</v>
      </c>
      <c r="B50" s="17" t="str">
        <f t="shared" si="24"/>
        <v>Chuquicamata</v>
      </c>
      <c r="C50" s="33">
        <f aca="true" t="shared" si="28" ref="C50:U50">(C19/$V19)*100</f>
        <v>0.04939491232403062</v>
      </c>
      <c r="D50" s="33">
        <f t="shared" si="28"/>
        <v>0.05762739771136906</v>
      </c>
      <c r="E50" s="33">
        <f t="shared" si="28"/>
        <v>0.10702231003539969</v>
      </c>
      <c r="F50" s="33">
        <f t="shared" si="28"/>
        <v>0.05762739771136906</v>
      </c>
      <c r="G50" s="33">
        <f t="shared" si="28"/>
        <v>0.05762739771136906</v>
      </c>
      <c r="H50" s="33">
        <f t="shared" si="28"/>
        <v>0.09878982464806124</v>
      </c>
      <c r="I50" s="33">
        <f t="shared" si="28"/>
        <v>0.09878982464806124</v>
      </c>
      <c r="J50" s="33">
        <f t="shared" si="28"/>
        <v>0.37046184243022967</v>
      </c>
      <c r="K50" s="33">
        <f t="shared" si="28"/>
        <v>0.37046184243022967</v>
      </c>
      <c r="L50" s="33">
        <f t="shared" si="28"/>
        <v>0.45278669630361407</v>
      </c>
      <c r="M50" s="33">
        <f t="shared" si="28"/>
        <v>0.5186465794023215</v>
      </c>
      <c r="N50" s="33">
        <f t="shared" si="28"/>
        <v>0.5515765209516753</v>
      </c>
      <c r="O50" s="33">
        <f t="shared" si="28"/>
        <v>65.71993084712274</v>
      </c>
      <c r="P50" s="33">
        <f t="shared" si="28"/>
        <v>1.037293158804643</v>
      </c>
      <c r="Q50" s="33">
        <f t="shared" si="28"/>
        <v>69.54803655223512</v>
      </c>
      <c r="R50" s="33">
        <f t="shared" si="28"/>
        <v>0.658598830987075</v>
      </c>
      <c r="S50" s="33">
        <f t="shared" si="28"/>
        <v>12.217008314810242</v>
      </c>
      <c r="T50" s="33">
        <f t="shared" si="28"/>
        <v>17.576356301967564</v>
      </c>
      <c r="U50" s="33">
        <f t="shared" si="28"/>
        <v>0</v>
      </c>
      <c r="V50" s="26">
        <f t="shared" si="26"/>
        <v>100</v>
      </c>
    </row>
    <row r="51" spans="1:22" ht="10.5">
      <c r="A51" s="10">
        <v>68</v>
      </c>
      <c r="B51" s="17" t="str">
        <f t="shared" si="24"/>
        <v>Río Blanco</v>
      </c>
      <c r="C51" s="33">
        <f aca="true" t="shared" si="29" ref="C51:U51">(C20/$V20)*100</f>
        <v>0.04892367906066536</v>
      </c>
      <c r="D51" s="33">
        <f t="shared" si="29"/>
        <v>0</v>
      </c>
      <c r="E51" s="33">
        <f t="shared" si="29"/>
        <v>0.14677103718199608</v>
      </c>
      <c r="F51" s="33">
        <f t="shared" si="29"/>
        <v>0.19569471624266144</v>
      </c>
      <c r="G51" s="33">
        <f t="shared" si="29"/>
        <v>0.04892367906066536</v>
      </c>
      <c r="H51" s="33">
        <f t="shared" si="29"/>
        <v>0.09784735812133072</v>
      </c>
      <c r="I51" s="33">
        <f t="shared" si="29"/>
        <v>0.04892367906066536</v>
      </c>
      <c r="J51" s="33">
        <f t="shared" si="29"/>
        <v>0.5870841487279843</v>
      </c>
      <c r="K51" s="33">
        <f t="shared" si="29"/>
        <v>0.538160469667319</v>
      </c>
      <c r="L51" s="33">
        <f t="shared" si="29"/>
        <v>0.7338551859099804</v>
      </c>
      <c r="M51" s="33">
        <f t="shared" si="29"/>
        <v>0.4892367906066536</v>
      </c>
      <c r="N51" s="33">
        <f t="shared" si="29"/>
        <v>0.684931506849315</v>
      </c>
      <c r="O51" s="33">
        <f t="shared" si="29"/>
        <v>70.40117416829746</v>
      </c>
      <c r="P51" s="33">
        <f t="shared" si="29"/>
        <v>0.5870841487279843</v>
      </c>
      <c r="Q51" s="33">
        <f t="shared" si="29"/>
        <v>74.60861056751467</v>
      </c>
      <c r="R51" s="33">
        <f t="shared" si="29"/>
        <v>0.3913894324853229</v>
      </c>
      <c r="S51" s="33">
        <f t="shared" si="29"/>
        <v>2.0058708414872797</v>
      </c>
      <c r="T51" s="33">
        <f t="shared" si="29"/>
        <v>22.99412915851272</v>
      </c>
      <c r="U51" s="33">
        <f t="shared" si="29"/>
        <v>0</v>
      </c>
      <c r="V51" s="26">
        <f t="shared" si="26"/>
        <v>100</v>
      </c>
    </row>
    <row r="52" spans="1:22" ht="10.5">
      <c r="A52" s="10">
        <v>76</v>
      </c>
      <c r="B52" s="17" t="str">
        <f t="shared" si="24"/>
        <v>Isapre Fundación</v>
      </c>
      <c r="C52" s="33">
        <f aca="true" t="shared" si="30" ref="C52:U52">(C21/$V21)*100</f>
        <v>0.07827788649706457</v>
      </c>
      <c r="D52" s="33">
        <f t="shared" si="30"/>
        <v>0.052185257664709724</v>
      </c>
      <c r="E52" s="33">
        <f t="shared" si="30"/>
        <v>0.045662100456621</v>
      </c>
      <c r="F52" s="33">
        <f t="shared" si="30"/>
        <v>0.14350945857795175</v>
      </c>
      <c r="G52" s="33">
        <f t="shared" si="30"/>
        <v>0.16960208741030658</v>
      </c>
      <c r="H52" s="33">
        <f t="shared" si="30"/>
        <v>0.4370515329419439</v>
      </c>
      <c r="I52" s="33">
        <f t="shared" si="30"/>
        <v>0.31963470319634707</v>
      </c>
      <c r="J52" s="33">
        <f t="shared" si="30"/>
        <v>2.015655577299413</v>
      </c>
      <c r="K52" s="33">
        <f t="shared" si="30"/>
        <v>4.220482713633398</v>
      </c>
      <c r="L52" s="33">
        <f t="shared" si="30"/>
        <v>2.759295499021526</v>
      </c>
      <c r="M52" s="33">
        <f t="shared" si="30"/>
        <v>4.442270058708415</v>
      </c>
      <c r="N52" s="33">
        <f t="shared" si="30"/>
        <v>4.0834964122635355</v>
      </c>
      <c r="O52" s="33">
        <f t="shared" si="30"/>
        <v>35.24461839530333</v>
      </c>
      <c r="P52" s="33">
        <f t="shared" si="30"/>
        <v>0.8806262230919765</v>
      </c>
      <c r="Q52" s="33">
        <f t="shared" si="30"/>
        <v>54.89236790606654</v>
      </c>
      <c r="R52" s="33">
        <f t="shared" si="30"/>
        <v>0.32615786040443573</v>
      </c>
      <c r="S52" s="33">
        <f t="shared" si="30"/>
        <v>3.137638617090672</v>
      </c>
      <c r="T52" s="33">
        <f t="shared" si="30"/>
        <v>41.64383561643836</v>
      </c>
      <c r="U52" s="33">
        <f t="shared" si="30"/>
        <v>0</v>
      </c>
      <c r="V52" s="26">
        <f t="shared" si="26"/>
        <v>100</v>
      </c>
    </row>
    <row r="53" spans="1:22" ht="10.5">
      <c r="A53" s="10">
        <v>94</v>
      </c>
      <c r="B53" s="17" t="str">
        <f t="shared" si="24"/>
        <v>Cruz del Norte</v>
      </c>
      <c r="C53" s="33">
        <f aca="true" t="shared" si="31" ref="C53:U53">(C22/$V22)*100</f>
        <v>0</v>
      </c>
      <c r="D53" s="33">
        <f t="shared" si="31"/>
        <v>0</v>
      </c>
      <c r="E53" s="33">
        <f t="shared" si="31"/>
        <v>0</v>
      </c>
      <c r="F53" s="33">
        <f t="shared" si="31"/>
        <v>0</v>
      </c>
      <c r="G53" s="33">
        <f t="shared" si="31"/>
        <v>0.1669449081803005</v>
      </c>
      <c r="H53" s="33">
        <f t="shared" si="31"/>
        <v>0</v>
      </c>
      <c r="I53" s="33">
        <f t="shared" si="31"/>
        <v>0.08347245409015025</v>
      </c>
      <c r="J53" s="33">
        <f t="shared" si="31"/>
        <v>0.7512520868113522</v>
      </c>
      <c r="K53" s="33">
        <f t="shared" si="31"/>
        <v>2.2537562604340566</v>
      </c>
      <c r="L53" s="33">
        <f t="shared" si="31"/>
        <v>6.928213689482471</v>
      </c>
      <c r="M53" s="33">
        <f t="shared" si="31"/>
        <v>9.93322203672788</v>
      </c>
      <c r="N53" s="33">
        <f t="shared" si="31"/>
        <v>11.936560934891485</v>
      </c>
      <c r="O53" s="33">
        <f t="shared" si="31"/>
        <v>63.60601001669449</v>
      </c>
      <c r="P53" s="33">
        <f t="shared" si="31"/>
        <v>1.2520868113522539</v>
      </c>
      <c r="Q53" s="33">
        <f t="shared" si="31"/>
        <v>96.91151919866444</v>
      </c>
      <c r="R53" s="33">
        <f t="shared" si="31"/>
        <v>0.08347245409015025</v>
      </c>
      <c r="S53" s="33">
        <f t="shared" si="31"/>
        <v>0</v>
      </c>
      <c r="T53" s="33">
        <f t="shared" si="31"/>
        <v>3.005008347245409</v>
      </c>
      <c r="U53" s="33">
        <f t="shared" si="31"/>
        <v>0</v>
      </c>
      <c r="V53" s="26">
        <f t="shared" si="26"/>
        <v>100</v>
      </c>
    </row>
    <row r="54" spans="1:22" ht="10.5">
      <c r="A54" s="10"/>
      <c r="B54" s="10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10.5">
      <c r="A55" s="106"/>
      <c r="B55" s="106" t="s">
        <v>49</v>
      </c>
      <c r="C55" s="139">
        <f aca="true" t="shared" si="32" ref="C55:U55">(C24/$V24)*100</f>
        <v>0.07213543427785667</v>
      </c>
      <c r="D55" s="139">
        <f t="shared" si="32"/>
        <v>0.06988120195667365</v>
      </c>
      <c r="E55" s="139">
        <f t="shared" si="32"/>
        <v>0.06762696963549063</v>
      </c>
      <c r="F55" s="139">
        <f t="shared" si="32"/>
        <v>0.17583012105227563</v>
      </c>
      <c r="G55" s="139">
        <f t="shared" si="32"/>
        <v>0.1713216564099096</v>
      </c>
      <c r="H55" s="139">
        <f t="shared" si="32"/>
        <v>0.29530443407497575</v>
      </c>
      <c r="I55" s="139">
        <f t="shared" si="32"/>
        <v>0.29305020175379276</v>
      </c>
      <c r="J55" s="139">
        <f t="shared" si="32"/>
        <v>1.2060142918329164</v>
      </c>
      <c r="K55" s="139">
        <f t="shared" si="32"/>
        <v>2.148283402087419</v>
      </c>
      <c r="L55" s="139">
        <f t="shared" si="32"/>
        <v>1.7785893014134038</v>
      </c>
      <c r="M55" s="139">
        <f t="shared" si="32"/>
        <v>2.371452401884538</v>
      </c>
      <c r="N55" s="139">
        <f t="shared" si="32"/>
        <v>2.333130452424427</v>
      </c>
      <c r="O55" s="139">
        <f t="shared" si="32"/>
        <v>48.630553864881314</v>
      </c>
      <c r="P55" s="139">
        <f t="shared" si="32"/>
        <v>1.0053876152476275</v>
      </c>
      <c r="Q55" s="139">
        <f t="shared" si="32"/>
        <v>60.61856134893262</v>
      </c>
      <c r="R55" s="139">
        <f t="shared" si="32"/>
        <v>0.44408376727305515</v>
      </c>
      <c r="S55" s="139">
        <f t="shared" si="32"/>
        <v>5.806902459367462</v>
      </c>
      <c r="T55" s="139">
        <f t="shared" si="32"/>
        <v>33.130452424426856</v>
      </c>
      <c r="U55" s="139">
        <f t="shared" si="32"/>
        <v>0</v>
      </c>
      <c r="V55" s="140">
        <f>SUM(Q55:U55)</f>
        <v>100</v>
      </c>
    </row>
    <row r="56" spans="1:22" ht="10.5">
      <c r="A56" s="10"/>
      <c r="B56" s="10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11.25" thickBot="1">
      <c r="A57" s="109"/>
      <c r="B57" s="109" t="s">
        <v>50</v>
      </c>
      <c r="C57" s="141">
        <f aca="true" t="shared" si="33" ref="C57:U57">(C26/$V26)*100</f>
        <v>0.3571770718751767</v>
      </c>
      <c r="D57" s="141">
        <f t="shared" si="33"/>
        <v>0.2871151935012125</v>
      </c>
      <c r="E57" s="141">
        <f t="shared" si="33"/>
        <v>0.3193759760473789</v>
      </c>
      <c r="F57" s="141">
        <f t="shared" si="33"/>
        <v>0.7658905995888625</v>
      </c>
      <c r="G57" s="141">
        <f t="shared" si="33"/>
        <v>1.4501770014670288</v>
      </c>
      <c r="H57" s="141">
        <f t="shared" si="33"/>
        <v>1.7622236047355826</v>
      </c>
      <c r="I57" s="141">
        <f t="shared" si="33"/>
        <v>1.4572178162624354</v>
      </c>
      <c r="J57" s="141">
        <f t="shared" si="33"/>
        <v>4.503582158806155</v>
      </c>
      <c r="K57" s="141">
        <f t="shared" si="33"/>
        <v>5.111458406675154</v>
      </c>
      <c r="L57" s="141">
        <f t="shared" si="33"/>
        <v>5.347325702321276</v>
      </c>
      <c r="M57" s="141">
        <f t="shared" si="33"/>
        <v>5.222206960711099</v>
      </c>
      <c r="N57" s="141">
        <f t="shared" si="33"/>
        <v>4.912988225680045</v>
      </c>
      <c r="O57" s="141">
        <f t="shared" si="33"/>
        <v>46.42130388964619</v>
      </c>
      <c r="P57" s="141">
        <f t="shared" si="33"/>
        <v>6.867333735775534</v>
      </c>
      <c r="Q57" s="141">
        <f t="shared" si="33"/>
        <v>84.78537634309313</v>
      </c>
      <c r="R57" s="141">
        <f t="shared" si="33"/>
        <v>3.1179844340281426</v>
      </c>
      <c r="S57" s="141">
        <f t="shared" si="33"/>
        <v>6.198110060631803</v>
      </c>
      <c r="T57" s="141">
        <f t="shared" si="33"/>
        <v>5.898529162246921</v>
      </c>
      <c r="U57" s="141">
        <f t="shared" si="33"/>
        <v>0</v>
      </c>
      <c r="V57" s="142">
        <f>SUM(Q57:U57)</f>
        <v>100</v>
      </c>
    </row>
    <row r="58" spans="1:22" ht="10.5">
      <c r="A58" s="10"/>
      <c r="B58" s="10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11.25" thickBot="1">
      <c r="A59" s="29"/>
      <c r="B59" s="30" t="s">
        <v>51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2:23" ht="10.5">
      <c r="B60" s="17" t="str">
        <f>+'Cartera vigente por mes'!B26</f>
        <v>Fuente: Superintendencia de Salud, Archivo Maestro de Beneficiarios.</v>
      </c>
      <c r="C60" s="10"/>
      <c r="D60" s="10"/>
      <c r="E60" s="10"/>
      <c r="F60" s="10"/>
      <c r="G60" s="10"/>
      <c r="H60" s="10"/>
      <c r="I60" s="10"/>
      <c r="J60" s="10"/>
      <c r="K60" s="17" t="s">
        <v>1</v>
      </c>
      <c r="L60" s="17" t="s">
        <v>1</v>
      </c>
      <c r="M60" s="17" t="s">
        <v>1</v>
      </c>
      <c r="N60" s="17"/>
      <c r="O60" s="17" t="s">
        <v>1</v>
      </c>
      <c r="P60" s="10"/>
      <c r="Q60" s="17" t="s">
        <v>1</v>
      </c>
      <c r="R60" s="10"/>
      <c r="S60" s="10"/>
      <c r="T60" s="10"/>
      <c r="U60" s="10"/>
      <c r="V60" s="10"/>
      <c r="W60" s="17" t="s">
        <v>1</v>
      </c>
    </row>
    <row r="61" spans="2:23" ht="10.5">
      <c r="B61" s="17" t="str">
        <f>+B30</f>
        <v>(*) Sin renta informada o renta igual a 0</v>
      </c>
      <c r="C61" s="10"/>
      <c r="D61" s="10"/>
      <c r="E61" s="10"/>
      <c r="F61" s="10"/>
      <c r="G61" s="10"/>
      <c r="H61" s="10"/>
      <c r="I61" s="10"/>
      <c r="J61" s="10"/>
      <c r="K61" s="17" t="s">
        <v>1</v>
      </c>
      <c r="L61" s="17" t="s">
        <v>1</v>
      </c>
      <c r="M61" s="17" t="s">
        <v>1</v>
      </c>
      <c r="N61" s="17"/>
      <c r="O61" s="17" t="s">
        <v>1</v>
      </c>
      <c r="P61" s="10"/>
      <c r="Q61" s="17" t="s">
        <v>1</v>
      </c>
      <c r="R61" s="10"/>
      <c r="S61" s="10"/>
      <c r="T61" s="10"/>
      <c r="U61" s="10"/>
      <c r="V61" s="10"/>
      <c r="W61" s="17" t="s">
        <v>1</v>
      </c>
    </row>
    <row r="62" ht="10.5"/>
    <row r="63" spans="1:22" ht="14.25">
      <c r="A63" s="175" t="s">
        <v>224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</row>
    <row r="64" ht="10.5"/>
    <row r="65" ht="10.5"/>
    <row r="66" ht="10.5"/>
    <row r="67" ht="10.5"/>
    <row r="68" ht="10.5"/>
    <row r="69" ht="10.5"/>
    <row r="70" ht="10.5"/>
    <row r="71" ht="10.5"/>
    <row r="72" ht="10.5"/>
    <row r="73" ht="10.5"/>
    <row r="74" ht="10.5"/>
  </sheetData>
  <sheetProtection/>
  <mergeCells count="5">
    <mergeCell ref="A1:V1"/>
    <mergeCell ref="A32:V32"/>
    <mergeCell ref="A63:V63"/>
    <mergeCell ref="B2:V2"/>
    <mergeCell ref="B3:V3"/>
  </mergeCells>
  <hyperlinks>
    <hyperlink ref="A1" location="Indice!A1" display="Volver"/>
    <hyperlink ref="A32" location="Indice!A1" display="Volver"/>
    <hyperlink ref="A63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94"/>
  <sheetViews>
    <sheetView showGridLines="0" zoomScalePageLayoutView="0" workbookViewId="0" topLeftCell="B1">
      <selection activeCell="B3" sqref="B3:U3"/>
    </sheetView>
  </sheetViews>
  <sheetFormatPr defaultColWidth="0" defaultRowHeight="15" zeroHeight="1"/>
  <cols>
    <col min="1" max="1" width="3.69921875" style="8" bestFit="1" customWidth="1"/>
    <col min="2" max="2" width="18.5" style="8" customWidth="1"/>
    <col min="3" max="3" width="7.19921875" style="8" bestFit="1" customWidth="1"/>
    <col min="4" max="4" width="7.69921875" style="8" bestFit="1" customWidth="1"/>
    <col min="5" max="6" width="7.19921875" style="8" bestFit="1" customWidth="1"/>
    <col min="7" max="7" width="8.19921875" style="8" bestFit="1" customWidth="1"/>
    <col min="8" max="9" width="7.19921875" style="8" bestFit="1" customWidth="1"/>
    <col min="10" max="10" width="8.19921875" style="8" bestFit="1" customWidth="1"/>
    <col min="11" max="12" width="7.19921875" style="8" bestFit="1" customWidth="1"/>
    <col min="13" max="13" width="6.5" style="8" bestFit="1" customWidth="1"/>
    <col min="14" max="14" width="7.19921875" style="8" bestFit="1" customWidth="1"/>
    <col min="15" max="16" width="7.09765625" style="8" customWidth="1"/>
    <col min="17" max="17" width="8.8984375" style="8" bestFit="1" customWidth="1"/>
    <col min="18" max="18" width="7" style="8" hidden="1" customWidth="1"/>
    <col min="19" max="19" width="9.09765625" style="8" bestFit="1" customWidth="1"/>
    <col min="20" max="20" width="7.19921875" style="8" customWidth="1"/>
    <col min="21" max="21" width="7.59765625" style="8" customWidth="1"/>
    <col min="22" max="22" width="0" style="8" hidden="1" customWidth="1"/>
    <col min="23" max="23" width="12" style="78" hidden="1" customWidth="1"/>
    <col min="24" max="24" width="8.59765625" style="8" hidden="1" customWidth="1"/>
    <col min="25" max="25" width="2.8984375" style="8" hidden="1" customWidth="1"/>
    <col min="26" max="27" width="4.69921875" style="8" hidden="1" customWidth="1"/>
    <col min="28" max="16384" width="0" style="8" hidden="1" customWidth="1"/>
  </cols>
  <sheetData>
    <row r="1" spans="1:21" ht="14.25">
      <c r="A1" s="175" t="s">
        <v>224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</row>
    <row r="2" spans="2:253" ht="13.5">
      <c r="B2" s="176" t="s">
        <v>85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27"/>
      <c r="W2" s="79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</row>
    <row r="3" spans="2:253" ht="13.5">
      <c r="B3" s="176" t="s">
        <v>256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</row>
    <row r="4" spans="1:253" ht="11.25" thickBot="1">
      <c r="A4" s="14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</row>
    <row r="5" spans="1:253" ht="10.5">
      <c r="A5" s="114" t="s">
        <v>1</v>
      </c>
      <c r="B5" s="114" t="s">
        <v>1</v>
      </c>
      <c r="C5" s="145" t="s">
        <v>86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6"/>
      <c r="T5" s="181" t="s">
        <v>222</v>
      </c>
      <c r="U5" s="181"/>
      <c r="V5" s="27"/>
      <c r="W5" s="80" t="s">
        <v>87</v>
      </c>
      <c r="Z5" s="179" t="s">
        <v>88</v>
      </c>
      <c r="AA5" s="179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</row>
    <row r="6" spans="1:253" ht="15.75" customHeight="1">
      <c r="A6" s="122" t="s">
        <v>37</v>
      </c>
      <c r="B6" s="122" t="s">
        <v>38</v>
      </c>
      <c r="C6" s="133" t="s">
        <v>89</v>
      </c>
      <c r="D6" s="133" t="s">
        <v>90</v>
      </c>
      <c r="E6" s="133" t="s">
        <v>91</v>
      </c>
      <c r="F6" s="133" t="s">
        <v>92</v>
      </c>
      <c r="G6" s="133" t="s">
        <v>93</v>
      </c>
      <c r="H6" s="133" t="s">
        <v>94</v>
      </c>
      <c r="I6" s="133" t="s">
        <v>95</v>
      </c>
      <c r="J6" s="133" t="s">
        <v>96</v>
      </c>
      <c r="K6" s="133" t="s">
        <v>97</v>
      </c>
      <c r="L6" s="133" t="s">
        <v>98</v>
      </c>
      <c r="M6" s="133" t="s">
        <v>99</v>
      </c>
      <c r="N6" s="133" t="s">
        <v>100</v>
      </c>
      <c r="O6" s="133" t="s">
        <v>238</v>
      </c>
      <c r="P6" s="133" t="s">
        <v>239</v>
      </c>
      <c r="Q6" s="133" t="s">
        <v>101</v>
      </c>
      <c r="R6" s="133" t="s">
        <v>215</v>
      </c>
      <c r="S6" s="133" t="s">
        <v>4</v>
      </c>
      <c r="T6" s="147" t="s">
        <v>102</v>
      </c>
      <c r="U6" s="147" t="s">
        <v>86</v>
      </c>
      <c r="V6" s="27"/>
      <c r="W6" s="81" t="s">
        <v>103</v>
      </c>
      <c r="Z6" s="180" t="s">
        <v>104</v>
      </c>
      <c r="AA6" s="180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</row>
    <row r="7" spans="1:253" ht="10.5">
      <c r="A7" s="10">
        <v>67</v>
      </c>
      <c r="B7" s="17" t="str">
        <f>+'Cotizantes por renta'!B7</f>
        <v>Colmena Golden Cross</v>
      </c>
      <c r="C7" s="26">
        <v>2562</v>
      </c>
      <c r="D7" s="26">
        <v>10093</v>
      </c>
      <c r="E7" s="26">
        <v>2742</v>
      </c>
      <c r="F7" s="26">
        <v>5783</v>
      </c>
      <c r="G7" s="26">
        <v>13676</v>
      </c>
      <c r="H7" s="26">
        <v>8141</v>
      </c>
      <c r="I7" s="26">
        <v>11762</v>
      </c>
      <c r="J7" s="26">
        <v>10982</v>
      </c>
      <c r="K7" s="26">
        <v>7759</v>
      </c>
      <c r="L7" s="26">
        <v>8606</v>
      </c>
      <c r="M7" s="26">
        <v>845</v>
      </c>
      <c r="N7" s="26">
        <v>3280</v>
      </c>
      <c r="O7" s="26">
        <v>3050</v>
      </c>
      <c r="P7" s="26">
        <v>3029</v>
      </c>
      <c r="Q7" s="26">
        <v>177915</v>
      </c>
      <c r="R7" s="26"/>
      <c r="S7" s="28">
        <f aca="true" t="shared" si="0" ref="S7:S13">SUM(C7:R7)</f>
        <v>270225</v>
      </c>
      <c r="T7" s="82">
        <f>Q7/S7</f>
        <v>0.6583957812933666</v>
      </c>
      <c r="U7" s="82">
        <f aca="true" t="shared" si="1" ref="U7:U13">1-T7</f>
        <v>0.3416042187066334</v>
      </c>
      <c r="V7" s="27"/>
      <c r="W7" s="21"/>
      <c r="Z7" s="19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</row>
    <row r="8" spans="1:253" ht="10.5">
      <c r="A8" s="10">
        <v>78</v>
      </c>
      <c r="B8" s="17" t="str">
        <f>+'Cotizantes por renta'!B8</f>
        <v>Isapre Cruz Blanca S.A.</v>
      </c>
      <c r="C8" s="26">
        <v>9466</v>
      </c>
      <c r="D8" s="26">
        <v>28707</v>
      </c>
      <c r="E8" s="26">
        <v>4233</v>
      </c>
      <c r="F8" s="26">
        <v>7081</v>
      </c>
      <c r="G8" s="26">
        <v>21966</v>
      </c>
      <c r="H8" s="26">
        <v>8494</v>
      </c>
      <c r="I8" s="26">
        <v>7378</v>
      </c>
      <c r="J8" s="26">
        <v>15175</v>
      </c>
      <c r="K8" s="26">
        <v>10798</v>
      </c>
      <c r="L8" s="26">
        <v>8079</v>
      </c>
      <c r="M8" s="26">
        <v>1372</v>
      </c>
      <c r="N8" s="26">
        <v>2620</v>
      </c>
      <c r="O8" s="26">
        <v>2296</v>
      </c>
      <c r="P8" s="26">
        <v>2866</v>
      </c>
      <c r="Q8" s="26">
        <v>226728</v>
      </c>
      <c r="R8" s="26"/>
      <c r="S8" s="28">
        <f t="shared" si="0"/>
        <v>357259</v>
      </c>
      <c r="T8" s="82">
        <f>Q8/S8</f>
        <v>0.6346320176678544</v>
      </c>
      <c r="U8" s="82">
        <f t="shared" si="1"/>
        <v>0.3653679823321456</v>
      </c>
      <c r="V8" s="27"/>
      <c r="W8" s="21"/>
      <c r="Z8" s="1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</row>
    <row r="9" spans="1:253" ht="10.5">
      <c r="A9" s="10">
        <v>80</v>
      </c>
      <c r="B9" s="17" t="str">
        <f>+'Cotizantes por renta'!B9</f>
        <v>Vida Tres</v>
      </c>
      <c r="C9" s="26">
        <v>40</v>
      </c>
      <c r="D9" s="26">
        <v>68</v>
      </c>
      <c r="E9" s="26">
        <v>34</v>
      </c>
      <c r="F9" s="26">
        <v>154</v>
      </c>
      <c r="G9" s="26">
        <v>8910</v>
      </c>
      <c r="H9" s="26">
        <v>322</v>
      </c>
      <c r="I9" s="26">
        <v>541</v>
      </c>
      <c r="J9" s="26">
        <v>3664</v>
      </c>
      <c r="K9" s="26">
        <v>1455</v>
      </c>
      <c r="L9" s="26">
        <v>1739</v>
      </c>
      <c r="M9" s="26">
        <v>14</v>
      </c>
      <c r="N9" s="26">
        <v>15</v>
      </c>
      <c r="O9" s="26">
        <v>574</v>
      </c>
      <c r="P9" s="26">
        <v>23</v>
      </c>
      <c r="Q9" s="26">
        <v>57629</v>
      </c>
      <c r="R9" s="26"/>
      <c r="S9" s="28">
        <f t="shared" si="0"/>
        <v>75182</v>
      </c>
      <c r="T9" s="82">
        <f>Q9/S9</f>
        <v>0.7665265622090394</v>
      </c>
      <c r="U9" s="82">
        <f t="shared" si="1"/>
        <v>0.23347343779096064</v>
      </c>
      <c r="V9" s="27"/>
      <c r="W9" s="21"/>
      <c r="Z9" s="19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</row>
    <row r="10" spans="1:253" ht="10.5">
      <c r="A10" s="10">
        <v>81</v>
      </c>
      <c r="B10" s="17" t="str">
        <f>+'Cotizantes por renta'!B10</f>
        <v>Ferrosalud</v>
      </c>
      <c r="C10" s="26"/>
      <c r="D10" s="26">
        <v>2</v>
      </c>
      <c r="E10" s="26"/>
      <c r="F10" s="26">
        <v>6</v>
      </c>
      <c r="G10" s="26">
        <v>243</v>
      </c>
      <c r="H10" s="26">
        <v>27</v>
      </c>
      <c r="I10" s="26">
        <v>23</v>
      </c>
      <c r="J10" s="26">
        <v>57</v>
      </c>
      <c r="K10" s="26">
        <v>39</v>
      </c>
      <c r="L10" s="26">
        <v>8</v>
      </c>
      <c r="M10" s="26">
        <v>4</v>
      </c>
      <c r="N10" s="26"/>
      <c r="O10" s="26">
        <v>5</v>
      </c>
      <c r="P10" s="26">
        <v>1</v>
      </c>
      <c r="Q10" s="26">
        <v>13379</v>
      </c>
      <c r="R10" s="26"/>
      <c r="S10" s="28">
        <f>SUM(C10:R10)</f>
        <v>13794</v>
      </c>
      <c r="T10" s="82">
        <f>Q10/S10</f>
        <v>0.9699144555603886</v>
      </c>
      <c r="U10" s="82">
        <f>1-T10</f>
        <v>0.030085544439611422</v>
      </c>
      <c r="V10" s="27"/>
      <c r="W10" s="21"/>
      <c r="Z10" s="19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</row>
    <row r="11" spans="1:253" ht="10.5">
      <c r="A11" s="10">
        <v>88</v>
      </c>
      <c r="B11" s="17" t="str">
        <f>+'Cotizantes por renta'!B11</f>
        <v>Mas Vida</v>
      </c>
      <c r="C11" s="26">
        <v>5267</v>
      </c>
      <c r="D11" s="26">
        <v>18125</v>
      </c>
      <c r="E11" s="26">
        <v>7342</v>
      </c>
      <c r="F11" s="26">
        <v>5405</v>
      </c>
      <c r="G11" s="26">
        <v>24379</v>
      </c>
      <c r="H11" s="26">
        <v>18426</v>
      </c>
      <c r="I11" s="26">
        <v>6808</v>
      </c>
      <c r="J11" s="26">
        <v>44659</v>
      </c>
      <c r="K11" s="26">
        <v>11784</v>
      </c>
      <c r="L11" s="26">
        <v>18780</v>
      </c>
      <c r="M11" s="26">
        <v>1045</v>
      </c>
      <c r="N11" s="26">
        <v>4731</v>
      </c>
      <c r="O11" s="26">
        <v>6732</v>
      </c>
      <c r="P11" s="26">
        <v>1539</v>
      </c>
      <c r="Q11" s="26">
        <v>81344</v>
      </c>
      <c r="R11" s="26"/>
      <c r="S11" s="28">
        <f t="shared" si="0"/>
        <v>256366</v>
      </c>
      <c r="T11" s="82">
        <f>J11/S11</f>
        <v>0.17420016694881538</v>
      </c>
      <c r="U11" s="82">
        <f t="shared" si="1"/>
        <v>0.8257998330511847</v>
      </c>
      <c r="V11" s="27"/>
      <c r="W11" s="21"/>
      <c r="Z11" s="19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</row>
    <row r="12" spans="1:253" ht="10.5">
      <c r="A12" s="10">
        <v>99</v>
      </c>
      <c r="B12" s="17" t="str">
        <f>+'Cotizantes por renta'!B12</f>
        <v>Isapre Banmédica</v>
      </c>
      <c r="C12" s="26">
        <v>5339</v>
      </c>
      <c r="D12" s="26">
        <v>9644</v>
      </c>
      <c r="E12" s="26">
        <v>4627</v>
      </c>
      <c r="F12" s="26">
        <v>9642</v>
      </c>
      <c r="G12" s="26">
        <v>20943</v>
      </c>
      <c r="H12" s="26">
        <v>7056</v>
      </c>
      <c r="I12" s="26">
        <v>7795</v>
      </c>
      <c r="J12" s="26">
        <v>13531</v>
      </c>
      <c r="K12" s="26">
        <v>5353</v>
      </c>
      <c r="L12" s="26">
        <v>6656</v>
      </c>
      <c r="M12" s="26">
        <v>668</v>
      </c>
      <c r="N12" s="26">
        <v>1955</v>
      </c>
      <c r="O12" s="26">
        <v>2056</v>
      </c>
      <c r="P12" s="26">
        <v>3048</v>
      </c>
      <c r="Q12" s="26">
        <v>256050</v>
      </c>
      <c r="R12" s="26"/>
      <c r="S12" s="28">
        <f t="shared" si="0"/>
        <v>354363</v>
      </c>
      <c r="T12" s="82">
        <f>Q12/S12</f>
        <v>0.7225641503204341</v>
      </c>
      <c r="U12" s="82">
        <f t="shared" si="1"/>
        <v>0.2774358496795659</v>
      </c>
      <c r="V12" s="27"/>
      <c r="W12" s="21"/>
      <c r="Z12" s="19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</row>
    <row r="13" spans="1:253" ht="10.5">
      <c r="A13" s="10">
        <v>107</v>
      </c>
      <c r="B13" s="17" t="str">
        <f>+'Cotizantes por renta'!B13</f>
        <v>Consalud S.A.</v>
      </c>
      <c r="C13" s="26">
        <v>9917</v>
      </c>
      <c r="D13" s="26">
        <v>11855</v>
      </c>
      <c r="E13" s="26">
        <v>3733</v>
      </c>
      <c r="F13" s="26">
        <v>5940</v>
      </c>
      <c r="G13" s="26">
        <v>28193</v>
      </c>
      <c r="H13" s="26">
        <v>8064</v>
      </c>
      <c r="I13" s="26">
        <v>9095</v>
      </c>
      <c r="J13" s="26">
        <v>29877</v>
      </c>
      <c r="K13" s="26">
        <v>9380</v>
      </c>
      <c r="L13" s="26">
        <v>17366</v>
      </c>
      <c r="M13" s="26">
        <v>1765</v>
      </c>
      <c r="N13" s="26">
        <v>5126</v>
      </c>
      <c r="O13" s="26">
        <v>5091</v>
      </c>
      <c r="P13" s="26">
        <v>3665</v>
      </c>
      <c r="Q13" s="26">
        <v>212137</v>
      </c>
      <c r="R13" s="26"/>
      <c r="S13" s="28">
        <f t="shared" si="0"/>
        <v>361204</v>
      </c>
      <c r="T13" s="82">
        <f>Q13/S13</f>
        <v>0.5873052347150087</v>
      </c>
      <c r="U13" s="82">
        <f t="shared" si="1"/>
        <v>0.41269476528499127</v>
      </c>
      <c r="V13" s="27"/>
      <c r="W13" s="21"/>
      <c r="Z13" s="19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</row>
    <row r="14" spans="1:253" ht="10.5">
      <c r="A14" s="10"/>
      <c r="B14" s="10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83"/>
      <c r="U14" s="83"/>
      <c r="V14" s="27"/>
      <c r="W14" s="21"/>
      <c r="Z14" s="19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0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</row>
    <row r="15" spans="1:253" ht="10.5">
      <c r="A15" s="105"/>
      <c r="B15" s="106" t="s">
        <v>43</v>
      </c>
      <c r="C15" s="126">
        <f aca="true" t="shared" si="2" ref="C15:S15">SUM(C7:C14)</f>
        <v>32591</v>
      </c>
      <c r="D15" s="126">
        <f t="shared" si="2"/>
        <v>78494</v>
      </c>
      <c r="E15" s="126">
        <f t="shared" si="2"/>
        <v>22711</v>
      </c>
      <c r="F15" s="126">
        <f t="shared" si="2"/>
        <v>34011</v>
      </c>
      <c r="G15" s="126">
        <f t="shared" si="2"/>
        <v>118310</v>
      </c>
      <c r="H15" s="126">
        <f t="shared" si="2"/>
        <v>50530</v>
      </c>
      <c r="I15" s="126">
        <f t="shared" si="2"/>
        <v>43402</v>
      </c>
      <c r="J15" s="126">
        <f t="shared" si="2"/>
        <v>117945</v>
      </c>
      <c r="K15" s="126">
        <f t="shared" si="2"/>
        <v>46568</v>
      </c>
      <c r="L15" s="126">
        <f t="shared" si="2"/>
        <v>61234</v>
      </c>
      <c r="M15" s="126">
        <f t="shared" si="2"/>
        <v>5713</v>
      </c>
      <c r="N15" s="126">
        <f t="shared" si="2"/>
        <v>17727</v>
      </c>
      <c r="O15" s="126">
        <f>SUM(O7:O14)</f>
        <v>19804</v>
      </c>
      <c r="P15" s="126">
        <f>SUM(P7:P14)</f>
        <v>14171</v>
      </c>
      <c r="Q15" s="126">
        <f t="shared" si="2"/>
        <v>1025182</v>
      </c>
      <c r="R15" s="126">
        <f t="shared" si="2"/>
        <v>0</v>
      </c>
      <c r="S15" s="126">
        <f t="shared" si="2"/>
        <v>1688393</v>
      </c>
      <c r="T15" s="127">
        <f>+(+Q7+Q8+Q9+J11+Q12+Q13+Q10)/S15</f>
        <v>0.5854661799711323</v>
      </c>
      <c r="U15" s="127">
        <f>1-T15</f>
        <v>0.41453382002886774</v>
      </c>
      <c r="V15" s="20"/>
      <c r="W15" s="21"/>
      <c r="Z15" s="19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</row>
    <row r="16" spans="1:253" ht="10.5">
      <c r="A16" s="10"/>
      <c r="B16" s="10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83"/>
      <c r="U16" s="83"/>
      <c r="V16" s="27"/>
      <c r="W16" s="21"/>
      <c r="Z16" s="19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</row>
    <row r="17" spans="1:253" ht="10.5">
      <c r="A17" s="10">
        <v>62</v>
      </c>
      <c r="B17" s="17" t="str">
        <f>+'Cotizantes por renta'!B17</f>
        <v>San Lorenzo</v>
      </c>
      <c r="C17" s="26"/>
      <c r="D17" s="26">
        <v>4</v>
      </c>
      <c r="E17" s="26">
        <v>870</v>
      </c>
      <c r="F17" s="26">
        <v>282</v>
      </c>
      <c r="G17" s="26">
        <v>26</v>
      </c>
      <c r="H17" s="26"/>
      <c r="I17" s="26">
        <v>2</v>
      </c>
      <c r="J17" s="26">
        <v>1</v>
      </c>
      <c r="K17" s="26">
        <v>1</v>
      </c>
      <c r="L17" s="26"/>
      <c r="M17" s="26"/>
      <c r="N17" s="26"/>
      <c r="O17" s="26"/>
      <c r="P17" s="26"/>
      <c r="Q17" s="26">
        <v>28</v>
      </c>
      <c r="R17" s="26"/>
      <c r="S17" s="28">
        <f aca="true" t="shared" si="3" ref="S17:S22">SUM(C17:R17)</f>
        <v>1214</v>
      </c>
      <c r="T17" s="82">
        <f>E17/S17</f>
        <v>0.7166392092257001</v>
      </c>
      <c r="U17" s="82">
        <f aca="true" t="shared" si="4" ref="U17:U22">1-T17</f>
        <v>0.2833607907742999</v>
      </c>
      <c r="V17" s="27"/>
      <c r="W17" s="21"/>
      <c r="Z17" s="19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</row>
    <row r="18" spans="1:253" ht="10.5">
      <c r="A18" s="10">
        <v>63</v>
      </c>
      <c r="B18" s="17" t="str">
        <f>+'Cotizantes por renta'!B18</f>
        <v>Fusat Ltda.</v>
      </c>
      <c r="C18" s="26">
        <v>1</v>
      </c>
      <c r="D18" s="26">
        <v>6</v>
      </c>
      <c r="E18" s="26">
        <v>2</v>
      </c>
      <c r="F18" s="26">
        <v>33</v>
      </c>
      <c r="G18" s="26">
        <v>215</v>
      </c>
      <c r="H18" s="26">
        <v>11621</v>
      </c>
      <c r="I18" s="26">
        <v>33</v>
      </c>
      <c r="J18" s="26">
        <v>21</v>
      </c>
      <c r="K18" s="26">
        <v>13</v>
      </c>
      <c r="L18" s="26">
        <v>5</v>
      </c>
      <c r="M18" s="26"/>
      <c r="N18" s="26">
        <v>1</v>
      </c>
      <c r="O18" s="26">
        <v>2</v>
      </c>
      <c r="P18" s="26"/>
      <c r="Q18" s="26">
        <v>475</v>
      </c>
      <c r="R18" s="26"/>
      <c r="S18" s="28">
        <f t="shared" si="3"/>
        <v>12428</v>
      </c>
      <c r="T18" s="82">
        <f>H18/S18</f>
        <v>0.9350659800450596</v>
      </c>
      <c r="U18" s="82">
        <f t="shared" si="4"/>
        <v>0.06493401995494041</v>
      </c>
      <c r="V18" s="27"/>
      <c r="W18" s="21"/>
      <c r="Z18" s="19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</row>
    <row r="19" spans="1:253" ht="10.5">
      <c r="A19" s="10">
        <v>65</v>
      </c>
      <c r="B19" s="17" t="str">
        <f>+'Cotizantes por renta'!B19</f>
        <v>Chuquicamata</v>
      </c>
      <c r="C19" s="26">
        <v>104</v>
      </c>
      <c r="D19" s="26">
        <v>10569</v>
      </c>
      <c r="E19" s="26">
        <v>55</v>
      </c>
      <c r="F19" s="26">
        <v>196</v>
      </c>
      <c r="G19" s="26">
        <v>136</v>
      </c>
      <c r="H19" s="26">
        <v>29</v>
      </c>
      <c r="I19" s="26">
        <v>10</v>
      </c>
      <c r="J19" s="26">
        <v>33</v>
      </c>
      <c r="K19" s="26">
        <v>9</v>
      </c>
      <c r="L19" s="26">
        <v>5</v>
      </c>
      <c r="M19" s="26"/>
      <c r="N19" s="26"/>
      <c r="O19" s="26">
        <v>1</v>
      </c>
      <c r="P19" s="26">
        <v>59</v>
      </c>
      <c r="Q19" s="26">
        <v>941</v>
      </c>
      <c r="R19" s="26"/>
      <c r="S19" s="28">
        <f t="shared" si="3"/>
        <v>12147</v>
      </c>
      <c r="T19" s="82">
        <f>D19/S19</f>
        <v>0.8700913805877994</v>
      </c>
      <c r="U19" s="82">
        <f t="shared" si="4"/>
        <v>0.12990861941220055</v>
      </c>
      <c r="V19" s="27"/>
      <c r="W19" s="21"/>
      <c r="Z19" s="19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</row>
    <row r="20" spans="1:253" ht="10.5">
      <c r="A20" s="10">
        <v>68</v>
      </c>
      <c r="B20" s="17" t="str">
        <f>+'Cotizantes por renta'!B20</f>
        <v>Río Blanco</v>
      </c>
      <c r="C20" s="26">
        <v>1</v>
      </c>
      <c r="D20" s="26">
        <v>2</v>
      </c>
      <c r="E20" s="26">
        <v>2</v>
      </c>
      <c r="F20" s="26">
        <v>59</v>
      </c>
      <c r="G20" s="26">
        <v>1763</v>
      </c>
      <c r="H20" s="26">
        <v>25</v>
      </c>
      <c r="I20" s="26">
        <v>10</v>
      </c>
      <c r="J20" s="26">
        <v>12</v>
      </c>
      <c r="K20" s="26"/>
      <c r="L20" s="26"/>
      <c r="M20" s="26"/>
      <c r="N20" s="26"/>
      <c r="O20" s="26"/>
      <c r="P20" s="26"/>
      <c r="Q20" s="26">
        <v>170</v>
      </c>
      <c r="R20" s="26"/>
      <c r="S20" s="28">
        <f t="shared" si="3"/>
        <v>2044</v>
      </c>
      <c r="T20" s="82">
        <f>G20/S20</f>
        <v>0.8625244618395304</v>
      </c>
      <c r="U20" s="82">
        <f t="shared" si="4"/>
        <v>0.13747553816046965</v>
      </c>
      <c r="V20" s="27"/>
      <c r="W20" s="21"/>
      <c r="Z20" s="19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</row>
    <row r="21" spans="1:253" ht="10.5">
      <c r="A21" s="10">
        <v>76</v>
      </c>
      <c r="B21" s="17" t="str">
        <f>+'Cotizantes por renta'!B21</f>
        <v>Isapre Fundación</v>
      </c>
      <c r="C21" s="26">
        <v>164</v>
      </c>
      <c r="D21" s="26">
        <v>190</v>
      </c>
      <c r="E21" s="26">
        <v>134</v>
      </c>
      <c r="F21" s="26">
        <v>403</v>
      </c>
      <c r="G21" s="26">
        <v>1465</v>
      </c>
      <c r="H21" s="26">
        <v>503</v>
      </c>
      <c r="I21" s="26">
        <v>510</v>
      </c>
      <c r="J21" s="26">
        <v>1116</v>
      </c>
      <c r="K21" s="26">
        <v>690</v>
      </c>
      <c r="L21" s="26">
        <v>488</v>
      </c>
      <c r="M21" s="26">
        <v>60</v>
      </c>
      <c r="N21" s="26">
        <v>91</v>
      </c>
      <c r="O21" s="26">
        <v>250</v>
      </c>
      <c r="P21" s="26">
        <v>132</v>
      </c>
      <c r="Q21" s="26">
        <v>9134</v>
      </c>
      <c r="R21" s="26"/>
      <c r="S21" s="28">
        <f t="shared" si="3"/>
        <v>15330</v>
      </c>
      <c r="T21" s="82">
        <f>Q21/S21</f>
        <v>0.5958251793868232</v>
      </c>
      <c r="U21" s="82">
        <f t="shared" si="4"/>
        <v>0.4041748206131768</v>
      </c>
      <c r="V21" s="27"/>
      <c r="W21" s="21"/>
      <c r="Z21" s="19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</row>
    <row r="22" spans="1:253" ht="10.5">
      <c r="A22" s="10">
        <v>94</v>
      </c>
      <c r="B22" s="17" t="str">
        <f>+'Cotizantes por renta'!B22</f>
        <v>Cruz del Norte</v>
      </c>
      <c r="C22" s="26">
        <v>9</v>
      </c>
      <c r="D22" s="26">
        <v>1062</v>
      </c>
      <c r="E22" s="26">
        <v>4</v>
      </c>
      <c r="F22" s="26">
        <v>101</v>
      </c>
      <c r="G22" s="26">
        <v>3</v>
      </c>
      <c r="H22" s="26"/>
      <c r="I22" s="26">
        <v>2</v>
      </c>
      <c r="J22" s="26">
        <v>2</v>
      </c>
      <c r="K22" s="26"/>
      <c r="L22" s="26"/>
      <c r="M22" s="26"/>
      <c r="N22" s="26"/>
      <c r="O22" s="26"/>
      <c r="P22" s="26">
        <v>11</v>
      </c>
      <c r="Q22" s="26">
        <v>4</v>
      </c>
      <c r="R22" s="26"/>
      <c r="S22" s="28">
        <f t="shared" si="3"/>
        <v>1198</v>
      </c>
      <c r="T22" s="82">
        <f>D22/S22</f>
        <v>0.8864774624373957</v>
      </c>
      <c r="U22" s="82">
        <f t="shared" si="4"/>
        <v>0.11352253756260433</v>
      </c>
      <c r="V22" s="27"/>
      <c r="W22" s="21"/>
      <c r="Z22" s="19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</row>
    <row r="23" spans="1:253" ht="10.5">
      <c r="A23" s="10"/>
      <c r="B23" s="10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83"/>
      <c r="U23" s="83"/>
      <c r="V23" s="27"/>
      <c r="W23" s="21"/>
      <c r="X23" s="19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0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</row>
    <row r="24" spans="1:253" ht="10.5">
      <c r="A24" s="106"/>
      <c r="B24" s="106" t="s">
        <v>49</v>
      </c>
      <c r="C24" s="126">
        <f aca="true" t="shared" si="5" ref="C24:S24">SUM(C17:C22)</f>
        <v>279</v>
      </c>
      <c r="D24" s="126">
        <f t="shared" si="5"/>
        <v>11833</v>
      </c>
      <c r="E24" s="126">
        <f t="shared" si="5"/>
        <v>1067</v>
      </c>
      <c r="F24" s="126">
        <f t="shared" si="5"/>
        <v>1074</v>
      </c>
      <c r="G24" s="126">
        <f t="shared" si="5"/>
        <v>3608</v>
      </c>
      <c r="H24" s="126">
        <f t="shared" si="5"/>
        <v>12178</v>
      </c>
      <c r="I24" s="126">
        <f t="shared" si="5"/>
        <v>567</v>
      </c>
      <c r="J24" s="126">
        <f t="shared" si="5"/>
        <v>1185</v>
      </c>
      <c r="K24" s="126">
        <f t="shared" si="5"/>
        <v>713</v>
      </c>
      <c r="L24" s="126">
        <f t="shared" si="5"/>
        <v>498</v>
      </c>
      <c r="M24" s="126">
        <f t="shared" si="5"/>
        <v>60</v>
      </c>
      <c r="N24" s="126">
        <f t="shared" si="5"/>
        <v>92</v>
      </c>
      <c r="O24" s="126">
        <f>SUM(O17:O22)</f>
        <v>253</v>
      </c>
      <c r="P24" s="126">
        <f>SUM(P17:P22)</f>
        <v>202</v>
      </c>
      <c r="Q24" s="126">
        <f t="shared" si="5"/>
        <v>10752</v>
      </c>
      <c r="R24" s="126">
        <f t="shared" si="5"/>
        <v>0</v>
      </c>
      <c r="S24" s="126">
        <f t="shared" si="5"/>
        <v>44361</v>
      </c>
      <c r="T24" s="127">
        <f>+(E17+H18+D19+G20+Q21+D22)/S24</f>
        <v>0.7894096165550821</v>
      </c>
      <c r="U24" s="127">
        <f>1-T24</f>
        <v>0.21059038344491787</v>
      </c>
      <c r="V24" s="27"/>
      <c r="W24" s="21">
        <f>((Q24*Q24+N24*N24+M24*M24+L24*L24+K24*K24+J24*J24+I24*I24+H24*H24+G24*G24+F24*F24+E24*E24+D24*D24+C24*C24)/S24^2)^0.5*100</f>
        <v>46.29749223135916</v>
      </c>
      <c r="X24" s="19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</row>
    <row r="25" spans="1:253" ht="10.5">
      <c r="A25" s="10"/>
      <c r="B25" s="10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83"/>
      <c r="U25" s="83"/>
      <c r="V25" s="27"/>
      <c r="W25" s="21"/>
      <c r="X25" s="19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</row>
    <row r="26" spans="1:253" ht="10.5">
      <c r="A26" s="128"/>
      <c r="B26" s="128" t="s">
        <v>50</v>
      </c>
      <c r="C26" s="126">
        <f aca="true" t="shared" si="6" ref="C26:S26">C15+C24</f>
        <v>32870</v>
      </c>
      <c r="D26" s="126">
        <f t="shared" si="6"/>
        <v>90327</v>
      </c>
      <c r="E26" s="126">
        <f t="shared" si="6"/>
        <v>23778</v>
      </c>
      <c r="F26" s="126">
        <f t="shared" si="6"/>
        <v>35085</v>
      </c>
      <c r="G26" s="126">
        <f t="shared" si="6"/>
        <v>121918</v>
      </c>
      <c r="H26" s="126">
        <f t="shared" si="6"/>
        <v>62708</v>
      </c>
      <c r="I26" s="126">
        <f t="shared" si="6"/>
        <v>43969</v>
      </c>
      <c r="J26" s="126">
        <f t="shared" si="6"/>
        <v>119130</v>
      </c>
      <c r="K26" s="126">
        <f t="shared" si="6"/>
        <v>47281</v>
      </c>
      <c r="L26" s="126">
        <f t="shared" si="6"/>
        <v>61732</v>
      </c>
      <c r="M26" s="126">
        <f t="shared" si="6"/>
        <v>5773</v>
      </c>
      <c r="N26" s="126">
        <f t="shared" si="6"/>
        <v>17819</v>
      </c>
      <c r="O26" s="126">
        <f>O15+O24</f>
        <v>20057</v>
      </c>
      <c r="P26" s="126">
        <f>P15+P24</f>
        <v>14373</v>
      </c>
      <c r="Q26" s="126">
        <f>Q15+Q24</f>
        <v>1035934</v>
      </c>
      <c r="R26" s="126">
        <f t="shared" si="6"/>
        <v>0</v>
      </c>
      <c r="S26" s="126">
        <f t="shared" si="6"/>
        <v>1732754</v>
      </c>
      <c r="T26" s="127">
        <f>(+Q7+Q8+Q9+J11+Q12+Q13+E17+H18+D19+G20+Q21+Q10+D22)/S26</f>
        <v>0.5906874259127377</v>
      </c>
      <c r="U26" s="127">
        <f>1-T26</f>
        <v>0.4093125740872623</v>
      </c>
      <c r="V26" s="27"/>
      <c r="W26" s="21">
        <f>((Q26*Q26+N26*N26+M26*M26+L26*L26+K26*K26+J26*J26+I26*I26+H26*H26+G26*G26+F26*F26+E26*E26+D26*D26+C26*C26)/S26^2)^0.5*100</f>
        <v>61.226366079214976</v>
      </c>
      <c r="X26" s="19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</row>
    <row r="27" spans="1:253" ht="10.5">
      <c r="A27" s="10"/>
      <c r="B27" s="10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83"/>
      <c r="U27" s="83"/>
      <c r="V27" s="27"/>
      <c r="W27" s="79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</row>
    <row r="28" spans="1:253" ht="11.25" thickBot="1">
      <c r="A28" s="135"/>
      <c r="B28" s="136" t="s">
        <v>51</v>
      </c>
      <c r="C28" s="137">
        <f aca="true" t="shared" si="7" ref="C28:R28">(C26/$S26)</f>
        <v>0.01896980182991931</v>
      </c>
      <c r="D28" s="137">
        <f t="shared" si="7"/>
        <v>0.0521291539364503</v>
      </c>
      <c r="E28" s="137">
        <f t="shared" si="7"/>
        <v>0.013722663459440867</v>
      </c>
      <c r="F28" s="137">
        <f t="shared" si="7"/>
        <v>0.020248113696462393</v>
      </c>
      <c r="G28" s="137">
        <f t="shared" si="7"/>
        <v>0.07036082444478559</v>
      </c>
      <c r="H28" s="137">
        <f t="shared" si="7"/>
        <v>0.03618978804839002</v>
      </c>
      <c r="I28" s="137">
        <f t="shared" si="7"/>
        <v>0.025375211945838822</v>
      </c>
      <c r="J28" s="137">
        <f t="shared" si="7"/>
        <v>0.06875182512924512</v>
      </c>
      <c r="K28" s="137">
        <f t="shared" si="7"/>
        <v>0.027286620028001668</v>
      </c>
      <c r="L28" s="137">
        <f t="shared" si="7"/>
        <v>0.03562652286475749</v>
      </c>
      <c r="M28" s="137">
        <f t="shared" si="7"/>
        <v>0.0033316904765477383</v>
      </c>
      <c r="N28" s="137">
        <f t="shared" si="7"/>
        <v>0.01028362941306152</v>
      </c>
      <c r="O28" s="137">
        <f>(O26/$S26)</f>
        <v>0.011575214946841848</v>
      </c>
      <c r="P28" s="137">
        <f>(P26/$S26)</f>
        <v>0.008294887791342569</v>
      </c>
      <c r="Q28" s="137">
        <f>(Q26/$S26)</f>
        <v>0.5978540519889147</v>
      </c>
      <c r="R28" s="137">
        <f t="shared" si="7"/>
        <v>0</v>
      </c>
      <c r="S28" s="137">
        <f>SUM(C28:R28)</f>
        <v>1</v>
      </c>
      <c r="T28" s="148"/>
      <c r="U28" s="148"/>
      <c r="V28" s="27"/>
      <c r="W28" s="79"/>
      <c r="X28" s="19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</row>
    <row r="29" spans="2:253" ht="10.5">
      <c r="B29" s="17" t="str">
        <f>+'Cotizantes por renta'!B29</f>
        <v>Fuente: Superintendencia de Salud, Archivo Maestro de Beneficiarios.</v>
      </c>
      <c r="C29" s="19"/>
      <c r="D29" s="19"/>
      <c r="E29" s="19"/>
      <c r="F29" s="19"/>
      <c r="G29" s="19"/>
      <c r="H29" s="19"/>
      <c r="I29" s="19"/>
      <c r="J29" s="19"/>
      <c r="K29" s="54" t="s">
        <v>1</v>
      </c>
      <c r="L29" s="54" t="s">
        <v>1</v>
      </c>
      <c r="M29" s="54" t="s">
        <v>1</v>
      </c>
      <c r="N29" s="54" t="s">
        <v>1</v>
      </c>
      <c r="O29" s="54"/>
      <c r="P29" s="54"/>
      <c r="Q29" s="54" t="s">
        <v>1</v>
      </c>
      <c r="R29" s="54"/>
      <c r="S29" s="54" t="s">
        <v>1</v>
      </c>
      <c r="T29" s="19"/>
      <c r="U29" s="19"/>
      <c r="V29" s="27"/>
      <c r="W29" s="79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</row>
    <row r="30" spans="2:253" ht="10.5">
      <c r="B30" s="27" t="s">
        <v>223</v>
      </c>
      <c r="C30" s="19"/>
      <c r="D30" s="19"/>
      <c r="E30" s="19"/>
      <c r="F30" s="19"/>
      <c r="G30" s="19"/>
      <c r="H30" s="19"/>
      <c r="I30" s="19"/>
      <c r="J30" s="19"/>
      <c r="K30" s="54" t="s">
        <v>1</v>
      </c>
      <c r="L30" s="54" t="s">
        <v>1</v>
      </c>
      <c r="M30" s="54" t="s">
        <v>1</v>
      </c>
      <c r="N30" s="54" t="s">
        <v>1</v>
      </c>
      <c r="O30" s="54"/>
      <c r="P30" s="54"/>
      <c r="Q30" s="54" t="s">
        <v>1</v>
      </c>
      <c r="R30" s="54"/>
      <c r="S30" s="54" t="s">
        <v>1</v>
      </c>
      <c r="T30" s="19"/>
      <c r="U30" s="19"/>
      <c r="V30" s="27"/>
      <c r="W30" s="79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</row>
    <row r="31" spans="1:253" ht="10.5">
      <c r="A31" s="84"/>
      <c r="B31" s="27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9"/>
      <c r="U31" s="19"/>
      <c r="V31" s="27"/>
      <c r="W31" s="21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</row>
    <row r="32" spans="1:253" ht="14.25">
      <c r="A32" s="175" t="s">
        <v>224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85"/>
      <c r="U32" s="85"/>
      <c r="V32" s="27"/>
      <c r="W32" s="21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</row>
    <row r="33" spans="2:253" ht="13.5">
      <c r="B33" s="176" t="s">
        <v>105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9"/>
      <c r="U33" s="19"/>
      <c r="V33" s="27"/>
      <c r="W33" s="79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</row>
    <row r="34" spans="2:253" ht="13.5">
      <c r="B34" s="176" t="s">
        <v>257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9"/>
      <c r="U34" s="19"/>
      <c r="V34" s="27"/>
      <c r="W34" s="79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</row>
    <row r="35" spans="1:253" ht="11.25" thickBot="1">
      <c r="A35" s="10"/>
      <c r="B35" s="1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7"/>
      <c r="W35" s="79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</row>
    <row r="36" spans="1:253" ht="15" customHeight="1">
      <c r="A36" s="112" t="s">
        <v>1</v>
      </c>
      <c r="B36" s="112" t="s">
        <v>1</v>
      </c>
      <c r="C36" s="143" t="s">
        <v>86</v>
      </c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4"/>
      <c r="T36" s="19"/>
      <c r="U36" s="19"/>
      <c r="V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</row>
    <row r="37" spans="1:253" ht="10.5">
      <c r="A37" s="113" t="s">
        <v>37</v>
      </c>
      <c r="B37" s="113" t="s">
        <v>38</v>
      </c>
      <c r="C37" s="129" t="s">
        <v>89</v>
      </c>
      <c r="D37" s="129" t="s">
        <v>90</v>
      </c>
      <c r="E37" s="129" t="s">
        <v>91</v>
      </c>
      <c r="F37" s="129" t="s">
        <v>92</v>
      </c>
      <c r="G37" s="129" t="s">
        <v>93</v>
      </c>
      <c r="H37" s="129" t="s">
        <v>94</v>
      </c>
      <c r="I37" s="129" t="s">
        <v>95</v>
      </c>
      <c r="J37" s="129" t="s">
        <v>96</v>
      </c>
      <c r="K37" s="129" t="s">
        <v>97</v>
      </c>
      <c r="L37" s="129" t="s">
        <v>98</v>
      </c>
      <c r="M37" s="129" t="s">
        <v>99</v>
      </c>
      <c r="N37" s="129" t="s">
        <v>100</v>
      </c>
      <c r="O37" s="129" t="s">
        <v>238</v>
      </c>
      <c r="P37" s="129" t="s">
        <v>239</v>
      </c>
      <c r="Q37" s="129" t="s">
        <v>101</v>
      </c>
      <c r="R37" s="129" t="s">
        <v>215</v>
      </c>
      <c r="S37" s="129" t="s">
        <v>4</v>
      </c>
      <c r="T37" s="19"/>
      <c r="U37" s="19"/>
      <c r="V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</row>
    <row r="38" spans="1:253" ht="10.5">
      <c r="A38" s="10">
        <v>67</v>
      </c>
      <c r="B38" s="17" t="str">
        <f>+B7</f>
        <v>Colmena Golden Cross</v>
      </c>
      <c r="C38" s="26">
        <v>2690</v>
      </c>
      <c r="D38" s="26">
        <v>9828</v>
      </c>
      <c r="E38" s="26">
        <v>2705</v>
      </c>
      <c r="F38" s="26">
        <v>5656</v>
      </c>
      <c r="G38" s="26">
        <v>10986</v>
      </c>
      <c r="H38" s="26">
        <v>7049</v>
      </c>
      <c r="I38" s="26">
        <v>8868</v>
      </c>
      <c r="J38" s="26">
        <v>8178</v>
      </c>
      <c r="K38" s="26">
        <v>6216</v>
      </c>
      <c r="L38" s="26">
        <v>6830</v>
      </c>
      <c r="M38" s="26">
        <v>638</v>
      </c>
      <c r="N38" s="26">
        <v>1757</v>
      </c>
      <c r="O38" s="26">
        <v>2353</v>
      </c>
      <c r="P38" s="26">
        <v>2670</v>
      </c>
      <c r="Q38" s="26">
        <v>143948</v>
      </c>
      <c r="R38" s="26"/>
      <c r="S38" s="28">
        <f aca="true" t="shared" si="8" ref="S38:S44">SUM(C38:R38)</f>
        <v>220372</v>
      </c>
      <c r="T38" s="19"/>
      <c r="U38" s="19"/>
      <c r="V38" s="27"/>
      <c r="W38" s="18"/>
      <c r="X38" s="27">
        <f aca="true" t="shared" si="9" ref="X38:X44">+W38-S38</f>
        <v>-220372</v>
      </c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</row>
    <row r="39" spans="1:253" ht="10.5">
      <c r="A39" s="10">
        <v>78</v>
      </c>
      <c r="B39" s="17" t="str">
        <f aca="true" t="shared" si="10" ref="B39:B44">+B8</f>
        <v>Isapre Cruz Blanca S.A.</v>
      </c>
      <c r="C39" s="26">
        <v>8435</v>
      </c>
      <c r="D39" s="26">
        <v>33587</v>
      </c>
      <c r="E39" s="26">
        <v>4850</v>
      </c>
      <c r="F39" s="26">
        <v>8682</v>
      </c>
      <c r="G39" s="26">
        <v>17564</v>
      </c>
      <c r="H39" s="26">
        <v>7090</v>
      </c>
      <c r="I39" s="26">
        <v>5119</v>
      </c>
      <c r="J39" s="26">
        <v>10516</v>
      </c>
      <c r="K39" s="26">
        <v>6749</v>
      </c>
      <c r="L39" s="26">
        <v>4428</v>
      </c>
      <c r="M39" s="26">
        <v>1044</v>
      </c>
      <c r="N39" s="26">
        <v>1401</v>
      </c>
      <c r="O39" s="26">
        <v>1544</v>
      </c>
      <c r="P39" s="26">
        <v>2571</v>
      </c>
      <c r="Q39" s="26">
        <v>177845</v>
      </c>
      <c r="R39" s="26"/>
      <c r="S39" s="28">
        <f t="shared" si="8"/>
        <v>291425</v>
      </c>
      <c r="T39" s="19"/>
      <c r="U39" s="19"/>
      <c r="V39" s="27"/>
      <c r="W39" s="18"/>
      <c r="X39" s="27">
        <f t="shared" si="9"/>
        <v>-291425</v>
      </c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</row>
    <row r="40" spans="1:253" ht="10.5">
      <c r="A40" s="10">
        <v>80</v>
      </c>
      <c r="B40" s="17" t="str">
        <f t="shared" si="10"/>
        <v>Vida Tres</v>
      </c>
      <c r="C40" s="26">
        <v>32</v>
      </c>
      <c r="D40" s="26">
        <v>60</v>
      </c>
      <c r="E40" s="26">
        <v>39</v>
      </c>
      <c r="F40" s="26">
        <v>148</v>
      </c>
      <c r="G40" s="26">
        <v>7725</v>
      </c>
      <c r="H40" s="26">
        <v>322</v>
      </c>
      <c r="I40" s="26">
        <v>533</v>
      </c>
      <c r="J40" s="26">
        <v>2929</v>
      </c>
      <c r="K40" s="26">
        <v>1313</v>
      </c>
      <c r="L40" s="26">
        <v>1705</v>
      </c>
      <c r="M40" s="26">
        <v>8</v>
      </c>
      <c r="N40" s="26">
        <v>15</v>
      </c>
      <c r="O40" s="26">
        <v>489</v>
      </c>
      <c r="P40" s="26">
        <v>28</v>
      </c>
      <c r="Q40" s="26">
        <v>49989</v>
      </c>
      <c r="R40" s="26"/>
      <c r="S40" s="28">
        <f t="shared" si="8"/>
        <v>65335</v>
      </c>
      <c r="T40" s="19"/>
      <c r="U40" s="19"/>
      <c r="V40" s="27"/>
      <c r="W40" s="18"/>
      <c r="X40" s="27">
        <f t="shared" si="9"/>
        <v>-65335</v>
      </c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</row>
    <row r="41" spans="1:253" ht="10.5">
      <c r="A41" s="10">
        <v>81</v>
      </c>
      <c r="B41" s="17" t="str">
        <f t="shared" si="10"/>
        <v>Ferrosalud</v>
      </c>
      <c r="C41" s="26"/>
      <c r="D41" s="26">
        <v>5</v>
      </c>
      <c r="E41" s="26"/>
      <c r="F41" s="26">
        <v>2</v>
      </c>
      <c r="G41" s="26">
        <v>106</v>
      </c>
      <c r="H41" s="26">
        <v>22</v>
      </c>
      <c r="I41" s="26">
        <v>17</v>
      </c>
      <c r="J41" s="26">
        <v>23</v>
      </c>
      <c r="K41" s="26">
        <v>12</v>
      </c>
      <c r="L41" s="26">
        <v>4</v>
      </c>
      <c r="M41" s="26">
        <v>2</v>
      </c>
      <c r="N41" s="26"/>
      <c r="O41" s="26"/>
      <c r="P41" s="26"/>
      <c r="Q41" s="26">
        <v>2982</v>
      </c>
      <c r="R41" s="26"/>
      <c r="S41" s="28">
        <f>SUM(C41:R41)</f>
        <v>3175</v>
      </c>
      <c r="T41" s="19"/>
      <c r="U41" s="19"/>
      <c r="V41" s="27"/>
      <c r="W41" s="18"/>
      <c r="X41" s="27">
        <f>+W41-S41</f>
        <v>-3175</v>
      </c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</row>
    <row r="42" spans="1:253" ht="10.5">
      <c r="A42" s="10">
        <v>88</v>
      </c>
      <c r="B42" s="17" t="str">
        <f t="shared" si="10"/>
        <v>Mas Vida</v>
      </c>
      <c r="C42" s="26">
        <v>5447</v>
      </c>
      <c r="D42" s="26">
        <v>18456</v>
      </c>
      <c r="E42" s="26">
        <v>7181</v>
      </c>
      <c r="F42" s="26">
        <v>5996</v>
      </c>
      <c r="G42" s="26">
        <v>21625</v>
      </c>
      <c r="H42" s="26">
        <v>17348</v>
      </c>
      <c r="I42" s="26">
        <v>6190</v>
      </c>
      <c r="J42" s="26">
        <v>37208</v>
      </c>
      <c r="K42" s="26">
        <v>9708</v>
      </c>
      <c r="L42" s="26">
        <v>16670</v>
      </c>
      <c r="M42" s="26">
        <v>949</v>
      </c>
      <c r="N42" s="26">
        <v>3651</v>
      </c>
      <c r="O42" s="26">
        <v>5391</v>
      </c>
      <c r="P42" s="26">
        <v>1389</v>
      </c>
      <c r="Q42" s="26">
        <v>65857</v>
      </c>
      <c r="R42" s="26"/>
      <c r="S42" s="28">
        <f t="shared" si="8"/>
        <v>223066</v>
      </c>
      <c r="T42" s="19"/>
      <c r="U42" s="19"/>
      <c r="V42" s="27"/>
      <c r="W42" s="18"/>
      <c r="X42" s="27">
        <f t="shared" si="9"/>
        <v>-223066</v>
      </c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</row>
    <row r="43" spans="1:253" ht="10.5">
      <c r="A43" s="10">
        <v>99</v>
      </c>
      <c r="B43" s="17" t="str">
        <f t="shared" si="10"/>
        <v>Isapre Banmédica</v>
      </c>
      <c r="C43" s="26">
        <v>6180</v>
      </c>
      <c r="D43" s="26">
        <v>10816</v>
      </c>
      <c r="E43" s="26">
        <v>6373</v>
      </c>
      <c r="F43" s="26">
        <v>10758</v>
      </c>
      <c r="G43" s="26">
        <v>19044</v>
      </c>
      <c r="H43" s="26">
        <v>7267</v>
      </c>
      <c r="I43" s="26">
        <v>6485</v>
      </c>
      <c r="J43" s="26">
        <v>11686</v>
      </c>
      <c r="K43" s="26">
        <v>4163</v>
      </c>
      <c r="L43" s="26">
        <v>5366</v>
      </c>
      <c r="M43" s="26">
        <v>662</v>
      </c>
      <c r="N43" s="26">
        <v>1477</v>
      </c>
      <c r="O43" s="26">
        <v>1579</v>
      </c>
      <c r="P43" s="26">
        <v>3036</v>
      </c>
      <c r="Q43" s="26">
        <v>203838</v>
      </c>
      <c r="R43" s="26"/>
      <c r="S43" s="28">
        <f t="shared" si="8"/>
        <v>298730</v>
      </c>
      <c r="T43" s="19"/>
      <c r="U43" s="19"/>
      <c r="V43" s="27"/>
      <c r="W43" s="18"/>
      <c r="X43" s="27">
        <f t="shared" si="9"/>
        <v>-298730</v>
      </c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</row>
    <row r="44" spans="1:253" ht="10.5">
      <c r="A44" s="10">
        <v>107</v>
      </c>
      <c r="B44" s="17" t="str">
        <f t="shared" si="10"/>
        <v>Consalud S.A.</v>
      </c>
      <c r="C44" s="26">
        <v>10621</v>
      </c>
      <c r="D44" s="26">
        <v>12966</v>
      </c>
      <c r="E44" s="26">
        <v>4546</v>
      </c>
      <c r="F44" s="26">
        <v>7323</v>
      </c>
      <c r="G44" s="26">
        <v>29347</v>
      </c>
      <c r="H44" s="26">
        <v>8095</v>
      </c>
      <c r="I44" s="26">
        <v>8382</v>
      </c>
      <c r="J44" s="26">
        <v>28242</v>
      </c>
      <c r="K44" s="26">
        <v>7585</v>
      </c>
      <c r="L44" s="26">
        <v>11229</v>
      </c>
      <c r="M44" s="26">
        <v>1517</v>
      </c>
      <c r="N44" s="26">
        <v>4205</v>
      </c>
      <c r="O44" s="26">
        <v>3976</v>
      </c>
      <c r="P44" s="26">
        <v>3501</v>
      </c>
      <c r="Q44" s="26">
        <v>172926</v>
      </c>
      <c r="R44" s="26"/>
      <c r="S44" s="28">
        <f t="shared" si="8"/>
        <v>314461</v>
      </c>
      <c r="T44" s="19"/>
      <c r="U44" s="19"/>
      <c r="V44" s="27"/>
      <c r="W44" s="18"/>
      <c r="X44" s="27">
        <f t="shared" si="9"/>
        <v>-314461</v>
      </c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</row>
    <row r="45" spans="1:253" ht="10.5">
      <c r="A45" s="10"/>
      <c r="B45" s="10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19"/>
      <c r="U45" s="19"/>
      <c r="V45" s="27"/>
      <c r="W45" s="19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</row>
    <row r="46" spans="1:253" ht="10.5">
      <c r="A46" s="105"/>
      <c r="B46" s="106" t="s">
        <v>43</v>
      </c>
      <c r="C46" s="126">
        <f aca="true" t="shared" si="11" ref="C46:S46">SUM(C38:C45)</f>
        <v>33405</v>
      </c>
      <c r="D46" s="126">
        <f t="shared" si="11"/>
        <v>85718</v>
      </c>
      <c r="E46" s="126">
        <f t="shared" si="11"/>
        <v>25694</v>
      </c>
      <c r="F46" s="126">
        <f t="shared" si="11"/>
        <v>38565</v>
      </c>
      <c r="G46" s="126">
        <f t="shared" si="11"/>
        <v>106397</v>
      </c>
      <c r="H46" s="126">
        <f t="shared" si="11"/>
        <v>47193</v>
      </c>
      <c r="I46" s="126">
        <f t="shared" si="11"/>
        <v>35594</v>
      </c>
      <c r="J46" s="126">
        <f t="shared" si="11"/>
        <v>98782</v>
      </c>
      <c r="K46" s="126">
        <f t="shared" si="11"/>
        <v>35746</v>
      </c>
      <c r="L46" s="126">
        <f t="shared" si="11"/>
        <v>46232</v>
      </c>
      <c r="M46" s="126">
        <f t="shared" si="11"/>
        <v>4820</v>
      </c>
      <c r="N46" s="126">
        <f t="shared" si="11"/>
        <v>12506</v>
      </c>
      <c r="O46" s="126">
        <f>SUM(O38:O45)</f>
        <v>15332</v>
      </c>
      <c r="P46" s="126">
        <f>SUM(P38:P45)</f>
        <v>13195</v>
      </c>
      <c r="Q46" s="126">
        <f t="shared" si="11"/>
        <v>817385</v>
      </c>
      <c r="R46" s="126">
        <f t="shared" si="11"/>
        <v>0</v>
      </c>
      <c r="S46" s="126">
        <f t="shared" si="11"/>
        <v>1416564</v>
      </c>
      <c r="T46" s="19"/>
      <c r="U46" s="19"/>
      <c r="V46" s="27"/>
      <c r="W46" s="19">
        <f>SUM(W38:W44)</f>
        <v>0</v>
      </c>
      <c r="X46" s="27">
        <f>+W46-S46</f>
        <v>-1416564</v>
      </c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</row>
    <row r="47" spans="1:253" ht="10.5">
      <c r="A47" s="10"/>
      <c r="B47" s="10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19"/>
      <c r="U47" s="19"/>
      <c r="V47" s="27"/>
      <c r="W47" s="19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</row>
    <row r="48" spans="1:253" ht="10.5">
      <c r="A48" s="10">
        <v>62</v>
      </c>
      <c r="B48" s="17" t="str">
        <f aca="true" t="shared" si="12" ref="B48:B53">+B17</f>
        <v>San Lorenzo</v>
      </c>
      <c r="C48" s="26"/>
      <c r="D48" s="26">
        <v>7</v>
      </c>
      <c r="E48" s="26">
        <v>1569</v>
      </c>
      <c r="F48" s="26">
        <v>432</v>
      </c>
      <c r="G48" s="26">
        <v>38</v>
      </c>
      <c r="H48" s="26"/>
      <c r="I48" s="26">
        <v>3</v>
      </c>
      <c r="J48" s="26">
        <v>1</v>
      </c>
      <c r="K48" s="26">
        <v>1</v>
      </c>
      <c r="L48" s="26"/>
      <c r="M48" s="26"/>
      <c r="N48" s="26"/>
      <c r="O48" s="26"/>
      <c r="P48" s="26"/>
      <c r="Q48" s="26">
        <v>16</v>
      </c>
      <c r="R48" s="26"/>
      <c r="S48" s="28">
        <f aca="true" t="shared" si="13" ref="S48:S53">SUM(C48:R48)</f>
        <v>2067</v>
      </c>
      <c r="T48" s="19"/>
      <c r="U48" s="19"/>
      <c r="V48" s="27"/>
      <c r="W48" s="18"/>
      <c r="X48" s="27">
        <f aca="true" t="shared" si="14" ref="X48:X53">+W48-S48</f>
        <v>-2067</v>
      </c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</row>
    <row r="49" spans="1:253" ht="10.5">
      <c r="A49" s="10">
        <v>63</v>
      </c>
      <c r="B49" s="17" t="str">
        <f t="shared" si="12"/>
        <v>Fusat Ltda.</v>
      </c>
      <c r="C49" s="26">
        <v>3</v>
      </c>
      <c r="D49" s="26">
        <v>8</v>
      </c>
      <c r="E49" s="26">
        <v>3</v>
      </c>
      <c r="F49" s="26">
        <v>29</v>
      </c>
      <c r="G49" s="26">
        <v>161</v>
      </c>
      <c r="H49" s="26">
        <v>14819</v>
      </c>
      <c r="I49" s="26">
        <v>37</v>
      </c>
      <c r="J49" s="26">
        <v>18</v>
      </c>
      <c r="K49" s="26">
        <v>13</v>
      </c>
      <c r="L49" s="26">
        <v>2</v>
      </c>
      <c r="M49" s="26"/>
      <c r="N49" s="26"/>
      <c r="O49" s="26">
        <v>1</v>
      </c>
      <c r="P49" s="26"/>
      <c r="Q49" s="26">
        <v>406</v>
      </c>
      <c r="R49" s="26"/>
      <c r="S49" s="28">
        <f t="shared" si="13"/>
        <v>15500</v>
      </c>
      <c r="T49" s="19"/>
      <c r="U49" s="19"/>
      <c r="V49" s="27"/>
      <c r="W49" s="18"/>
      <c r="X49" s="27">
        <f t="shared" si="14"/>
        <v>-15500</v>
      </c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</row>
    <row r="50" spans="1:253" ht="10.5">
      <c r="A50" s="10">
        <v>65</v>
      </c>
      <c r="B50" s="17" t="str">
        <f t="shared" si="12"/>
        <v>Chuquicamata</v>
      </c>
      <c r="C50" s="26">
        <v>152</v>
      </c>
      <c r="D50" s="26">
        <v>19142</v>
      </c>
      <c r="E50" s="26">
        <v>111</v>
      </c>
      <c r="F50" s="26">
        <v>294</v>
      </c>
      <c r="G50" s="26">
        <v>173</v>
      </c>
      <c r="H50" s="26">
        <v>46</v>
      </c>
      <c r="I50" s="26">
        <v>19</v>
      </c>
      <c r="J50" s="26">
        <v>57</v>
      </c>
      <c r="K50" s="26">
        <v>10</v>
      </c>
      <c r="L50" s="26">
        <v>8</v>
      </c>
      <c r="M50" s="26"/>
      <c r="N50" s="26"/>
      <c r="O50" s="26"/>
      <c r="P50" s="26">
        <v>92</v>
      </c>
      <c r="Q50" s="26">
        <v>1225</v>
      </c>
      <c r="R50" s="26"/>
      <c r="S50" s="28">
        <f t="shared" si="13"/>
        <v>21329</v>
      </c>
      <c r="T50" s="19"/>
      <c r="U50" s="19"/>
      <c r="V50" s="27"/>
      <c r="W50" s="18"/>
      <c r="X50" s="27">
        <f t="shared" si="14"/>
        <v>-21329</v>
      </c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</row>
    <row r="51" spans="1:253" ht="10.5">
      <c r="A51" s="10">
        <v>68</v>
      </c>
      <c r="B51" s="17" t="str">
        <f t="shared" si="12"/>
        <v>Río Blanco</v>
      </c>
      <c r="C51" s="26">
        <v>1</v>
      </c>
      <c r="D51" s="26">
        <v>1</v>
      </c>
      <c r="E51" s="26">
        <v>4</v>
      </c>
      <c r="F51" s="26">
        <v>116</v>
      </c>
      <c r="G51" s="26">
        <v>3575</v>
      </c>
      <c r="H51" s="26">
        <v>51</v>
      </c>
      <c r="I51" s="26">
        <v>18</v>
      </c>
      <c r="J51" s="26">
        <v>8</v>
      </c>
      <c r="K51" s="26"/>
      <c r="L51" s="26"/>
      <c r="M51" s="26"/>
      <c r="N51" s="26"/>
      <c r="O51" s="26"/>
      <c r="P51" s="26"/>
      <c r="Q51" s="26">
        <v>247</v>
      </c>
      <c r="R51" s="26"/>
      <c r="S51" s="28">
        <f t="shared" si="13"/>
        <v>4021</v>
      </c>
      <c r="T51" s="19"/>
      <c r="U51" s="19"/>
      <c r="V51" s="27"/>
      <c r="W51" s="18"/>
      <c r="X51" s="27">
        <f t="shared" si="14"/>
        <v>-4021</v>
      </c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</row>
    <row r="52" spans="1:253" ht="10.5">
      <c r="A52" s="10">
        <v>76</v>
      </c>
      <c r="B52" s="17" t="str">
        <f t="shared" si="12"/>
        <v>Isapre Fundación</v>
      </c>
      <c r="C52" s="26">
        <v>159</v>
      </c>
      <c r="D52" s="26">
        <v>206</v>
      </c>
      <c r="E52" s="26">
        <v>138</v>
      </c>
      <c r="F52" s="26">
        <v>372</v>
      </c>
      <c r="G52" s="26">
        <v>1170</v>
      </c>
      <c r="H52" s="26">
        <v>468</v>
      </c>
      <c r="I52" s="26">
        <v>401</v>
      </c>
      <c r="J52" s="26">
        <v>849</v>
      </c>
      <c r="K52" s="26">
        <v>568</v>
      </c>
      <c r="L52" s="26">
        <v>496</v>
      </c>
      <c r="M52" s="26">
        <v>87</v>
      </c>
      <c r="N52" s="26">
        <v>93</v>
      </c>
      <c r="O52" s="26">
        <v>195</v>
      </c>
      <c r="P52" s="26">
        <v>124</v>
      </c>
      <c r="Q52" s="26">
        <v>6744</v>
      </c>
      <c r="R52" s="26"/>
      <c r="S52" s="28">
        <f t="shared" si="13"/>
        <v>12070</v>
      </c>
      <c r="T52" s="19"/>
      <c r="U52" s="19"/>
      <c r="V52" s="27"/>
      <c r="W52" s="18"/>
      <c r="X52" s="27">
        <f t="shared" si="14"/>
        <v>-12070</v>
      </c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</row>
    <row r="53" spans="1:253" ht="10.5">
      <c r="A53" s="10">
        <v>94</v>
      </c>
      <c r="B53" s="17" t="str">
        <f t="shared" si="12"/>
        <v>Cruz del Norte</v>
      </c>
      <c r="C53" s="26">
        <v>7</v>
      </c>
      <c r="D53" s="26">
        <v>1835</v>
      </c>
      <c r="E53" s="26">
        <v>7</v>
      </c>
      <c r="F53" s="26">
        <v>138</v>
      </c>
      <c r="G53" s="26">
        <v>4</v>
      </c>
      <c r="H53" s="26"/>
      <c r="I53" s="26">
        <v>2</v>
      </c>
      <c r="J53" s="26"/>
      <c r="K53" s="26"/>
      <c r="L53" s="26"/>
      <c r="M53" s="26"/>
      <c r="N53" s="26"/>
      <c r="O53" s="26"/>
      <c r="P53" s="26">
        <v>11</v>
      </c>
      <c r="Q53" s="26">
        <v>3</v>
      </c>
      <c r="R53" s="26"/>
      <c r="S53" s="28">
        <f t="shared" si="13"/>
        <v>2007</v>
      </c>
      <c r="T53" s="19"/>
      <c r="U53" s="19"/>
      <c r="V53" s="27"/>
      <c r="W53" s="18"/>
      <c r="X53" s="27">
        <f t="shared" si="14"/>
        <v>-2007</v>
      </c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</row>
    <row r="54" spans="1:253" ht="10.5">
      <c r="A54" s="10"/>
      <c r="B54" s="10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19"/>
      <c r="U54" s="19"/>
      <c r="V54" s="27"/>
      <c r="W54" s="19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</row>
    <row r="55" spans="1:253" ht="10.5">
      <c r="A55" s="106"/>
      <c r="B55" s="106" t="s">
        <v>49</v>
      </c>
      <c r="C55" s="126">
        <f aca="true" t="shared" si="15" ref="C55:S55">SUM(C48:C53)</f>
        <v>322</v>
      </c>
      <c r="D55" s="126">
        <f t="shared" si="15"/>
        <v>21199</v>
      </c>
      <c r="E55" s="126">
        <f t="shared" si="15"/>
        <v>1832</v>
      </c>
      <c r="F55" s="126">
        <f t="shared" si="15"/>
        <v>1381</v>
      </c>
      <c r="G55" s="126">
        <f t="shared" si="15"/>
        <v>5121</v>
      </c>
      <c r="H55" s="126">
        <f t="shared" si="15"/>
        <v>15384</v>
      </c>
      <c r="I55" s="126">
        <f t="shared" si="15"/>
        <v>480</v>
      </c>
      <c r="J55" s="126">
        <f t="shared" si="15"/>
        <v>933</v>
      </c>
      <c r="K55" s="126">
        <f t="shared" si="15"/>
        <v>592</v>
      </c>
      <c r="L55" s="126">
        <f t="shared" si="15"/>
        <v>506</v>
      </c>
      <c r="M55" s="126">
        <f t="shared" si="15"/>
        <v>87</v>
      </c>
      <c r="N55" s="126">
        <f t="shared" si="15"/>
        <v>93</v>
      </c>
      <c r="O55" s="126">
        <f>SUM(O48:O53)</f>
        <v>196</v>
      </c>
      <c r="P55" s="126">
        <f>SUM(P48:P53)</f>
        <v>227</v>
      </c>
      <c r="Q55" s="126">
        <f t="shared" si="15"/>
        <v>8641</v>
      </c>
      <c r="R55" s="126">
        <f t="shared" si="15"/>
        <v>0</v>
      </c>
      <c r="S55" s="126">
        <f t="shared" si="15"/>
        <v>56994</v>
      </c>
      <c r="T55" s="19"/>
      <c r="U55" s="19"/>
      <c r="V55" s="27"/>
      <c r="W55" s="19">
        <f>SUM(W48:W53)</f>
        <v>0</v>
      </c>
      <c r="X55" s="27">
        <f>+W55-S55</f>
        <v>-56994</v>
      </c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</row>
    <row r="56" spans="1:253" ht="10.5">
      <c r="A56" s="10"/>
      <c r="B56" s="10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19"/>
      <c r="U56" s="19"/>
      <c r="V56" s="27"/>
      <c r="W56" s="19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</row>
    <row r="57" spans="1:253" ht="11.25" thickBot="1">
      <c r="A57" s="128"/>
      <c r="B57" s="128" t="s">
        <v>50</v>
      </c>
      <c r="C57" s="126">
        <f aca="true" t="shared" si="16" ref="C57:S57">C46+C55</f>
        <v>33727</v>
      </c>
      <c r="D57" s="126">
        <f t="shared" si="16"/>
        <v>106917</v>
      </c>
      <c r="E57" s="126">
        <f t="shared" si="16"/>
        <v>27526</v>
      </c>
      <c r="F57" s="126">
        <f t="shared" si="16"/>
        <v>39946</v>
      </c>
      <c r="G57" s="126">
        <f t="shared" si="16"/>
        <v>111518</v>
      </c>
      <c r="H57" s="126">
        <f t="shared" si="16"/>
        <v>62577</v>
      </c>
      <c r="I57" s="126">
        <f t="shared" si="16"/>
        <v>36074</v>
      </c>
      <c r="J57" s="126">
        <f t="shared" si="16"/>
        <v>99715</v>
      </c>
      <c r="K57" s="126">
        <f t="shared" si="16"/>
        <v>36338</v>
      </c>
      <c r="L57" s="126">
        <f t="shared" si="16"/>
        <v>46738</v>
      </c>
      <c r="M57" s="126">
        <f t="shared" si="16"/>
        <v>4907</v>
      </c>
      <c r="N57" s="126">
        <f t="shared" si="16"/>
        <v>12599</v>
      </c>
      <c r="O57" s="126">
        <f>O46+O55</f>
        <v>15528</v>
      </c>
      <c r="P57" s="126">
        <f>P46+P55</f>
        <v>13422</v>
      </c>
      <c r="Q57" s="126">
        <f t="shared" si="16"/>
        <v>826026</v>
      </c>
      <c r="R57" s="126">
        <f t="shared" si="16"/>
        <v>0</v>
      </c>
      <c r="S57" s="126">
        <f t="shared" si="16"/>
        <v>1473558</v>
      </c>
      <c r="T57" s="19"/>
      <c r="U57" s="19"/>
      <c r="V57" s="27"/>
      <c r="W57" s="24">
        <f>W46+W55</f>
        <v>0</v>
      </c>
      <c r="X57" s="27">
        <f>+W57-S57</f>
        <v>-1473558</v>
      </c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</row>
    <row r="58" spans="1:253" ht="10.5">
      <c r="A58" s="10"/>
      <c r="B58" s="10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19"/>
      <c r="U58" s="19"/>
      <c r="V58" s="27"/>
      <c r="W58" s="79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</row>
    <row r="59" spans="1:253" ht="11.25" thickBot="1">
      <c r="A59" s="135"/>
      <c r="B59" s="136" t="s">
        <v>51</v>
      </c>
      <c r="C59" s="137">
        <f aca="true" t="shared" si="17" ref="C59:Q59">(C57/$S57)</f>
        <v>0.022888138777028118</v>
      </c>
      <c r="D59" s="137">
        <f t="shared" si="17"/>
        <v>0.07255703542039064</v>
      </c>
      <c r="E59" s="137">
        <f t="shared" si="17"/>
        <v>0.018679956947741452</v>
      </c>
      <c r="F59" s="137">
        <f t="shared" si="17"/>
        <v>0.02710853593818499</v>
      </c>
      <c r="G59" s="137">
        <f t="shared" si="17"/>
        <v>0.07567940997232549</v>
      </c>
      <c r="H59" s="137">
        <f t="shared" si="17"/>
        <v>0.04246660124677821</v>
      </c>
      <c r="I59" s="137">
        <f t="shared" si="17"/>
        <v>0.024480882326993577</v>
      </c>
      <c r="J59" s="137">
        <f t="shared" si="17"/>
        <v>0.06766954541321074</v>
      </c>
      <c r="K59" s="137">
        <f t="shared" si="17"/>
        <v>0.024660040527756628</v>
      </c>
      <c r="L59" s="137">
        <f t="shared" si="17"/>
        <v>0.031717787830543485</v>
      </c>
      <c r="M59" s="137">
        <f t="shared" si="17"/>
        <v>0.0033300351937283774</v>
      </c>
      <c r="N59" s="137">
        <f t="shared" si="17"/>
        <v>0.008550053679597274</v>
      </c>
      <c r="O59" s="137">
        <f>(O57/$S57)</f>
        <v>0.010537759626699459</v>
      </c>
      <c r="P59" s="137">
        <f>(P57/$S57)</f>
        <v>0.009108565797885118</v>
      </c>
      <c r="Q59" s="137">
        <f t="shared" si="17"/>
        <v>0.5605656513011364</v>
      </c>
      <c r="R59" s="148">
        <f>(R57/$S57)*100</f>
        <v>0</v>
      </c>
      <c r="S59" s="137">
        <f>SUM(C59:R59)</f>
        <v>1</v>
      </c>
      <c r="T59" s="19"/>
      <c r="U59" s="19"/>
      <c r="V59" s="27"/>
      <c r="W59" s="79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</row>
    <row r="60" spans="2:253" ht="10.5">
      <c r="B60" s="17" t="str">
        <f>+B29</f>
        <v>Fuente: Superintendencia de Salud, Archivo Maestro de Beneficiarios.</v>
      </c>
      <c r="C60" s="19"/>
      <c r="D60" s="19"/>
      <c r="E60" s="19"/>
      <c r="F60" s="19"/>
      <c r="G60" s="19"/>
      <c r="H60" s="19"/>
      <c r="I60" s="19"/>
      <c r="J60" s="19"/>
      <c r="K60" s="54" t="s">
        <v>1</v>
      </c>
      <c r="L60" s="54" t="s">
        <v>1</v>
      </c>
      <c r="M60" s="54" t="s">
        <v>1</v>
      </c>
      <c r="N60" s="54" t="s">
        <v>1</v>
      </c>
      <c r="O60" s="54"/>
      <c r="P60" s="54"/>
      <c r="Q60" s="54" t="s">
        <v>1</v>
      </c>
      <c r="R60" s="54"/>
      <c r="S60" s="54" t="s">
        <v>1</v>
      </c>
      <c r="T60" s="19"/>
      <c r="U60" s="19"/>
      <c r="V60" s="27"/>
      <c r="W60" s="79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</row>
    <row r="61" spans="2:253" ht="10.5">
      <c r="B61" s="17" t="str">
        <f>+B30</f>
        <v>(*) Información que presenta error en en campo región</v>
      </c>
      <c r="C61" s="19"/>
      <c r="D61" s="19"/>
      <c r="E61" s="19"/>
      <c r="F61" s="19"/>
      <c r="G61" s="19"/>
      <c r="H61" s="19"/>
      <c r="I61" s="19"/>
      <c r="J61" s="19"/>
      <c r="K61" s="54" t="s">
        <v>1</v>
      </c>
      <c r="L61" s="54" t="s">
        <v>1</v>
      </c>
      <c r="M61" s="54" t="s">
        <v>1</v>
      </c>
      <c r="N61" s="54" t="s">
        <v>1</v>
      </c>
      <c r="O61" s="54"/>
      <c r="P61" s="54"/>
      <c r="Q61" s="54" t="s">
        <v>1</v>
      </c>
      <c r="R61" s="54"/>
      <c r="S61" s="54" t="s">
        <v>1</v>
      </c>
      <c r="T61" s="19"/>
      <c r="U61" s="19"/>
      <c r="V61" s="27"/>
      <c r="W61" s="79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</row>
    <row r="62" spans="1:253" ht="10.5">
      <c r="A62" s="84"/>
      <c r="B62" s="10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27"/>
      <c r="W62" s="79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</row>
    <row r="63" spans="1:253" ht="14.25">
      <c r="A63" s="175" t="s">
        <v>224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8"/>
      <c r="U63" s="178"/>
      <c r="V63" s="27"/>
      <c r="W63" s="79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</row>
    <row r="64" spans="2:253" ht="13.5">
      <c r="B64" s="176" t="s">
        <v>106</v>
      </c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9"/>
      <c r="U64" s="19"/>
      <c r="V64" s="27"/>
      <c r="W64" s="79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</row>
    <row r="65" spans="2:253" ht="13.5">
      <c r="B65" s="176" t="s">
        <v>258</v>
      </c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9"/>
      <c r="U65" s="19"/>
      <c r="V65" s="27"/>
      <c r="W65" s="79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</row>
    <row r="66" spans="1:253" ht="11.25" thickBot="1">
      <c r="A66" s="27"/>
      <c r="B66" s="27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27"/>
      <c r="W66" s="79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</row>
    <row r="67" spans="1:253" ht="10.5">
      <c r="A67" s="114" t="s">
        <v>1</v>
      </c>
      <c r="B67" s="114" t="s">
        <v>1</v>
      </c>
      <c r="C67" s="145" t="s">
        <v>86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6"/>
      <c r="T67" s="19"/>
      <c r="U67" s="19"/>
      <c r="V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</row>
    <row r="68" spans="1:253" ht="10.5">
      <c r="A68" s="122" t="s">
        <v>37</v>
      </c>
      <c r="B68" s="122" t="s">
        <v>38</v>
      </c>
      <c r="C68" s="133" t="s">
        <v>89</v>
      </c>
      <c r="D68" s="133" t="s">
        <v>90</v>
      </c>
      <c r="E68" s="133" t="s">
        <v>91</v>
      </c>
      <c r="F68" s="133" t="s">
        <v>92</v>
      </c>
      <c r="G68" s="133" t="s">
        <v>93</v>
      </c>
      <c r="H68" s="133" t="s">
        <v>94</v>
      </c>
      <c r="I68" s="133" t="s">
        <v>95</v>
      </c>
      <c r="J68" s="133" t="s">
        <v>96</v>
      </c>
      <c r="K68" s="133" t="s">
        <v>97</v>
      </c>
      <c r="L68" s="133" t="s">
        <v>98</v>
      </c>
      <c r="M68" s="133" t="s">
        <v>99</v>
      </c>
      <c r="N68" s="133" t="s">
        <v>100</v>
      </c>
      <c r="O68" s="133" t="s">
        <v>238</v>
      </c>
      <c r="P68" s="133" t="s">
        <v>239</v>
      </c>
      <c r="Q68" s="133" t="s">
        <v>101</v>
      </c>
      <c r="R68" s="133" t="s">
        <v>215</v>
      </c>
      <c r="S68" s="133" t="s">
        <v>4</v>
      </c>
      <c r="T68" s="19"/>
      <c r="U68" s="19"/>
      <c r="V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</row>
    <row r="69" spans="1:253" ht="10.5">
      <c r="A69" s="10">
        <v>67</v>
      </c>
      <c r="B69" s="17" t="str">
        <f>+B7</f>
        <v>Colmena Golden Cross</v>
      </c>
      <c r="C69" s="28">
        <f aca="true" t="shared" si="18" ref="C69:R69">C7+C38</f>
        <v>5252</v>
      </c>
      <c r="D69" s="28">
        <f t="shared" si="18"/>
        <v>19921</v>
      </c>
      <c r="E69" s="28">
        <f t="shared" si="18"/>
        <v>5447</v>
      </c>
      <c r="F69" s="28">
        <f t="shared" si="18"/>
        <v>11439</v>
      </c>
      <c r="G69" s="28">
        <f t="shared" si="18"/>
        <v>24662</v>
      </c>
      <c r="H69" s="28">
        <f t="shared" si="18"/>
        <v>15190</v>
      </c>
      <c r="I69" s="28">
        <f t="shared" si="18"/>
        <v>20630</v>
      </c>
      <c r="J69" s="28">
        <f t="shared" si="18"/>
        <v>19160</v>
      </c>
      <c r="K69" s="28">
        <f t="shared" si="18"/>
        <v>13975</v>
      </c>
      <c r="L69" s="28">
        <f t="shared" si="18"/>
        <v>15436</v>
      </c>
      <c r="M69" s="28">
        <f t="shared" si="18"/>
        <v>1483</v>
      </c>
      <c r="N69" s="28">
        <f t="shared" si="18"/>
        <v>5037</v>
      </c>
      <c r="O69" s="28">
        <f t="shared" si="18"/>
        <v>5403</v>
      </c>
      <c r="P69" s="28">
        <f t="shared" si="18"/>
        <v>5699</v>
      </c>
      <c r="Q69" s="28">
        <f t="shared" si="18"/>
        <v>321863</v>
      </c>
      <c r="R69" s="28">
        <f t="shared" si="18"/>
        <v>0</v>
      </c>
      <c r="S69" s="28">
        <f aca="true" t="shared" si="19" ref="S69:S75">SUM(C69:R69)</f>
        <v>490597</v>
      </c>
      <c r="T69" s="19"/>
      <c r="U69" s="19"/>
      <c r="V69" s="27"/>
      <c r="W69" s="79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</row>
    <row r="70" spans="1:253" ht="10.5">
      <c r="A70" s="10">
        <v>78</v>
      </c>
      <c r="B70" s="17" t="str">
        <f>+B8</f>
        <v>Isapre Cruz Blanca S.A.</v>
      </c>
      <c r="C70" s="28">
        <f aca="true" t="shared" si="20" ref="C70:R70">C8+C39</f>
        <v>17901</v>
      </c>
      <c r="D70" s="28">
        <f t="shared" si="20"/>
        <v>62294</v>
      </c>
      <c r="E70" s="28">
        <f t="shared" si="20"/>
        <v>9083</v>
      </c>
      <c r="F70" s="28">
        <f t="shared" si="20"/>
        <v>15763</v>
      </c>
      <c r="G70" s="28">
        <f t="shared" si="20"/>
        <v>39530</v>
      </c>
      <c r="H70" s="28">
        <f t="shared" si="20"/>
        <v>15584</v>
      </c>
      <c r="I70" s="28">
        <f t="shared" si="20"/>
        <v>12497</v>
      </c>
      <c r="J70" s="28">
        <f t="shared" si="20"/>
        <v>25691</v>
      </c>
      <c r="K70" s="28">
        <f t="shared" si="20"/>
        <v>17547</v>
      </c>
      <c r="L70" s="28">
        <f t="shared" si="20"/>
        <v>12507</v>
      </c>
      <c r="M70" s="28">
        <f t="shared" si="20"/>
        <v>2416</v>
      </c>
      <c r="N70" s="28">
        <f t="shared" si="20"/>
        <v>4021</v>
      </c>
      <c r="O70" s="28">
        <f t="shared" si="20"/>
        <v>3840</v>
      </c>
      <c r="P70" s="28">
        <f t="shared" si="20"/>
        <v>5437</v>
      </c>
      <c r="Q70" s="28">
        <f t="shared" si="20"/>
        <v>404573</v>
      </c>
      <c r="R70" s="28">
        <f t="shared" si="20"/>
        <v>0</v>
      </c>
      <c r="S70" s="28">
        <f t="shared" si="19"/>
        <v>648684</v>
      </c>
      <c r="T70" s="19"/>
      <c r="U70" s="19"/>
      <c r="V70" s="27"/>
      <c r="W70" s="79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</row>
    <row r="71" spans="1:253" ht="10.5">
      <c r="A71" s="10">
        <v>80</v>
      </c>
      <c r="B71" s="17" t="str">
        <f>+B9</f>
        <v>Vida Tres</v>
      </c>
      <c r="C71" s="28">
        <f aca="true" t="shared" si="21" ref="C71:R71">C9+C40</f>
        <v>72</v>
      </c>
      <c r="D71" s="28">
        <f t="shared" si="21"/>
        <v>128</v>
      </c>
      <c r="E71" s="28">
        <f t="shared" si="21"/>
        <v>73</v>
      </c>
      <c r="F71" s="28">
        <f t="shared" si="21"/>
        <v>302</v>
      </c>
      <c r="G71" s="28">
        <f t="shared" si="21"/>
        <v>16635</v>
      </c>
      <c r="H71" s="28">
        <f t="shared" si="21"/>
        <v>644</v>
      </c>
      <c r="I71" s="28">
        <f t="shared" si="21"/>
        <v>1074</v>
      </c>
      <c r="J71" s="28">
        <f t="shared" si="21"/>
        <v>6593</v>
      </c>
      <c r="K71" s="28">
        <f t="shared" si="21"/>
        <v>2768</v>
      </c>
      <c r="L71" s="28">
        <f t="shared" si="21"/>
        <v>3444</v>
      </c>
      <c r="M71" s="28">
        <f t="shared" si="21"/>
        <v>22</v>
      </c>
      <c r="N71" s="28">
        <f t="shared" si="21"/>
        <v>30</v>
      </c>
      <c r="O71" s="28">
        <f t="shared" si="21"/>
        <v>1063</v>
      </c>
      <c r="P71" s="28">
        <f t="shared" si="21"/>
        <v>51</v>
      </c>
      <c r="Q71" s="28">
        <f t="shared" si="21"/>
        <v>107618</v>
      </c>
      <c r="R71" s="28">
        <f t="shared" si="21"/>
        <v>0</v>
      </c>
      <c r="S71" s="28">
        <f t="shared" si="19"/>
        <v>140517</v>
      </c>
      <c r="T71" s="19"/>
      <c r="U71" s="19"/>
      <c r="V71" s="27"/>
      <c r="W71" s="79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</row>
    <row r="72" spans="1:253" ht="10.5">
      <c r="A72" s="10">
        <v>81</v>
      </c>
      <c r="B72" s="17" t="str">
        <f>+B41</f>
        <v>Ferrosalud</v>
      </c>
      <c r="C72" s="28">
        <f aca="true" t="shared" si="22" ref="C72:R72">C10+C41</f>
        <v>0</v>
      </c>
      <c r="D72" s="28">
        <f t="shared" si="22"/>
        <v>7</v>
      </c>
      <c r="E72" s="28">
        <f t="shared" si="22"/>
        <v>0</v>
      </c>
      <c r="F72" s="28">
        <f t="shared" si="22"/>
        <v>8</v>
      </c>
      <c r="G72" s="28">
        <f t="shared" si="22"/>
        <v>349</v>
      </c>
      <c r="H72" s="28">
        <f t="shared" si="22"/>
        <v>49</v>
      </c>
      <c r="I72" s="28">
        <f t="shared" si="22"/>
        <v>40</v>
      </c>
      <c r="J72" s="28">
        <f t="shared" si="22"/>
        <v>80</v>
      </c>
      <c r="K72" s="28">
        <f t="shared" si="22"/>
        <v>51</v>
      </c>
      <c r="L72" s="28">
        <f t="shared" si="22"/>
        <v>12</v>
      </c>
      <c r="M72" s="28">
        <f t="shared" si="22"/>
        <v>6</v>
      </c>
      <c r="N72" s="28">
        <f t="shared" si="22"/>
        <v>0</v>
      </c>
      <c r="O72" s="28">
        <f t="shared" si="22"/>
        <v>5</v>
      </c>
      <c r="P72" s="28">
        <f t="shared" si="22"/>
        <v>1</v>
      </c>
      <c r="Q72" s="28">
        <f t="shared" si="22"/>
        <v>16361</v>
      </c>
      <c r="R72" s="28">
        <f t="shared" si="22"/>
        <v>0</v>
      </c>
      <c r="S72" s="28">
        <f>SUM(C72:R72)</f>
        <v>16969</v>
      </c>
      <c r="T72" s="19"/>
      <c r="U72" s="19"/>
      <c r="V72" s="27"/>
      <c r="W72" s="79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</row>
    <row r="73" spans="1:253" ht="10.5">
      <c r="A73" s="10">
        <v>88</v>
      </c>
      <c r="B73" s="17" t="str">
        <f>+B11</f>
        <v>Mas Vida</v>
      </c>
      <c r="C73" s="28">
        <f aca="true" t="shared" si="23" ref="C73:R73">C11+C42</f>
        <v>10714</v>
      </c>
      <c r="D73" s="28">
        <f t="shared" si="23"/>
        <v>36581</v>
      </c>
      <c r="E73" s="28">
        <f t="shared" si="23"/>
        <v>14523</v>
      </c>
      <c r="F73" s="28">
        <f t="shared" si="23"/>
        <v>11401</v>
      </c>
      <c r="G73" s="28">
        <f t="shared" si="23"/>
        <v>46004</v>
      </c>
      <c r="H73" s="28">
        <f t="shared" si="23"/>
        <v>35774</v>
      </c>
      <c r="I73" s="28">
        <f t="shared" si="23"/>
        <v>12998</v>
      </c>
      <c r="J73" s="28">
        <f t="shared" si="23"/>
        <v>81867</v>
      </c>
      <c r="K73" s="28">
        <f t="shared" si="23"/>
        <v>21492</v>
      </c>
      <c r="L73" s="28">
        <f t="shared" si="23"/>
        <v>35450</v>
      </c>
      <c r="M73" s="28">
        <f t="shared" si="23"/>
        <v>1994</v>
      </c>
      <c r="N73" s="28">
        <f t="shared" si="23"/>
        <v>8382</v>
      </c>
      <c r="O73" s="28">
        <f t="shared" si="23"/>
        <v>12123</v>
      </c>
      <c r="P73" s="28">
        <f t="shared" si="23"/>
        <v>2928</v>
      </c>
      <c r="Q73" s="28">
        <f t="shared" si="23"/>
        <v>147201</v>
      </c>
      <c r="R73" s="28">
        <f t="shared" si="23"/>
        <v>0</v>
      </c>
      <c r="S73" s="28">
        <f t="shared" si="19"/>
        <v>479432</v>
      </c>
      <c r="T73" s="19"/>
      <c r="U73" s="19"/>
      <c r="V73" s="27"/>
      <c r="W73" s="79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</row>
    <row r="74" spans="1:253" ht="10.5">
      <c r="A74" s="10">
        <v>99</v>
      </c>
      <c r="B74" s="17" t="str">
        <f>+B12</f>
        <v>Isapre Banmédica</v>
      </c>
      <c r="C74" s="28">
        <f aca="true" t="shared" si="24" ref="C74:R74">C12+C43</f>
        <v>11519</v>
      </c>
      <c r="D74" s="28">
        <f t="shared" si="24"/>
        <v>20460</v>
      </c>
      <c r="E74" s="28">
        <f t="shared" si="24"/>
        <v>11000</v>
      </c>
      <c r="F74" s="28">
        <f t="shared" si="24"/>
        <v>20400</v>
      </c>
      <c r="G74" s="28">
        <f t="shared" si="24"/>
        <v>39987</v>
      </c>
      <c r="H74" s="28">
        <f t="shared" si="24"/>
        <v>14323</v>
      </c>
      <c r="I74" s="28">
        <f t="shared" si="24"/>
        <v>14280</v>
      </c>
      <c r="J74" s="28">
        <f t="shared" si="24"/>
        <v>25217</v>
      </c>
      <c r="K74" s="28">
        <f t="shared" si="24"/>
        <v>9516</v>
      </c>
      <c r="L74" s="28">
        <f t="shared" si="24"/>
        <v>12022</v>
      </c>
      <c r="M74" s="28">
        <f t="shared" si="24"/>
        <v>1330</v>
      </c>
      <c r="N74" s="28">
        <f t="shared" si="24"/>
        <v>3432</v>
      </c>
      <c r="O74" s="28">
        <f t="shared" si="24"/>
        <v>3635</v>
      </c>
      <c r="P74" s="28">
        <f t="shared" si="24"/>
        <v>6084</v>
      </c>
      <c r="Q74" s="28">
        <f t="shared" si="24"/>
        <v>459888</v>
      </c>
      <c r="R74" s="28">
        <f t="shared" si="24"/>
        <v>0</v>
      </c>
      <c r="S74" s="28">
        <f t="shared" si="19"/>
        <v>653093</v>
      </c>
      <c r="T74" s="19"/>
      <c r="U74" s="19"/>
      <c r="V74" s="27"/>
      <c r="W74" s="79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</row>
    <row r="75" spans="1:253" ht="10.5">
      <c r="A75" s="10">
        <v>107</v>
      </c>
      <c r="B75" s="17" t="str">
        <f>+B13</f>
        <v>Consalud S.A.</v>
      </c>
      <c r="C75" s="28">
        <f aca="true" t="shared" si="25" ref="C75:R75">C13+C44</f>
        <v>20538</v>
      </c>
      <c r="D75" s="28">
        <f t="shared" si="25"/>
        <v>24821</v>
      </c>
      <c r="E75" s="28">
        <f t="shared" si="25"/>
        <v>8279</v>
      </c>
      <c r="F75" s="28">
        <f t="shared" si="25"/>
        <v>13263</v>
      </c>
      <c r="G75" s="28">
        <f t="shared" si="25"/>
        <v>57540</v>
      </c>
      <c r="H75" s="28">
        <f t="shared" si="25"/>
        <v>16159</v>
      </c>
      <c r="I75" s="28">
        <f t="shared" si="25"/>
        <v>17477</v>
      </c>
      <c r="J75" s="28">
        <f t="shared" si="25"/>
        <v>58119</v>
      </c>
      <c r="K75" s="28">
        <f t="shared" si="25"/>
        <v>16965</v>
      </c>
      <c r="L75" s="28">
        <f t="shared" si="25"/>
        <v>28595</v>
      </c>
      <c r="M75" s="28">
        <f t="shared" si="25"/>
        <v>3282</v>
      </c>
      <c r="N75" s="28">
        <f t="shared" si="25"/>
        <v>9331</v>
      </c>
      <c r="O75" s="28">
        <f t="shared" si="25"/>
        <v>9067</v>
      </c>
      <c r="P75" s="28">
        <f t="shared" si="25"/>
        <v>7166</v>
      </c>
      <c r="Q75" s="28">
        <f t="shared" si="25"/>
        <v>385063</v>
      </c>
      <c r="R75" s="28">
        <f t="shared" si="25"/>
        <v>0</v>
      </c>
      <c r="S75" s="28">
        <f t="shared" si="19"/>
        <v>675665</v>
      </c>
      <c r="T75" s="19"/>
      <c r="U75" s="19"/>
      <c r="V75" s="27"/>
      <c r="W75" s="79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</row>
    <row r="76" spans="1:253" ht="10.5">
      <c r="A76" s="10"/>
      <c r="B76" s="1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19"/>
      <c r="U76" s="19"/>
      <c r="V76" s="27"/>
      <c r="W76" s="79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</row>
    <row r="77" spans="1:253" ht="10.5">
      <c r="A77" s="105"/>
      <c r="B77" s="106" t="s">
        <v>43</v>
      </c>
      <c r="C77" s="126">
        <f aca="true" t="shared" si="26" ref="C77:S77">SUM(C69:C76)</f>
        <v>65996</v>
      </c>
      <c r="D77" s="126">
        <f t="shared" si="26"/>
        <v>164212</v>
      </c>
      <c r="E77" s="126">
        <f t="shared" si="26"/>
        <v>48405</v>
      </c>
      <c r="F77" s="126">
        <f t="shared" si="26"/>
        <v>72576</v>
      </c>
      <c r="G77" s="126">
        <f t="shared" si="26"/>
        <v>224707</v>
      </c>
      <c r="H77" s="126">
        <f t="shared" si="26"/>
        <v>97723</v>
      </c>
      <c r="I77" s="126">
        <f t="shared" si="26"/>
        <v>78996</v>
      </c>
      <c r="J77" s="126">
        <f t="shared" si="26"/>
        <v>216727</v>
      </c>
      <c r="K77" s="126">
        <f t="shared" si="26"/>
        <v>82314</v>
      </c>
      <c r="L77" s="126">
        <f t="shared" si="26"/>
        <v>107466</v>
      </c>
      <c r="M77" s="126">
        <f t="shared" si="26"/>
        <v>10533</v>
      </c>
      <c r="N77" s="126">
        <f t="shared" si="26"/>
        <v>30233</v>
      </c>
      <c r="O77" s="126">
        <f>SUM(O69:O76)</f>
        <v>35136</v>
      </c>
      <c r="P77" s="126">
        <f>SUM(P69:P76)</f>
        <v>27366</v>
      </c>
      <c r="Q77" s="126">
        <f t="shared" si="26"/>
        <v>1842567</v>
      </c>
      <c r="R77" s="126">
        <f t="shared" si="26"/>
        <v>0</v>
      </c>
      <c r="S77" s="126">
        <f t="shared" si="26"/>
        <v>3104957</v>
      </c>
      <c r="T77" s="19"/>
      <c r="U77" s="19"/>
      <c r="V77" s="27"/>
      <c r="W77" s="79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</row>
    <row r="78" spans="1:253" ht="10.5">
      <c r="A78" s="10"/>
      <c r="B78" s="1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19"/>
      <c r="U78" s="19"/>
      <c r="V78" s="27"/>
      <c r="W78" s="79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</row>
    <row r="79" spans="1:253" ht="10.5">
      <c r="A79" s="10">
        <v>62</v>
      </c>
      <c r="B79" s="17" t="str">
        <f aca="true" t="shared" si="27" ref="B79:B84">+B48</f>
        <v>San Lorenzo</v>
      </c>
      <c r="C79" s="28">
        <f aca="true" t="shared" si="28" ref="C79:R79">C17+C48</f>
        <v>0</v>
      </c>
      <c r="D79" s="28">
        <f t="shared" si="28"/>
        <v>11</v>
      </c>
      <c r="E79" s="28">
        <f t="shared" si="28"/>
        <v>2439</v>
      </c>
      <c r="F79" s="28">
        <f t="shared" si="28"/>
        <v>714</v>
      </c>
      <c r="G79" s="28">
        <f t="shared" si="28"/>
        <v>64</v>
      </c>
      <c r="H79" s="28">
        <f t="shared" si="28"/>
        <v>0</v>
      </c>
      <c r="I79" s="28">
        <f t="shared" si="28"/>
        <v>5</v>
      </c>
      <c r="J79" s="28">
        <f t="shared" si="28"/>
        <v>2</v>
      </c>
      <c r="K79" s="28">
        <f t="shared" si="28"/>
        <v>2</v>
      </c>
      <c r="L79" s="28">
        <f t="shared" si="28"/>
        <v>0</v>
      </c>
      <c r="M79" s="28">
        <f t="shared" si="28"/>
        <v>0</v>
      </c>
      <c r="N79" s="28">
        <f t="shared" si="28"/>
        <v>0</v>
      </c>
      <c r="O79" s="28">
        <f t="shared" si="28"/>
        <v>0</v>
      </c>
      <c r="P79" s="28">
        <f t="shared" si="28"/>
        <v>0</v>
      </c>
      <c r="Q79" s="28">
        <f t="shared" si="28"/>
        <v>44</v>
      </c>
      <c r="R79" s="28">
        <f t="shared" si="28"/>
        <v>0</v>
      </c>
      <c r="S79" s="28">
        <f aca="true" t="shared" si="29" ref="S79:S84">SUM(C79:R79)</f>
        <v>3281</v>
      </c>
      <c r="T79" s="19"/>
      <c r="U79" s="19"/>
      <c r="V79" s="27"/>
      <c r="W79" s="79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</row>
    <row r="80" spans="1:253" ht="10.5">
      <c r="A80" s="10">
        <v>63</v>
      </c>
      <c r="B80" s="17" t="str">
        <f t="shared" si="27"/>
        <v>Fusat Ltda.</v>
      </c>
      <c r="C80" s="28">
        <f aca="true" t="shared" si="30" ref="C80:R80">C18+C49</f>
        <v>4</v>
      </c>
      <c r="D80" s="28">
        <f t="shared" si="30"/>
        <v>14</v>
      </c>
      <c r="E80" s="28">
        <f t="shared" si="30"/>
        <v>5</v>
      </c>
      <c r="F80" s="28">
        <f t="shared" si="30"/>
        <v>62</v>
      </c>
      <c r="G80" s="28">
        <f t="shared" si="30"/>
        <v>376</v>
      </c>
      <c r="H80" s="28">
        <f t="shared" si="30"/>
        <v>26440</v>
      </c>
      <c r="I80" s="28">
        <f t="shared" si="30"/>
        <v>70</v>
      </c>
      <c r="J80" s="28">
        <f t="shared" si="30"/>
        <v>39</v>
      </c>
      <c r="K80" s="28">
        <f t="shared" si="30"/>
        <v>26</v>
      </c>
      <c r="L80" s="28">
        <f t="shared" si="30"/>
        <v>7</v>
      </c>
      <c r="M80" s="28">
        <f t="shared" si="30"/>
        <v>0</v>
      </c>
      <c r="N80" s="28">
        <f t="shared" si="30"/>
        <v>1</v>
      </c>
      <c r="O80" s="28">
        <f t="shared" si="30"/>
        <v>3</v>
      </c>
      <c r="P80" s="28">
        <f t="shared" si="30"/>
        <v>0</v>
      </c>
      <c r="Q80" s="28">
        <f t="shared" si="30"/>
        <v>881</v>
      </c>
      <c r="R80" s="28">
        <f t="shared" si="30"/>
        <v>0</v>
      </c>
      <c r="S80" s="28">
        <f t="shared" si="29"/>
        <v>27928</v>
      </c>
      <c r="T80" s="19"/>
      <c r="U80" s="19"/>
      <c r="V80" s="27"/>
      <c r="W80" s="79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</row>
    <row r="81" spans="1:253" ht="10.5">
      <c r="A81" s="10">
        <v>65</v>
      </c>
      <c r="B81" s="17" t="str">
        <f t="shared" si="27"/>
        <v>Chuquicamata</v>
      </c>
      <c r="C81" s="28">
        <f aca="true" t="shared" si="31" ref="C81:R81">C19+C50</f>
        <v>256</v>
      </c>
      <c r="D81" s="28">
        <f t="shared" si="31"/>
        <v>29711</v>
      </c>
      <c r="E81" s="28">
        <f t="shared" si="31"/>
        <v>166</v>
      </c>
      <c r="F81" s="28">
        <f t="shared" si="31"/>
        <v>490</v>
      </c>
      <c r="G81" s="28">
        <f t="shared" si="31"/>
        <v>309</v>
      </c>
      <c r="H81" s="28">
        <f t="shared" si="31"/>
        <v>75</v>
      </c>
      <c r="I81" s="28">
        <f t="shared" si="31"/>
        <v>29</v>
      </c>
      <c r="J81" s="28">
        <f t="shared" si="31"/>
        <v>90</v>
      </c>
      <c r="K81" s="28">
        <f t="shared" si="31"/>
        <v>19</v>
      </c>
      <c r="L81" s="28">
        <f t="shared" si="31"/>
        <v>13</v>
      </c>
      <c r="M81" s="28">
        <f t="shared" si="31"/>
        <v>0</v>
      </c>
      <c r="N81" s="28">
        <f t="shared" si="31"/>
        <v>0</v>
      </c>
      <c r="O81" s="28">
        <f t="shared" si="31"/>
        <v>1</v>
      </c>
      <c r="P81" s="28">
        <f t="shared" si="31"/>
        <v>151</v>
      </c>
      <c r="Q81" s="28">
        <f t="shared" si="31"/>
        <v>2166</v>
      </c>
      <c r="R81" s="28">
        <f t="shared" si="31"/>
        <v>0</v>
      </c>
      <c r="S81" s="28">
        <f t="shared" si="29"/>
        <v>33476</v>
      </c>
      <c r="T81" s="19"/>
      <c r="U81" s="19"/>
      <c r="V81" s="27"/>
      <c r="W81" s="79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</row>
    <row r="82" spans="1:253" ht="10.5">
      <c r="A82" s="10">
        <v>68</v>
      </c>
      <c r="B82" s="17" t="str">
        <f t="shared" si="27"/>
        <v>Río Blanco</v>
      </c>
      <c r="C82" s="28">
        <f aca="true" t="shared" si="32" ref="C82:R82">C20+C51</f>
        <v>2</v>
      </c>
      <c r="D82" s="28">
        <f t="shared" si="32"/>
        <v>3</v>
      </c>
      <c r="E82" s="28">
        <f t="shared" si="32"/>
        <v>6</v>
      </c>
      <c r="F82" s="28">
        <f t="shared" si="32"/>
        <v>175</v>
      </c>
      <c r="G82" s="28">
        <f t="shared" si="32"/>
        <v>5338</v>
      </c>
      <c r="H82" s="28">
        <f t="shared" si="32"/>
        <v>76</v>
      </c>
      <c r="I82" s="28">
        <f t="shared" si="32"/>
        <v>28</v>
      </c>
      <c r="J82" s="28">
        <f t="shared" si="32"/>
        <v>20</v>
      </c>
      <c r="K82" s="28">
        <f t="shared" si="32"/>
        <v>0</v>
      </c>
      <c r="L82" s="28">
        <f t="shared" si="32"/>
        <v>0</v>
      </c>
      <c r="M82" s="28">
        <f t="shared" si="32"/>
        <v>0</v>
      </c>
      <c r="N82" s="28">
        <f t="shared" si="32"/>
        <v>0</v>
      </c>
      <c r="O82" s="28">
        <f t="shared" si="32"/>
        <v>0</v>
      </c>
      <c r="P82" s="28">
        <f t="shared" si="32"/>
        <v>0</v>
      </c>
      <c r="Q82" s="28">
        <f t="shared" si="32"/>
        <v>417</v>
      </c>
      <c r="R82" s="28">
        <f t="shared" si="32"/>
        <v>0</v>
      </c>
      <c r="S82" s="28">
        <f t="shared" si="29"/>
        <v>6065</v>
      </c>
      <c r="T82" s="19"/>
      <c r="U82" s="19"/>
      <c r="V82" s="27"/>
      <c r="W82" s="79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</row>
    <row r="83" spans="1:253" ht="10.5">
      <c r="A83" s="10">
        <v>76</v>
      </c>
      <c r="B83" s="17" t="str">
        <f t="shared" si="27"/>
        <v>Isapre Fundación</v>
      </c>
      <c r="C83" s="28">
        <f aca="true" t="shared" si="33" ref="C83:R83">C21+C52</f>
        <v>323</v>
      </c>
      <c r="D83" s="28">
        <f t="shared" si="33"/>
        <v>396</v>
      </c>
      <c r="E83" s="28">
        <f t="shared" si="33"/>
        <v>272</v>
      </c>
      <c r="F83" s="28">
        <f t="shared" si="33"/>
        <v>775</v>
      </c>
      <c r="G83" s="28">
        <f t="shared" si="33"/>
        <v>2635</v>
      </c>
      <c r="H83" s="28">
        <f t="shared" si="33"/>
        <v>971</v>
      </c>
      <c r="I83" s="28">
        <f t="shared" si="33"/>
        <v>911</v>
      </c>
      <c r="J83" s="28">
        <f t="shared" si="33"/>
        <v>1965</v>
      </c>
      <c r="K83" s="28">
        <f t="shared" si="33"/>
        <v>1258</v>
      </c>
      <c r="L83" s="28">
        <f t="shared" si="33"/>
        <v>984</v>
      </c>
      <c r="M83" s="28">
        <f t="shared" si="33"/>
        <v>147</v>
      </c>
      <c r="N83" s="28">
        <f t="shared" si="33"/>
        <v>184</v>
      </c>
      <c r="O83" s="28">
        <f t="shared" si="33"/>
        <v>445</v>
      </c>
      <c r="P83" s="28">
        <f t="shared" si="33"/>
        <v>256</v>
      </c>
      <c r="Q83" s="28">
        <f t="shared" si="33"/>
        <v>15878</v>
      </c>
      <c r="R83" s="28">
        <f t="shared" si="33"/>
        <v>0</v>
      </c>
      <c r="S83" s="28">
        <f t="shared" si="29"/>
        <v>27400</v>
      </c>
      <c r="T83" s="19"/>
      <c r="U83" s="19"/>
      <c r="V83" s="27"/>
      <c r="W83" s="79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</row>
    <row r="84" spans="1:253" ht="10.5">
      <c r="A84" s="10">
        <v>94</v>
      </c>
      <c r="B84" s="17" t="str">
        <f t="shared" si="27"/>
        <v>Cruz del Norte</v>
      </c>
      <c r="C84" s="28">
        <f aca="true" t="shared" si="34" ref="C84:R84">C22+C53</f>
        <v>16</v>
      </c>
      <c r="D84" s="28">
        <f t="shared" si="34"/>
        <v>2897</v>
      </c>
      <c r="E84" s="28">
        <f t="shared" si="34"/>
        <v>11</v>
      </c>
      <c r="F84" s="28">
        <f t="shared" si="34"/>
        <v>239</v>
      </c>
      <c r="G84" s="28">
        <f t="shared" si="34"/>
        <v>7</v>
      </c>
      <c r="H84" s="28">
        <f t="shared" si="34"/>
        <v>0</v>
      </c>
      <c r="I84" s="28">
        <f t="shared" si="34"/>
        <v>4</v>
      </c>
      <c r="J84" s="28">
        <f t="shared" si="34"/>
        <v>2</v>
      </c>
      <c r="K84" s="28">
        <f t="shared" si="34"/>
        <v>0</v>
      </c>
      <c r="L84" s="28">
        <f t="shared" si="34"/>
        <v>0</v>
      </c>
      <c r="M84" s="28">
        <f t="shared" si="34"/>
        <v>0</v>
      </c>
      <c r="N84" s="28">
        <f t="shared" si="34"/>
        <v>0</v>
      </c>
      <c r="O84" s="28">
        <f t="shared" si="34"/>
        <v>0</v>
      </c>
      <c r="P84" s="28">
        <f t="shared" si="34"/>
        <v>22</v>
      </c>
      <c r="Q84" s="28">
        <f t="shared" si="34"/>
        <v>7</v>
      </c>
      <c r="R84" s="28">
        <f t="shared" si="34"/>
        <v>0</v>
      </c>
      <c r="S84" s="28">
        <f t="shared" si="29"/>
        <v>3205</v>
      </c>
      <c r="T84" s="19"/>
      <c r="U84" s="19"/>
      <c r="V84" s="27"/>
      <c r="W84" s="79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</row>
    <row r="85" spans="1:253" ht="10.5">
      <c r="A85" s="10"/>
      <c r="B85" s="10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19"/>
      <c r="U85" s="19"/>
      <c r="V85" s="27"/>
      <c r="W85" s="79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</row>
    <row r="86" spans="1:253" ht="10.5">
      <c r="A86" s="106"/>
      <c r="B86" s="106" t="s">
        <v>49</v>
      </c>
      <c r="C86" s="126">
        <f aca="true" t="shared" si="35" ref="C86:S86">SUM(C79:C84)</f>
        <v>601</v>
      </c>
      <c r="D86" s="126">
        <f t="shared" si="35"/>
        <v>33032</v>
      </c>
      <c r="E86" s="126">
        <f t="shared" si="35"/>
        <v>2899</v>
      </c>
      <c r="F86" s="126">
        <f t="shared" si="35"/>
        <v>2455</v>
      </c>
      <c r="G86" s="126">
        <f t="shared" si="35"/>
        <v>8729</v>
      </c>
      <c r="H86" s="126">
        <f t="shared" si="35"/>
        <v>27562</v>
      </c>
      <c r="I86" s="126">
        <f t="shared" si="35"/>
        <v>1047</v>
      </c>
      <c r="J86" s="126">
        <f t="shared" si="35"/>
        <v>2118</v>
      </c>
      <c r="K86" s="126">
        <f t="shared" si="35"/>
        <v>1305</v>
      </c>
      <c r="L86" s="126">
        <f t="shared" si="35"/>
        <v>1004</v>
      </c>
      <c r="M86" s="126">
        <f t="shared" si="35"/>
        <v>147</v>
      </c>
      <c r="N86" s="126">
        <f t="shared" si="35"/>
        <v>185</v>
      </c>
      <c r="O86" s="126">
        <f>SUM(O79:O84)</f>
        <v>449</v>
      </c>
      <c r="P86" s="126">
        <f>SUM(P79:P84)</f>
        <v>429</v>
      </c>
      <c r="Q86" s="126">
        <f t="shared" si="35"/>
        <v>19393</v>
      </c>
      <c r="R86" s="126">
        <f t="shared" si="35"/>
        <v>0</v>
      </c>
      <c r="S86" s="126">
        <f t="shared" si="35"/>
        <v>101355</v>
      </c>
      <c r="T86" s="19"/>
      <c r="U86" s="19"/>
      <c r="V86" s="27"/>
      <c r="W86" s="79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</row>
    <row r="87" spans="1:253" ht="10.5">
      <c r="A87" s="10"/>
      <c r="B87" s="10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19"/>
      <c r="U87" s="19"/>
      <c r="V87" s="27"/>
      <c r="W87" s="79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</row>
    <row r="88" spans="1:253" ht="10.5">
      <c r="A88" s="128"/>
      <c r="B88" s="128" t="s">
        <v>50</v>
      </c>
      <c r="C88" s="126">
        <f aca="true" t="shared" si="36" ref="C88:S88">C77+C86</f>
        <v>66597</v>
      </c>
      <c r="D88" s="126">
        <f t="shared" si="36"/>
        <v>197244</v>
      </c>
      <c r="E88" s="126">
        <f t="shared" si="36"/>
        <v>51304</v>
      </c>
      <c r="F88" s="126">
        <f t="shared" si="36"/>
        <v>75031</v>
      </c>
      <c r="G88" s="126">
        <f t="shared" si="36"/>
        <v>233436</v>
      </c>
      <c r="H88" s="126">
        <f t="shared" si="36"/>
        <v>125285</v>
      </c>
      <c r="I88" s="126">
        <f t="shared" si="36"/>
        <v>80043</v>
      </c>
      <c r="J88" s="126">
        <f t="shared" si="36"/>
        <v>218845</v>
      </c>
      <c r="K88" s="126">
        <f t="shared" si="36"/>
        <v>83619</v>
      </c>
      <c r="L88" s="126">
        <f t="shared" si="36"/>
        <v>108470</v>
      </c>
      <c r="M88" s="126">
        <f t="shared" si="36"/>
        <v>10680</v>
      </c>
      <c r="N88" s="126">
        <f t="shared" si="36"/>
        <v>30418</v>
      </c>
      <c r="O88" s="126">
        <f>O77+O86</f>
        <v>35585</v>
      </c>
      <c r="P88" s="126">
        <f>P77+P86</f>
        <v>27795</v>
      </c>
      <c r="Q88" s="126">
        <f t="shared" si="36"/>
        <v>1861960</v>
      </c>
      <c r="R88" s="126">
        <f t="shared" si="36"/>
        <v>0</v>
      </c>
      <c r="S88" s="126">
        <f t="shared" si="36"/>
        <v>3206312</v>
      </c>
      <c r="T88" s="19"/>
      <c r="U88" s="19"/>
      <c r="V88" s="27"/>
      <c r="W88" s="79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</row>
    <row r="89" spans="1:253" ht="10.5">
      <c r="A89" s="10"/>
      <c r="B89" s="10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19"/>
      <c r="U89" s="19"/>
      <c r="V89" s="27"/>
      <c r="W89" s="79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</row>
    <row r="90" spans="1:253" ht="11.25" thickBot="1">
      <c r="A90" s="135"/>
      <c r="B90" s="136" t="s">
        <v>51</v>
      </c>
      <c r="C90" s="137">
        <f aca="true" t="shared" si="37" ref="C90:R90">(C88/$S88)</f>
        <v>0.02077059250628136</v>
      </c>
      <c r="D90" s="137">
        <f t="shared" si="37"/>
        <v>0.06151740691486044</v>
      </c>
      <c r="E90" s="137">
        <f t="shared" si="37"/>
        <v>0.01600093814950011</v>
      </c>
      <c r="F90" s="137">
        <f t="shared" si="37"/>
        <v>0.023401028970355973</v>
      </c>
      <c r="G90" s="137">
        <f t="shared" si="37"/>
        <v>0.07280514185768572</v>
      </c>
      <c r="H90" s="137">
        <f t="shared" si="37"/>
        <v>0.03907448807227743</v>
      </c>
      <c r="I90" s="137">
        <f t="shared" si="37"/>
        <v>0.0249641956241314</v>
      </c>
      <c r="J90" s="137">
        <f t="shared" si="37"/>
        <v>0.06825443063557134</v>
      </c>
      <c r="K90" s="137">
        <f t="shared" si="37"/>
        <v>0.026079495694742123</v>
      </c>
      <c r="L90" s="137">
        <f t="shared" si="37"/>
        <v>0.03383014503891075</v>
      </c>
      <c r="M90" s="137">
        <f t="shared" si="37"/>
        <v>0.0033309297410857083</v>
      </c>
      <c r="N90" s="137">
        <f t="shared" si="37"/>
        <v>0.009486912065949914</v>
      </c>
      <c r="O90" s="137">
        <f>(O88/$S88)</f>
        <v>0.011098420864844095</v>
      </c>
      <c r="P90" s="137">
        <f>(P88/$S88)</f>
        <v>0.008668838216617722</v>
      </c>
      <c r="Q90" s="137">
        <f t="shared" si="37"/>
        <v>0.5807170356471859</v>
      </c>
      <c r="R90" s="137">
        <f t="shared" si="37"/>
        <v>0</v>
      </c>
      <c r="S90" s="137">
        <f>SUM(C90:R90)</f>
        <v>1</v>
      </c>
      <c r="T90" s="19"/>
      <c r="U90" s="19"/>
      <c r="V90" s="27"/>
      <c r="W90" s="79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</row>
    <row r="91" spans="2:253" ht="10.5">
      <c r="B91" s="17" t="str">
        <f>+B29</f>
        <v>Fuente: Superintendencia de Salud, Archivo Maestro de Beneficiarios.</v>
      </c>
      <c r="C91" s="10"/>
      <c r="D91" s="10"/>
      <c r="E91" s="10"/>
      <c r="F91" s="10"/>
      <c r="G91" s="10"/>
      <c r="H91" s="10"/>
      <c r="I91" s="10"/>
      <c r="J91" s="10"/>
      <c r="K91" s="17" t="s">
        <v>1</v>
      </c>
      <c r="L91" s="17" t="s">
        <v>1</v>
      </c>
      <c r="M91" s="17" t="s">
        <v>1</v>
      </c>
      <c r="N91" s="17" t="s">
        <v>1</v>
      </c>
      <c r="O91" s="17"/>
      <c r="P91" s="17"/>
      <c r="Q91" s="17" t="s">
        <v>1</v>
      </c>
      <c r="R91" s="17"/>
      <c r="S91" s="17" t="s">
        <v>1</v>
      </c>
      <c r="T91" s="27"/>
      <c r="U91" s="27"/>
      <c r="V91" s="27"/>
      <c r="W91" s="79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</row>
    <row r="92" spans="2:253" ht="10.5">
      <c r="B92" s="17" t="str">
        <f>+B61</f>
        <v>(*) Información que presenta error en en campo región</v>
      </c>
      <c r="C92" s="10"/>
      <c r="D92" s="10"/>
      <c r="E92" s="10"/>
      <c r="F92" s="10"/>
      <c r="G92" s="10"/>
      <c r="H92" s="10"/>
      <c r="I92" s="10"/>
      <c r="J92" s="10"/>
      <c r="K92" s="17" t="s">
        <v>1</v>
      </c>
      <c r="L92" s="17" t="s">
        <v>1</v>
      </c>
      <c r="M92" s="17" t="s">
        <v>1</v>
      </c>
      <c r="N92" s="17" t="s">
        <v>1</v>
      </c>
      <c r="O92" s="17"/>
      <c r="P92" s="17"/>
      <c r="Q92" s="17" t="s">
        <v>1</v>
      </c>
      <c r="R92" s="17"/>
      <c r="S92" s="17" t="s">
        <v>1</v>
      </c>
      <c r="T92" s="27"/>
      <c r="U92" s="27"/>
      <c r="V92" s="27"/>
      <c r="W92" s="79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</row>
    <row r="93" spans="3:253" ht="10.5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79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</row>
    <row r="94" spans="1:21" ht="14.25">
      <c r="A94" s="175" t="s">
        <v>224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</row>
    <row r="95" ht="10.5"/>
    <row r="96" ht="10.5"/>
    <row r="97" ht="10.5"/>
    <row r="98" ht="10.5"/>
    <row r="99" ht="10.5"/>
    <row r="100" ht="10.5"/>
    <row r="101" ht="10.5"/>
    <row r="102" ht="10.5"/>
    <row r="103" ht="10.5"/>
    <row r="104" ht="10.5"/>
    <row r="105" ht="10.5"/>
    <row r="106" ht="10.5"/>
    <row r="107" ht="10.5"/>
    <row r="108" ht="10.5"/>
    <row r="109" ht="10.5"/>
    <row r="110" ht="10.5"/>
  </sheetData>
  <sheetProtection/>
  <mergeCells count="14">
    <mergeCell ref="Z5:AA5"/>
    <mergeCell ref="Z6:AA6"/>
    <mergeCell ref="B2:U2"/>
    <mergeCell ref="B3:U3"/>
    <mergeCell ref="T5:U5"/>
    <mergeCell ref="B33:S33"/>
    <mergeCell ref="B34:S34"/>
    <mergeCell ref="A1:U1"/>
    <mergeCell ref="A32:S32"/>
    <mergeCell ref="A94:U94"/>
    <mergeCell ref="B64:S64"/>
    <mergeCell ref="B65:S65"/>
    <mergeCell ref="A63:S63"/>
    <mergeCell ref="T63:U63"/>
  </mergeCells>
  <hyperlinks>
    <hyperlink ref="A1" location="Indice!A1" display="Volver"/>
    <hyperlink ref="A32" location="Indice!A1" display="Volver"/>
    <hyperlink ref="A63" location="Indice!A1" display="Volver"/>
    <hyperlink ref="A94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86" r:id="rId2"/>
  <ignoredErrors>
    <ignoredError sqref="T11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E31"/>
  <sheetViews>
    <sheetView showGridLines="0" zoomScale="110" zoomScaleNormal="110" zoomScalePageLayoutView="0" workbookViewId="0" topLeftCell="A1">
      <selection activeCell="B3" sqref="B3:G3"/>
    </sheetView>
  </sheetViews>
  <sheetFormatPr defaultColWidth="0" defaultRowHeight="15" zeroHeight="1"/>
  <cols>
    <col min="1" max="1" width="4.59765625" style="64" bestFit="1" customWidth="1"/>
    <col min="2" max="2" width="26.19921875" style="64" customWidth="1"/>
    <col min="3" max="3" width="12.09765625" style="64" bestFit="1" customWidth="1"/>
    <col min="4" max="4" width="10.59765625" style="64" customWidth="1"/>
    <col min="5" max="5" width="1.69921875" style="64" customWidth="1"/>
    <col min="6" max="6" width="12.09765625" style="64" bestFit="1" customWidth="1"/>
    <col min="7" max="7" width="10.59765625" style="64" customWidth="1"/>
    <col min="8" max="8" width="11.09765625" style="64" hidden="1" customWidth="1"/>
    <col min="9" max="9" width="10.59765625" style="64" hidden="1" customWidth="1"/>
    <col min="10" max="10" width="11.09765625" style="64" hidden="1" customWidth="1"/>
    <col min="11" max="16384" width="0" style="64" hidden="1" customWidth="1"/>
  </cols>
  <sheetData>
    <row r="1" spans="1:7" ht="14.25">
      <c r="A1" s="175" t="s">
        <v>224</v>
      </c>
      <c r="B1" s="175"/>
      <c r="C1" s="175"/>
      <c r="D1" s="175"/>
      <c r="E1" s="175"/>
      <c r="F1" s="175"/>
      <c r="G1" s="175"/>
    </row>
    <row r="2" spans="2:31" ht="13.5">
      <c r="B2" s="182" t="s">
        <v>176</v>
      </c>
      <c r="C2" s="182"/>
      <c r="D2" s="182"/>
      <c r="E2" s="182"/>
      <c r="F2" s="182"/>
      <c r="G2" s="182"/>
      <c r="H2" s="65"/>
      <c r="I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3.5">
      <c r="B3" s="182" t="s">
        <v>246</v>
      </c>
      <c r="C3" s="182"/>
      <c r="D3" s="182"/>
      <c r="E3" s="182"/>
      <c r="F3" s="182"/>
      <c r="G3" s="182"/>
      <c r="H3" s="65"/>
      <c r="I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2:31" ht="14.25" thickBot="1">
      <c r="B4" s="183" t="s">
        <v>259</v>
      </c>
      <c r="C4" s="183"/>
      <c r="D4" s="183"/>
      <c r="E4" s="183"/>
      <c r="F4" s="183"/>
      <c r="G4" s="183"/>
      <c r="H4" s="66" t="s">
        <v>1</v>
      </c>
      <c r="I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</row>
    <row r="5" spans="1:31" ht="11.25" thickBot="1">
      <c r="A5" s="67"/>
      <c r="B5" s="65"/>
      <c r="C5" s="65"/>
      <c r="D5" s="65"/>
      <c r="E5" s="65"/>
      <c r="F5" s="65"/>
      <c r="G5" s="65"/>
      <c r="H5" s="65"/>
      <c r="I5" s="77" t="s">
        <v>135</v>
      </c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31" ht="10.5">
      <c r="A6" s="149" t="s">
        <v>1</v>
      </c>
      <c r="B6" s="149" t="s">
        <v>1</v>
      </c>
      <c r="C6" s="150" t="s">
        <v>168</v>
      </c>
      <c r="D6" s="150"/>
      <c r="E6" s="151"/>
      <c r="F6" s="150" t="s">
        <v>169</v>
      </c>
      <c r="G6" s="150"/>
      <c r="H6" s="65"/>
      <c r="I6" s="13" t="s">
        <v>137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</row>
    <row r="7" spans="1:31" ht="10.5">
      <c r="A7" s="152" t="s">
        <v>37</v>
      </c>
      <c r="B7" s="153" t="s">
        <v>38</v>
      </c>
      <c r="C7" s="154" t="s">
        <v>225</v>
      </c>
      <c r="D7" s="154" t="s">
        <v>226</v>
      </c>
      <c r="E7" s="155"/>
      <c r="F7" s="154" t="str">
        <f>+C7</f>
        <v>Número</v>
      </c>
      <c r="G7" s="154" t="str">
        <f>+D7</f>
        <v>Porcentaje</v>
      </c>
      <c r="H7" s="65"/>
      <c r="I7" s="15" t="s">
        <v>73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</row>
    <row r="8" spans="1:31" ht="10.5">
      <c r="A8" s="10">
        <v>67</v>
      </c>
      <c r="B8" s="17" t="str">
        <f>+'Cartera por region'!B7</f>
        <v>Colmena Golden Cross</v>
      </c>
      <c r="C8" s="68">
        <f>+'Cartera vigente por mes'!O6</f>
        <v>270225</v>
      </c>
      <c r="D8" s="69">
        <f aca="true" t="shared" si="0" ref="D8:D14">+C8/$C$16</f>
        <v>0.16004863796521307</v>
      </c>
      <c r="E8" s="70"/>
      <c r="F8" s="68">
        <f>+'Cartera vigente por mes'!O60</f>
        <v>490597</v>
      </c>
      <c r="G8" s="69">
        <f aca="true" t="shared" si="1" ref="G8:G14">+F8/$F$16</f>
        <v>0.15800444257360086</v>
      </c>
      <c r="H8" s="71"/>
      <c r="I8" s="72">
        <f aca="true" t="shared" si="2" ref="I8:I14">+C8/C$27</f>
        <v>0.15595116213842242</v>
      </c>
      <c r="J8" s="72">
        <f aca="true" t="shared" si="3" ref="J8:J14">+F8/F$27</f>
        <v>0.15300975076661286</v>
      </c>
      <c r="K8" s="71"/>
      <c r="L8" s="71"/>
      <c r="M8" s="71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spans="1:31" ht="10.5">
      <c r="A9" s="10">
        <v>78</v>
      </c>
      <c r="B9" s="17" t="str">
        <f>+'Cartera por region'!B8</f>
        <v>Isapre Cruz Blanca S.A.</v>
      </c>
      <c r="C9" s="68">
        <f>+'Cartera vigente por mes'!O7</f>
        <v>357259</v>
      </c>
      <c r="D9" s="69">
        <f t="shared" si="0"/>
        <v>0.21159706300606554</v>
      </c>
      <c r="E9" s="70"/>
      <c r="F9" s="68">
        <f>+'Cartera vigente por mes'!O61</f>
        <v>648684</v>
      </c>
      <c r="G9" s="69">
        <f t="shared" si="1"/>
        <v>0.2089188352688942</v>
      </c>
      <c r="H9" s="71"/>
      <c r="I9" s="72">
        <f t="shared" si="2"/>
        <v>0.20617987319607978</v>
      </c>
      <c r="J9" s="72">
        <f t="shared" si="3"/>
        <v>0.20231468428524735</v>
      </c>
      <c r="K9" s="71"/>
      <c r="L9" s="71"/>
      <c r="M9" s="71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</row>
    <row r="10" spans="1:31" ht="10.5">
      <c r="A10" s="10">
        <v>80</v>
      </c>
      <c r="B10" s="17" t="str">
        <f>+'Cartera por region'!B9</f>
        <v>Vida Tres</v>
      </c>
      <c r="C10" s="68">
        <f>+'Cartera vigente por mes'!O8</f>
        <v>75182</v>
      </c>
      <c r="D10" s="69">
        <f t="shared" si="0"/>
        <v>0.044528732350821165</v>
      </c>
      <c r="E10" s="70"/>
      <c r="F10" s="68">
        <f>+'Cartera vigente por mes'!O62</f>
        <v>140517</v>
      </c>
      <c r="G10" s="69">
        <f t="shared" si="1"/>
        <v>0.04525569919325775</v>
      </c>
      <c r="H10" s="71"/>
      <c r="I10" s="72">
        <f t="shared" si="2"/>
        <v>0.04338873261870987</v>
      </c>
      <c r="J10" s="72">
        <f t="shared" si="3"/>
        <v>0.0438251174558184</v>
      </c>
      <c r="K10" s="71"/>
      <c r="L10" s="71"/>
      <c r="M10" s="71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</row>
    <row r="11" spans="1:31" ht="10.5">
      <c r="A11" s="10">
        <v>81</v>
      </c>
      <c r="B11" s="17" t="str">
        <f>+'Cartera por region'!B10</f>
        <v>Ferrosalud</v>
      </c>
      <c r="C11" s="68">
        <f>+'Cartera vigente por mes'!O9</f>
        <v>13794</v>
      </c>
      <c r="D11" s="69">
        <f t="shared" si="0"/>
        <v>0.008169898832795446</v>
      </c>
      <c r="E11" s="70"/>
      <c r="F11" s="68">
        <f>+'Cartera vigente por mes'!O63</f>
        <v>16969</v>
      </c>
      <c r="G11" s="69">
        <f t="shared" si="1"/>
        <v>0.005465132045306908</v>
      </c>
      <c r="H11" s="71"/>
      <c r="I11" s="72">
        <f t="shared" si="2"/>
        <v>0.007960737646544171</v>
      </c>
      <c r="J11" s="72">
        <f t="shared" si="3"/>
        <v>0.005292373293678219</v>
      </c>
      <c r="K11" s="71"/>
      <c r="L11" s="71"/>
      <c r="M11" s="71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</row>
    <row r="12" spans="1:31" ht="10.5">
      <c r="A12" s="10">
        <v>88</v>
      </c>
      <c r="B12" s="17" t="str">
        <f>+'Cartera por region'!B11</f>
        <v>Mas Vida</v>
      </c>
      <c r="C12" s="68">
        <f>+'Cartera vigente por mes'!O10</f>
        <v>256366</v>
      </c>
      <c r="D12" s="69">
        <f t="shared" si="0"/>
        <v>0.15184024098654755</v>
      </c>
      <c r="E12" s="70"/>
      <c r="F12" s="68">
        <f>+'Cartera vigente por mes'!O64</f>
        <v>479432</v>
      </c>
      <c r="G12" s="69">
        <f t="shared" si="1"/>
        <v>0.1544085795713113</v>
      </c>
      <c r="H12" s="71"/>
      <c r="I12" s="72">
        <f t="shared" si="2"/>
        <v>0.14795291195403387</v>
      </c>
      <c r="J12" s="72">
        <f t="shared" si="3"/>
        <v>0.14952755689402653</v>
      </c>
      <c r="K12" s="71"/>
      <c r="L12" s="71"/>
      <c r="M12" s="71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</row>
    <row r="13" spans="1:31" ht="10.5">
      <c r="A13" s="10">
        <v>99</v>
      </c>
      <c r="B13" s="17" t="str">
        <f>+'Cartera por region'!B12</f>
        <v>Isapre Banmédica</v>
      </c>
      <c r="C13" s="68">
        <f>+'Cartera vigente por mes'!O11</f>
        <v>354363</v>
      </c>
      <c r="D13" s="69">
        <f t="shared" si="0"/>
        <v>0.20988182253776225</v>
      </c>
      <c r="E13" s="70"/>
      <c r="F13" s="68">
        <f>+'Cartera vigente por mes'!O65</f>
        <v>653093</v>
      </c>
      <c r="G13" s="69">
        <f t="shared" si="1"/>
        <v>0.21033882272765775</v>
      </c>
      <c r="H13" s="71"/>
      <c r="I13" s="72">
        <f t="shared" si="2"/>
        <v>0.20450854535612095</v>
      </c>
      <c r="J13" s="72">
        <f t="shared" si="3"/>
        <v>0.20368978440027047</v>
      </c>
      <c r="K13" s="71"/>
      <c r="L13" s="71"/>
      <c r="M13" s="71"/>
      <c r="N13" s="65"/>
      <c r="O13" s="20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</row>
    <row r="14" spans="1:31" ht="10.5">
      <c r="A14" s="10">
        <v>107</v>
      </c>
      <c r="B14" s="17" t="str">
        <f>+'Cartera por region'!B13</f>
        <v>Consalud S.A.</v>
      </c>
      <c r="C14" s="68">
        <f>+'Cartera vigente por mes'!O12</f>
        <v>361204</v>
      </c>
      <c r="D14" s="69">
        <f t="shared" si="0"/>
        <v>0.21393360432079497</v>
      </c>
      <c r="E14" s="70"/>
      <c r="F14" s="68">
        <f>+'Cartera vigente por mes'!O66</f>
        <v>675665</v>
      </c>
      <c r="G14" s="69">
        <f t="shared" si="1"/>
        <v>0.21760848861997123</v>
      </c>
      <c r="H14" s="71"/>
      <c r="I14" s="72">
        <f t="shared" si="2"/>
        <v>0.20845659568525018</v>
      </c>
      <c r="J14" s="72">
        <f t="shared" si="3"/>
        <v>0.21072964826878982</v>
      </c>
      <c r="K14" s="71"/>
      <c r="L14" s="71"/>
      <c r="M14" s="71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</row>
    <row r="15" spans="1:31" ht="10.5">
      <c r="A15" s="10"/>
      <c r="B15" s="10"/>
      <c r="C15" s="73"/>
      <c r="D15" s="73"/>
      <c r="E15" s="70"/>
      <c r="F15" s="70"/>
      <c r="G15" s="70"/>
      <c r="H15" s="71"/>
      <c r="I15" s="71"/>
      <c r="J15" s="71"/>
      <c r="K15" s="71"/>
      <c r="L15" s="71"/>
      <c r="M15" s="71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</row>
    <row r="16" spans="1:31" ht="10.5">
      <c r="A16" s="105"/>
      <c r="B16" s="106" t="s">
        <v>43</v>
      </c>
      <c r="C16" s="156">
        <f>SUM(C8:C15)</f>
        <v>1688393</v>
      </c>
      <c r="D16" s="157">
        <f>+C16/$C$27</f>
        <v>0.9743985585951612</v>
      </c>
      <c r="E16" s="156"/>
      <c r="F16" s="156">
        <f>SUM(F8:F15)</f>
        <v>3104957</v>
      </c>
      <c r="G16" s="157">
        <f>+F16/$F$27</f>
        <v>0.9683889153644436</v>
      </c>
      <c r="H16" s="71"/>
      <c r="I16" s="72">
        <f>+C16/C$27</f>
        <v>0.9743985585951612</v>
      </c>
      <c r="J16" s="72">
        <f>+F16/F$27</f>
        <v>0.9683889153644436</v>
      </c>
      <c r="K16" s="71"/>
      <c r="L16" s="71"/>
      <c r="M16" s="71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</row>
    <row r="17" spans="1:31" ht="10.5">
      <c r="A17" s="10"/>
      <c r="B17" s="10"/>
      <c r="C17" s="73"/>
      <c r="D17" s="73"/>
      <c r="E17" s="70"/>
      <c r="F17" s="70"/>
      <c r="G17" s="70"/>
      <c r="H17" s="71"/>
      <c r="I17" s="71"/>
      <c r="J17" s="71"/>
      <c r="K17" s="71"/>
      <c r="L17" s="71"/>
      <c r="M17" s="71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</row>
    <row r="18" spans="1:31" ht="10.5">
      <c r="A18" s="10">
        <v>62</v>
      </c>
      <c r="B18" s="17" t="str">
        <f>+'Cartera por region'!B17</f>
        <v>San Lorenzo</v>
      </c>
      <c r="C18" s="68">
        <f>+'Cartera vigente por mes'!O16</f>
        <v>1214</v>
      </c>
      <c r="D18" s="69">
        <f aca="true" t="shared" si="4" ref="D18:D23">+C18/$C$25</f>
        <v>0.027366380379161878</v>
      </c>
      <c r="E18" s="70"/>
      <c r="F18" s="68">
        <f>+'Cartera vigente por mes'!O70</f>
        <v>3281</v>
      </c>
      <c r="G18" s="69">
        <f aca="true" t="shared" si="5" ref="G18:G23">+F18/$F$25</f>
        <v>0.03237136796408663</v>
      </c>
      <c r="H18" s="71"/>
      <c r="I18" s="72">
        <f aca="true" t="shared" si="6" ref="I18:I23">+C18/C$27</f>
        <v>0.0007006187837396422</v>
      </c>
      <c r="J18" s="72">
        <f aca="true" t="shared" si="7" ref="J18:J23">+F18/F$27</f>
        <v>0.0010232940524814802</v>
      </c>
      <c r="K18" s="71"/>
      <c r="L18" s="71"/>
      <c r="M18" s="71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</row>
    <row r="19" spans="1:31" ht="10.5">
      <c r="A19" s="10">
        <v>63</v>
      </c>
      <c r="B19" s="17" t="str">
        <f>+'Cartera por region'!B18</f>
        <v>Fusat Ltda.</v>
      </c>
      <c r="C19" s="68">
        <f>+'Cartera vigente por mes'!O17</f>
        <v>12428</v>
      </c>
      <c r="D19" s="69">
        <f t="shared" si="4"/>
        <v>0.28015599287662585</v>
      </c>
      <c r="E19" s="70"/>
      <c r="F19" s="68">
        <f>+'Cartera vigente por mes'!O71</f>
        <v>27928</v>
      </c>
      <c r="G19" s="69">
        <f t="shared" si="5"/>
        <v>0.2755463469981747</v>
      </c>
      <c r="H19" s="71"/>
      <c r="I19" s="72">
        <f t="shared" si="6"/>
        <v>0.007172397235845365</v>
      </c>
      <c r="J19" s="72">
        <f t="shared" si="7"/>
        <v>0.008710318895977684</v>
      </c>
      <c r="K19" s="71"/>
      <c r="L19" s="71"/>
      <c r="M19" s="71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</row>
    <row r="20" spans="1:31" ht="10.5">
      <c r="A20" s="10">
        <v>65</v>
      </c>
      <c r="B20" s="17" t="str">
        <f>+'Cartera por region'!B19</f>
        <v>Chuquicamata</v>
      </c>
      <c r="C20" s="68">
        <f>+'Cartera vigente por mes'!O18</f>
        <v>12147</v>
      </c>
      <c r="D20" s="69">
        <f t="shared" si="4"/>
        <v>0.27382160005410155</v>
      </c>
      <c r="E20" s="70"/>
      <c r="F20" s="68">
        <f>+'Cartera vigente por mes'!O72</f>
        <v>33476</v>
      </c>
      <c r="G20" s="69">
        <f t="shared" si="5"/>
        <v>0.3302846430861822</v>
      </c>
      <c r="H20" s="71"/>
      <c r="I20" s="72">
        <f t="shared" si="6"/>
        <v>0.007010227649164279</v>
      </c>
      <c r="J20" s="72">
        <f t="shared" si="7"/>
        <v>0.010440655806421832</v>
      </c>
      <c r="K20" s="71"/>
      <c r="L20" s="71"/>
      <c r="M20" s="71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</row>
    <row r="21" spans="1:31" ht="10.5">
      <c r="A21" s="10">
        <v>68</v>
      </c>
      <c r="B21" s="17" t="str">
        <f>+'Cartera por region'!B20</f>
        <v>Río Blanco</v>
      </c>
      <c r="C21" s="68">
        <f>+'Cartera vigente por mes'!O19</f>
        <v>2044</v>
      </c>
      <c r="D21" s="69">
        <f t="shared" si="4"/>
        <v>0.04607650864498095</v>
      </c>
      <c r="E21" s="70"/>
      <c r="F21" s="68">
        <f>+'Cartera vigente por mes'!O73</f>
        <v>6065</v>
      </c>
      <c r="G21" s="69">
        <f t="shared" si="5"/>
        <v>0.05983917912288491</v>
      </c>
      <c r="H21" s="71"/>
      <c r="I21" s="72">
        <f t="shared" si="6"/>
        <v>0.001179625036214027</v>
      </c>
      <c r="J21" s="72">
        <f t="shared" si="7"/>
        <v>0.0018915813557757323</v>
      </c>
      <c r="K21" s="71"/>
      <c r="L21" s="71"/>
      <c r="M21" s="71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</row>
    <row r="22" spans="1:31" ht="10.5">
      <c r="A22" s="10">
        <v>76</v>
      </c>
      <c r="B22" s="17" t="str">
        <f>+'Cartera por region'!B21</f>
        <v>Isapre Fundación</v>
      </c>
      <c r="C22" s="68">
        <f>+'Cartera vigente por mes'!O20</f>
        <v>15330</v>
      </c>
      <c r="D22" s="69">
        <f t="shared" si="4"/>
        <v>0.34557381483735716</v>
      </c>
      <c r="E22" s="70"/>
      <c r="F22" s="68">
        <f>+'Cartera vigente por mes'!O74</f>
        <v>27400</v>
      </c>
      <c r="G22" s="69">
        <f t="shared" si="5"/>
        <v>0.27033693453702334</v>
      </c>
      <c r="H22" s="71"/>
      <c r="I22" s="72">
        <f t="shared" si="6"/>
        <v>0.008847187771605203</v>
      </c>
      <c r="J22" s="72">
        <f t="shared" si="7"/>
        <v>0.008545643717766706</v>
      </c>
      <c r="K22" s="71"/>
      <c r="L22" s="71"/>
      <c r="M22" s="71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</row>
    <row r="23" spans="1:31" ht="10.5">
      <c r="A23" s="10">
        <v>94</v>
      </c>
      <c r="B23" s="17" t="str">
        <f>+'Cartera por region'!B22</f>
        <v>Cruz del Norte</v>
      </c>
      <c r="C23" s="68">
        <f>+'Cartera vigente por mes'!O21</f>
        <v>1198</v>
      </c>
      <c r="D23" s="69">
        <f t="shared" si="4"/>
        <v>0.027005703207772593</v>
      </c>
      <c r="E23" s="70"/>
      <c r="F23" s="68">
        <f>+'Cartera vigente por mes'!O75</f>
        <v>3205</v>
      </c>
      <c r="G23" s="69">
        <f t="shared" si="5"/>
        <v>0.03162152829164817</v>
      </c>
      <c r="H23" s="71"/>
      <c r="I23" s="72">
        <f t="shared" si="6"/>
        <v>0.0006913849282702565</v>
      </c>
      <c r="J23" s="72">
        <f t="shared" si="7"/>
        <v>0.0009995908071329302</v>
      </c>
      <c r="K23" s="71"/>
      <c r="L23" s="71"/>
      <c r="M23" s="71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</row>
    <row r="24" spans="1:31" ht="10.5">
      <c r="A24" s="10"/>
      <c r="B24" s="10"/>
      <c r="C24" s="73"/>
      <c r="D24" s="73"/>
      <c r="E24" s="70"/>
      <c r="F24" s="70"/>
      <c r="G24" s="70"/>
      <c r="H24" s="71"/>
      <c r="I24" s="71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</row>
    <row r="25" spans="1:31" ht="10.5">
      <c r="A25" s="106"/>
      <c r="B25" s="106" t="s">
        <v>49</v>
      </c>
      <c r="C25" s="156">
        <f>SUM(C18:C23)</f>
        <v>44361</v>
      </c>
      <c r="D25" s="157">
        <f>+C25/$C$27</f>
        <v>0.025601441404838773</v>
      </c>
      <c r="E25" s="156"/>
      <c r="F25" s="156">
        <f>SUM(F18:F23)</f>
        <v>101355</v>
      </c>
      <c r="G25" s="157">
        <f>+F25/$F$27</f>
        <v>0.03161108463555636</v>
      </c>
      <c r="H25" s="71"/>
      <c r="I25" s="72">
        <f>+C25/C$27</f>
        <v>0.025601441404838773</v>
      </c>
      <c r="J25" s="72">
        <f>+F25/F$27</f>
        <v>0.03161108463555636</v>
      </c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</row>
    <row r="26" spans="1:31" ht="10.5">
      <c r="A26" s="10"/>
      <c r="B26" s="10"/>
      <c r="C26" s="73"/>
      <c r="D26" s="73"/>
      <c r="E26" s="70"/>
      <c r="F26" s="70"/>
      <c r="G26" s="70"/>
      <c r="H26" s="71"/>
      <c r="I26" s="71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</row>
    <row r="27" spans="1:31" ht="11.25" thickBot="1">
      <c r="A27" s="108"/>
      <c r="B27" s="108" t="s">
        <v>50</v>
      </c>
      <c r="C27" s="156">
        <f>C16+C25</f>
        <v>1732754</v>
      </c>
      <c r="D27" s="158">
        <f>D16+D25</f>
        <v>1</v>
      </c>
      <c r="E27" s="156"/>
      <c r="F27" s="156">
        <f>F16+F25</f>
        <v>3206312</v>
      </c>
      <c r="G27" s="158">
        <f>G16+G25</f>
        <v>1</v>
      </c>
      <c r="H27" s="71"/>
      <c r="I27" s="72">
        <f>+I16+I25</f>
        <v>1</v>
      </c>
      <c r="J27" s="72">
        <f>+J16+J25</f>
        <v>1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</row>
    <row r="28" spans="1:31" ht="10.5">
      <c r="A28" s="74"/>
      <c r="B28" s="17" t="str">
        <f>+'Cartera vigente por mes'!B26</f>
        <v>Fuente: Superintendencia de Salud, Archivo Maestro de Beneficiarios.</v>
      </c>
      <c r="C28" s="74"/>
      <c r="D28" s="74"/>
      <c r="E28" s="75"/>
      <c r="F28" s="75"/>
      <c r="G28" s="75"/>
      <c r="H28" s="71"/>
      <c r="I28" s="71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</row>
    <row r="29" spans="2:31" ht="10.5">
      <c r="B29" s="76" t="s">
        <v>230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</row>
    <row r="30" spans="3:31" ht="10.5">
      <c r="C30" s="8"/>
      <c r="D30" s="8"/>
      <c r="E30" s="8"/>
      <c r="F30" s="8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</row>
    <row r="31" spans="1:7" ht="14.25">
      <c r="A31" s="175" t="s">
        <v>224</v>
      </c>
      <c r="B31" s="175"/>
      <c r="C31" s="175"/>
      <c r="D31" s="175"/>
      <c r="E31" s="175"/>
      <c r="F31" s="175"/>
      <c r="G31" s="175"/>
    </row>
    <row r="32" ht="10.5"/>
    <row r="33" ht="10.5"/>
    <row r="34" ht="10.5"/>
    <row r="35" ht="10.5"/>
    <row r="36" ht="10.5"/>
    <row r="37" ht="10.5"/>
  </sheetData>
  <sheetProtection/>
  <mergeCells count="5">
    <mergeCell ref="A1:G1"/>
    <mergeCell ref="A31:G31"/>
    <mergeCell ref="B2:G2"/>
    <mergeCell ref="B3:G3"/>
    <mergeCell ref="B4:G4"/>
  </mergeCells>
  <hyperlinks>
    <hyperlink ref="A1" location="Indice!A1" display="Volver"/>
    <hyperlink ref="A31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E31"/>
  <sheetViews>
    <sheetView showGridLines="0" zoomScale="110" zoomScaleNormal="110" zoomScalePageLayoutView="0" workbookViewId="0" topLeftCell="A1">
      <selection activeCell="B3" sqref="B3:G3"/>
    </sheetView>
  </sheetViews>
  <sheetFormatPr defaultColWidth="0" defaultRowHeight="15" zeroHeight="1"/>
  <cols>
    <col min="1" max="1" width="3.59765625" style="64" bestFit="1" customWidth="1"/>
    <col min="2" max="2" width="27.19921875" style="64" customWidth="1"/>
    <col min="3" max="3" width="13.8984375" style="64" customWidth="1"/>
    <col min="4" max="4" width="14.8984375" style="64" customWidth="1"/>
    <col min="5" max="5" width="4.19921875" style="64" customWidth="1"/>
    <col min="6" max="6" width="14.3984375" style="64" customWidth="1"/>
    <col min="7" max="7" width="13.19921875" style="64" customWidth="1"/>
    <col min="8" max="8" width="11.09765625" style="64" hidden="1" customWidth="1"/>
    <col min="9" max="9" width="9.19921875" style="64" hidden="1" customWidth="1"/>
    <col min="10" max="10" width="11.09765625" style="64" hidden="1" customWidth="1"/>
    <col min="11" max="35" width="0" style="64" hidden="1" customWidth="1"/>
    <col min="36" max="36" width="0.59375" style="64" hidden="1" customWidth="1"/>
    <col min="37" max="16384" width="0" style="64" hidden="1" customWidth="1"/>
  </cols>
  <sheetData>
    <row r="1" spans="1:7" ht="14.25">
      <c r="A1" s="175" t="s">
        <v>224</v>
      </c>
      <c r="B1" s="175"/>
      <c r="C1" s="175"/>
      <c r="D1" s="175"/>
      <c r="E1" s="175"/>
      <c r="F1" s="175"/>
      <c r="G1" s="175"/>
    </row>
    <row r="2" spans="2:31" ht="13.5">
      <c r="B2" s="182" t="s">
        <v>176</v>
      </c>
      <c r="C2" s="182"/>
      <c r="D2" s="182"/>
      <c r="E2" s="182"/>
      <c r="F2" s="182"/>
      <c r="G2" s="182"/>
      <c r="H2" s="65"/>
      <c r="I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:31" ht="12.75">
      <c r="A3" s="159"/>
      <c r="B3" s="184" t="s">
        <v>245</v>
      </c>
      <c r="C3" s="184"/>
      <c r="D3" s="184"/>
      <c r="E3" s="184"/>
      <c r="F3" s="184"/>
      <c r="G3" s="184"/>
      <c r="H3" s="65"/>
      <c r="I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2:31" ht="13.5">
      <c r="B4" s="183" t="str">
        <f>+'Participacion de cartera'!B4</f>
        <v>DICIEMBRE DE 2013</v>
      </c>
      <c r="C4" s="183"/>
      <c r="D4" s="183"/>
      <c r="E4" s="183"/>
      <c r="F4" s="183"/>
      <c r="G4" s="183"/>
      <c r="H4" s="66" t="s">
        <v>1</v>
      </c>
      <c r="I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</row>
    <row r="5" spans="1:31" ht="11.25" thickBot="1">
      <c r="A5" s="67"/>
      <c r="B5" s="65"/>
      <c r="C5" s="65"/>
      <c r="D5" s="65"/>
      <c r="E5" s="65"/>
      <c r="F5" s="65"/>
      <c r="G5" s="65"/>
      <c r="H5" s="65"/>
      <c r="I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31" ht="10.5">
      <c r="A6" s="149" t="s">
        <v>1</v>
      </c>
      <c r="B6" s="149" t="s">
        <v>1</v>
      </c>
      <c r="C6" s="150" t="s">
        <v>168</v>
      </c>
      <c r="D6" s="150"/>
      <c r="E6" s="151"/>
      <c r="F6" s="150" t="s">
        <v>169</v>
      </c>
      <c r="G6" s="150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</row>
    <row r="7" spans="1:31" ht="10.5">
      <c r="A7" s="152" t="s">
        <v>37</v>
      </c>
      <c r="B7" s="153" t="s">
        <v>38</v>
      </c>
      <c r="C7" s="154" t="s">
        <v>225</v>
      </c>
      <c r="D7" s="154" t="s">
        <v>226</v>
      </c>
      <c r="E7" s="155"/>
      <c r="F7" s="154" t="str">
        <f>+C7</f>
        <v>Número</v>
      </c>
      <c r="G7" s="154" t="str">
        <f>+D7</f>
        <v>Porcentaje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</row>
    <row r="8" spans="1:31" ht="10.5">
      <c r="A8" s="10">
        <v>67</v>
      </c>
      <c r="B8" s="17" t="str">
        <f>+'Participacion de cartera'!B8</f>
        <v>Colmena Golden Cross</v>
      </c>
      <c r="C8" s="68">
        <f>+'Participacion de cartera'!C8</f>
        <v>270225</v>
      </c>
      <c r="D8" s="69">
        <f aca="true" t="shared" si="0" ref="D8:D14">+C8/$C$16</f>
        <v>0.16004863796521307</v>
      </c>
      <c r="E8" s="70"/>
      <c r="F8" s="68">
        <f>+'Participacion de cartera'!F8</f>
        <v>490597</v>
      </c>
      <c r="G8" s="69">
        <f>+F8/$F$16</f>
        <v>0.15800444257360086</v>
      </c>
      <c r="H8" s="71">
        <v>4</v>
      </c>
      <c r="I8" s="72">
        <f aca="true" t="shared" si="1" ref="I8:I14">+C8/C$27</f>
        <v>0.15595116213842242</v>
      </c>
      <c r="J8" s="72">
        <f aca="true" t="shared" si="2" ref="J8:J14">+F8/F$27</f>
        <v>0.15300975076661286</v>
      </c>
      <c r="K8" s="71"/>
      <c r="L8" s="71"/>
      <c r="M8" s="71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spans="1:31" ht="10.5">
      <c r="A9" s="10">
        <v>78</v>
      </c>
      <c r="B9" s="17" t="str">
        <f>+'Participacion de cartera'!B9</f>
        <v>Isapre Cruz Blanca S.A.</v>
      </c>
      <c r="C9" s="68">
        <f>+'Participacion de cartera'!C9</f>
        <v>357259</v>
      </c>
      <c r="D9" s="69">
        <f t="shared" si="0"/>
        <v>0.21159706300606554</v>
      </c>
      <c r="E9" s="70"/>
      <c r="F9" s="68">
        <f>+'Participacion de cartera'!F9</f>
        <v>648684</v>
      </c>
      <c r="G9" s="69">
        <f>+F9/$F$16</f>
        <v>0.2089188352688942</v>
      </c>
      <c r="H9" s="71">
        <v>2</v>
      </c>
      <c r="I9" s="72">
        <f t="shared" si="1"/>
        <v>0.20617987319607978</v>
      </c>
      <c r="J9" s="72">
        <f t="shared" si="2"/>
        <v>0.20231468428524735</v>
      </c>
      <c r="K9" s="71"/>
      <c r="L9" s="71"/>
      <c r="M9" s="71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</row>
    <row r="10" spans="1:31" ht="10.5">
      <c r="A10" s="10">
        <v>80</v>
      </c>
      <c r="B10" s="17" t="str">
        <f>+'Participacion de cartera'!B10</f>
        <v>Vida Tres</v>
      </c>
      <c r="C10" s="68"/>
      <c r="D10" s="69">
        <f t="shared" si="0"/>
        <v>0</v>
      </c>
      <c r="E10" s="70"/>
      <c r="F10" s="68"/>
      <c r="G10" s="69"/>
      <c r="H10" s="71"/>
      <c r="I10" s="72">
        <f t="shared" si="1"/>
        <v>0</v>
      </c>
      <c r="J10" s="72">
        <f t="shared" si="2"/>
        <v>0</v>
      </c>
      <c r="K10" s="71"/>
      <c r="L10" s="71"/>
      <c r="M10" s="71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</row>
    <row r="11" spans="1:31" ht="10.5">
      <c r="A11" s="10">
        <v>81</v>
      </c>
      <c r="B11" s="17" t="str">
        <f>+'Participacion de cartera'!B11</f>
        <v>Ferrosalud</v>
      </c>
      <c r="C11" s="68">
        <f>+'Participacion de cartera'!C11</f>
        <v>13794</v>
      </c>
      <c r="D11" s="69">
        <f t="shared" si="0"/>
        <v>0.008169898832795446</v>
      </c>
      <c r="E11" s="70"/>
      <c r="F11" s="68">
        <f>+'Participacion de cartera'!F11</f>
        <v>16969</v>
      </c>
      <c r="G11" s="69">
        <f>+F11/$F$16</f>
        <v>0.005465132045306908</v>
      </c>
      <c r="H11" s="71"/>
      <c r="I11" s="72">
        <f t="shared" si="1"/>
        <v>0.007960737646544171</v>
      </c>
      <c r="J11" s="72">
        <f t="shared" si="2"/>
        <v>0.005292373293678219</v>
      </c>
      <c r="K11" s="71"/>
      <c r="L11" s="71"/>
      <c r="M11" s="71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</row>
    <row r="12" spans="1:31" ht="10.5">
      <c r="A12" s="10">
        <v>88</v>
      </c>
      <c r="B12" s="17" t="str">
        <f>+'Participacion de cartera'!B12</f>
        <v>Mas Vida</v>
      </c>
      <c r="C12" s="68">
        <f>+'Participacion de cartera'!C12</f>
        <v>256366</v>
      </c>
      <c r="D12" s="69">
        <f t="shared" si="0"/>
        <v>0.15184024098654755</v>
      </c>
      <c r="E12" s="70"/>
      <c r="F12" s="68">
        <f>+'Participacion de cartera'!F12</f>
        <v>479432</v>
      </c>
      <c r="G12" s="69">
        <f>+F12/$F$16</f>
        <v>0.1544085795713113</v>
      </c>
      <c r="H12" s="71">
        <v>7</v>
      </c>
      <c r="I12" s="72">
        <f t="shared" si="1"/>
        <v>0.14795291195403387</v>
      </c>
      <c r="J12" s="72">
        <f t="shared" si="2"/>
        <v>0.14952755689402653</v>
      </c>
      <c r="K12" s="71"/>
      <c r="L12" s="71"/>
      <c r="M12" s="71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</row>
    <row r="13" spans="1:31" ht="10.5">
      <c r="A13" s="10">
        <v>99</v>
      </c>
      <c r="B13" s="17" t="str">
        <f>+'Participacion de cartera'!B13</f>
        <v>Isapre Banmédica</v>
      </c>
      <c r="C13" s="68">
        <f>+'Participacion de cartera'!C13+'Participacion de cartera'!C10</f>
        <v>429545</v>
      </c>
      <c r="D13" s="69">
        <f t="shared" si="0"/>
        <v>0.2544105548885834</v>
      </c>
      <c r="E13" s="70"/>
      <c r="F13" s="68">
        <f>+'Participacion de cartera'!F13+'Participacion de cartera'!F10</f>
        <v>793610</v>
      </c>
      <c r="G13" s="69">
        <f>+F13/$F$16</f>
        <v>0.2555945219209155</v>
      </c>
      <c r="H13" s="71">
        <v>1</v>
      </c>
      <c r="I13" s="72">
        <f t="shared" si="1"/>
        <v>0.24789727797483083</v>
      </c>
      <c r="J13" s="72">
        <f t="shared" si="2"/>
        <v>0.24751490185608888</v>
      </c>
      <c r="K13" s="71"/>
      <c r="L13" s="71"/>
      <c r="M13" s="71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</row>
    <row r="14" spans="1:31" ht="10.5">
      <c r="A14" s="10">
        <v>107</v>
      </c>
      <c r="B14" s="17" t="str">
        <f>+'Participacion de cartera'!B14</f>
        <v>Consalud S.A.</v>
      </c>
      <c r="C14" s="68">
        <f>+'Participacion de cartera'!C14</f>
        <v>361204</v>
      </c>
      <c r="D14" s="69">
        <f t="shared" si="0"/>
        <v>0.21393360432079497</v>
      </c>
      <c r="E14" s="70"/>
      <c r="F14" s="68">
        <f>+'Participacion de cartera'!F14</f>
        <v>675665</v>
      </c>
      <c r="G14" s="69">
        <f>+F14/$F$16</f>
        <v>0.21760848861997123</v>
      </c>
      <c r="H14" s="71">
        <v>3</v>
      </c>
      <c r="I14" s="72">
        <f t="shared" si="1"/>
        <v>0.20845659568525018</v>
      </c>
      <c r="J14" s="72">
        <f t="shared" si="2"/>
        <v>0.21072964826878982</v>
      </c>
      <c r="K14" s="71"/>
      <c r="L14" s="71"/>
      <c r="M14" s="71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</row>
    <row r="15" spans="1:31" ht="10.5">
      <c r="A15" s="10"/>
      <c r="B15" s="10"/>
      <c r="C15" s="73"/>
      <c r="D15" s="73"/>
      <c r="E15" s="70"/>
      <c r="F15" s="70"/>
      <c r="G15" s="70"/>
      <c r="H15" s="71"/>
      <c r="I15" s="71"/>
      <c r="J15" s="71"/>
      <c r="K15" s="71"/>
      <c r="L15" s="71"/>
      <c r="M15" s="71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</row>
    <row r="16" spans="1:31" ht="10.5">
      <c r="A16" s="105"/>
      <c r="B16" s="106" t="s">
        <v>43</v>
      </c>
      <c r="C16" s="156">
        <f>SUM(C8:C15)</f>
        <v>1688393</v>
      </c>
      <c r="D16" s="157">
        <f>+C16/$C$27</f>
        <v>0.9743985585951612</v>
      </c>
      <c r="E16" s="156"/>
      <c r="F16" s="156">
        <f>SUM(F8:F14)</f>
        <v>3104957</v>
      </c>
      <c r="G16" s="157">
        <f>+F16/$F$27</f>
        <v>0.9683889153644436</v>
      </c>
      <c r="H16" s="71"/>
      <c r="I16" s="72">
        <f>+C16/C$27</f>
        <v>0.9743985585951612</v>
      </c>
      <c r="J16" s="72">
        <f>+F16/F$27</f>
        <v>0.9683889153644436</v>
      </c>
      <c r="K16" s="71"/>
      <c r="L16" s="71"/>
      <c r="M16" s="71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</row>
    <row r="17" spans="1:31" ht="10.5">
      <c r="A17" s="10"/>
      <c r="B17" s="10"/>
      <c r="C17" s="73"/>
      <c r="D17" s="73"/>
      <c r="E17" s="70"/>
      <c r="F17" s="70"/>
      <c r="G17" s="70"/>
      <c r="H17" s="71"/>
      <c r="I17" s="71"/>
      <c r="J17" s="71"/>
      <c r="K17" s="71"/>
      <c r="L17" s="71"/>
      <c r="M17" s="71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</row>
    <row r="18" spans="1:31" ht="10.5">
      <c r="A18" s="10">
        <v>62</v>
      </c>
      <c r="B18" s="17" t="str">
        <f>+'Participacion de cartera'!B18</f>
        <v>San Lorenzo</v>
      </c>
      <c r="C18" s="68">
        <f>+'Participacion de cartera'!C18</f>
        <v>1214</v>
      </c>
      <c r="D18" s="69">
        <f aca="true" t="shared" si="3" ref="D18:D23">+C18/$C$25</f>
        <v>0.027366380379161878</v>
      </c>
      <c r="E18" s="70"/>
      <c r="F18" s="68">
        <f>+'Participacion de cartera'!F18</f>
        <v>3281</v>
      </c>
      <c r="G18" s="69">
        <f aca="true" t="shared" si="4" ref="G18:G23">+F18/$F$25</f>
        <v>0.03237136796408663</v>
      </c>
      <c r="H18" s="71"/>
      <c r="I18" s="72">
        <f aca="true" t="shared" si="5" ref="I18:I23">+C18/C$27</f>
        <v>0.0007006187837396422</v>
      </c>
      <c r="J18" s="72">
        <f aca="true" t="shared" si="6" ref="J18:J23">+F18/F$27</f>
        <v>0.0010232940524814802</v>
      </c>
      <c r="K18" s="71"/>
      <c r="L18" s="71"/>
      <c r="M18" s="71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</row>
    <row r="19" spans="1:31" ht="10.5">
      <c r="A19" s="10">
        <v>63</v>
      </c>
      <c r="B19" s="17" t="str">
        <f>+'Participacion de cartera'!B19</f>
        <v>Fusat Ltda.</v>
      </c>
      <c r="C19" s="68">
        <f>+'Participacion de cartera'!C19</f>
        <v>12428</v>
      </c>
      <c r="D19" s="69">
        <f t="shared" si="3"/>
        <v>0.28015599287662585</v>
      </c>
      <c r="E19" s="70"/>
      <c r="F19" s="68">
        <f>+'Participacion de cartera'!F19</f>
        <v>27928</v>
      </c>
      <c r="G19" s="69">
        <f t="shared" si="4"/>
        <v>0.2755463469981747</v>
      </c>
      <c r="H19" s="71"/>
      <c r="I19" s="72">
        <f t="shared" si="5"/>
        <v>0.007172397235845365</v>
      </c>
      <c r="J19" s="72">
        <f t="shared" si="6"/>
        <v>0.008710318895977684</v>
      </c>
      <c r="K19" s="71"/>
      <c r="L19" s="71"/>
      <c r="M19" s="71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</row>
    <row r="20" spans="1:31" ht="10.5">
      <c r="A20" s="10">
        <v>65</v>
      </c>
      <c r="B20" s="17" t="str">
        <f>+'Participacion de cartera'!B20</f>
        <v>Chuquicamata</v>
      </c>
      <c r="C20" s="68">
        <f>+'Participacion de cartera'!C20</f>
        <v>12147</v>
      </c>
      <c r="D20" s="69">
        <f t="shared" si="3"/>
        <v>0.27382160005410155</v>
      </c>
      <c r="E20" s="70"/>
      <c r="F20" s="68">
        <f>+'Participacion de cartera'!F20</f>
        <v>33476</v>
      </c>
      <c r="G20" s="69">
        <f t="shared" si="4"/>
        <v>0.3302846430861822</v>
      </c>
      <c r="H20" s="71"/>
      <c r="I20" s="72">
        <f t="shared" si="5"/>
        <v>0.007010227649164279</v>
      </c>
      <c r="J20" s="72">
        <f t="shared" si="6"/>
        <v>0.010440655806421832</v>
      </c>
      <c r="K20" s="71"/>
      <c r="L20" s="71"/>
      <c r="M20" s="71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</row>
    <row r="21" spans="1:31" ht="10.5">
      <c r="A21" s="10">
        <v>68</v>
      </c>
      <c r="B21" s="17" t="str">
        <f>+'Participacion de cartera'!B21</f>
        <v>Río Blanco</v>
      </c>
      <c r="C21" s="68">
        <f>+'Participacion de cartera'!C21</f>
        <v>2044</v>
      </c>
      <c r="D21" s="69">
        <f t="shared" si="3"/>
        <v>0.04607650864498095</v>
      </c>
      <c r="E21" s="70"/>
      <c r="F21" s="68">
        <f>+'Participacion de cartera'!F21</f>
        <v>6065</v>
      </c>
      <c r="G21" s="69">
        <f t="shared" si="4"/>
        <v>0.05983917912288491</v>
      </c>
      <c r="H21" s="71"/>
      <c r="I21" s="72">
        <f t="shared" si="5"/>
        <v>0.001179625036214027</v>
      </c>
      <c r="J21" s="72">
        <f t="shared" si="6"/>
        <v>0.0018915813557757323</v>
      </c>
      <c r="K21" s="71"/>
      <c r="L21" s="71"/>
      <c r="M21" s="71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</row>
    <row r="22" spans="1:31" ht="10.5">
      <c r="A22" s="10">
        <v>76</v>
      </c>
      <c r="B22" s="17" t="str">
        <f>+'Participacion de cartera'!B22</f>
        <v>Isapre Fundación</v>
      </c>
      <c r="C22" s="68">
        <f>+'Participacion de cartera'!C22</f>
        <v>15330</v>
      </c>
      <c r="D22" s="69">
        <f t="shared" si="3"/>
        <v>0.34557381483735716</v>
      </c>
      <c r="E22" s="70"/>
      <c r="F22" s="68">
        <f>+'Participacion de cartera'!F22</f>
        <v>27400</v>
      </c>
      <c r="G22" s="69">
        <f t="shared" si="4"/>
        <v>0.27033693453702334</v>
      </c>
      <c r="H22" s="71"/>
      <c r="I22" s="72">
        <f t="shared" si="5"/>
        <v>0.008847187771605203</v>
      </c>
      <c r="J22" s="72">
        <f t="shared" si="6"/>
        <v>0.008545643717766706</v>
      </c>
      <c r="K22" s="71"/>
      <c r="L22" s="71"/>
      <c r="M22" s="71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</row>
    <row r="23" spans="1:31" ht="10.5">
      <c r="A23" s="10">
        <v>94</v>
      </c>
      <c r="B23" s="17" t="str">
        <f>+'Participacion de cartera'!B23</f>
        <v>Cruz del Norte</v>
      </c>
      <c r="C23" s="68">
        <f>+'Participacion de cartera'!C23</f>
        <v>1198</v>
      </c>
      <c r="D23" s="69">
        <f t="shared" si="3"/>
        <v>0.027005703207772593</v>
      </c>
      <c r="E23" s="70"/>
      <c r="F23" s="68">
        <f>+'Participacion de cartera'!F23</f>
        <v>3205</v>
      </c>
      <c r="G23" s="69">
        <f t="shared" si="4"/>
        <v>0.03162152829164817</v>
      </c>
      <c r="H23" s="71"/>
      <c r="I23" s="72">
        <f t="shared" si="5"/>
        <v>0.0006913849282702565</v>
      </c>
      <c r="J23" s="72">
        <f t="shared" si="6"/>
        <v>0.0009995908071329302</v>
      </c>
      <c r="K23" s="71"/>
      <c r="L23" s="71"/>
      <c r="M23" s="71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</row>
    <row r="24" spans="1:31" ht="10.5">
      <c r="A24" s="10"/>
      <c r="B24" s="10"/>
      <c r="C24" s="73"/>
      <c r="D24" s="73"/>
      <c r="E24" s="70"/>
      <c r="F24" s="70"/>
      <c r="G24" s="70"/>
      <c r="H24" s="71"/>
      <c r="I24" s="71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</row>
    <row r="25" spans="1:31" ht="10.5">
      <c r="A25" s="106"/>
      <c r="B25" s="106" t="s">
        <v>49</v>
      </c>
      <c r="C25" s="156">
        <f>SUM(C18:C23)</f>
        <v>44361</v>
      </c>
      <c r="D25" s="157">
        <f>+C25/$C$27</f>
        <v>0.025601441404838773</v>
      </c>
      <c r="E25" s="156"/>
      <c r="F25" s="156">
        <f>SUM(F18:F23)</f>
        <v>101355</v>
      </c>
      <c r="G25" s="157">
        <f>+F25/$F$27</f>
        <v>0.03161108463555636</v>
      </c>
      <c r="H25" s="71"/>
      <c r="I25" s="72">
        <f>+C25/C$27</f>
        <v>0.025601441404838773</v>
      </c>
      <c r="J25" s="72">
        <f>+F25/F$27</f>
        <v>0.03161108463555636</v>
      </c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</row>
    <row r="26" spans="1:31" ht="10.5">
      <c r="A26" s="10"/>
      <c r="B26" s="10"/>
      <c r="C26" s="73"/>
      <c r="D26" s="73"/>
      <c r="E26" s="70"/>
      <c r="F26" s="70"/>
      <c r="G26" s="70"/>
      <c r="H26" s="71"/>
      <c r="I26" s="71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</row>
    <row r="27" spans="1:31" ht="11.25" thickBot="1">
      <c r="A27" s="108"/>
      <c r="B27" s="109" t="s">
        <v>50</v>
      </c>
      <c r="C27" s="156">
        <f>C16+C25</f>
        <v>1732754</v>
      </c>
      <c r="D27" s="158">
        <f>D16+D25</f>
        <v>1</v>
      </c>
      <c r="E27" s="156"/>
      <c r="F27" s="156">
        <f>F16+F25</f>
        <v>3206312</v>
      </c>
      <c r="G27" s="158">
        <f>G16+G25</f>
        <v>1</v>
      </c>
      <c r="H27" s="71"/>
      <c r="I27" s="72">
        <f>+I16+I25</f>
        <v>1</v>
      </c>
      <c r="J27" s="72">
        <f>+J16+J25</f>
        <v>1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</row>
    <row r="28" spans="1:31" ht="10.5">
      <c r="A28" s="74"/>
      <c r="B28" s="17" t="str">
        <f>+'Cartera vigente por mes'!B26</f>
        <v>Fuente: Superintendencia de Salud, Archivo Maestro de Beneficiarios.</v>
      </c>
      <c r="C28" s="74"/>
      <c r="D28" s="74"/>
      <c r="E28" s="75"/>
      <c r="F28" s="75"/>
      <c r="G28" s="75"/>
      <c r="H28" s="71"/>
      <c r="I28" s="71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</row>
    <row r="29" spans="2:31" ht="10.5">
      <c r="B29" s="76" t="s">
        <v>230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</row>
    <row r="30" ht="10.5"/>
    <row r="31" spans="1:7" ht="14.25">
      <c r="A31" s="175" t="s">
        <v>224</v>
      </c>
      <c r="B31" s="175"/>
      <c r="C31" s="175"/>
      <c r="D31" s="175"/>
      <c r="E31" s="175"/>
      <c r="F31" s="175"/>
      <c r="G31" s="175"/>
    </row>
    <row r="32" ht="10.5"/>
    <row r="33" ht="10.5"/>
    <row r="34" ht="10.5"/>
    <row r="35" ht="10.5"/>
    <row r="36" ht="10.5"/>
    <row r="37" ht="10.5"/>
  </sheetData>
  <sheetProtection/>
  <mergeCells count="5">
    <mergeCell ref="A1:G1"/>
    <mergeCell ref="A31:G31"/>
    <mergeCell ref="B2:G2"/>
    <mergeCell ref="B3:G3"/>
    <mergeCell ref="B4:G4"/>
  </mergeCells>
  <hyperlinks>
    <hyperlink ref="A1" location="Indice!A1" display="Volver"/>
    <hyperlink ref="A31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K67"/>
  <sheetViews>
    <sheetView showGridLines="0" zoomScalePageLayoutView="0" workbookViewId="0" topLeftCell="A1">
      <selection activeCell="B3" sqref="B3:H3"/>
    </sheetView>
  </sheetViews>
  <sheetFormatPr defaultColWidth="0" defaultRowHeight="15" zeroHeight="1"/>
  <cols>
    <col min="1" max="1" width="4.59765625" style="8" bestFit="1" customWidth="1"/>
    <col min="2" max="2" width="26.5" style="8" customWidth="1"/>
    <col min="3" max="3" width="12.09765625" style="8" bestFit="1" customWidth="1"/>
    <col min="4" max="5" width="10.19921875" style="8" bestFit="1" customWidth="1"/>
    <col min="6" max="6" width="10.59765625" style="8" customWidth="1"/>
    <col min="7" max="7" width="10.09765625" style="8" hidden="1" customWidth="1"/>
    <col min="8" max="8" width="12.09765625" style="8" bestFit="1" customWidth="1"/>
    <col min="9" max="9" width="0" style="8" hidden="1" customWidth="1"/>
    <col min="10" max="10" width="10.19921875" style="8" hidden="1" customWidth="1"/>
    <col min="11" max="11" width="11.8984375" style="8" hidden="1" customWidth="1"/>
    <col min="12" max="16384" width="0" style="8" hidden="1" customWidth="1"/>
  </cols>
  <sheetData>
    <row r="1" spans="1:8" ht="14.25">
      <c r="A1" s="175" t="s">
        <v>224</v>
      </c>
      <c r="B1" s="175"/>
      <c r="C1" s="175"/>
      <c r="D1" s="175"/>
      <c r="E1" s="175"/>
      <c r="F1" s="175"/>
      <c r="G1" s="175"/>
      <c r="H1" s="175"/>
    </row>
    <row r="2" spans="2:8" ht="13.5">
      <c r="B2" s="176" t="s">
        <v>162</v>
      </c>
      <c r="C2" s="176"/>
      <c r="D2" s="176"/>
      <c r="E2" s="176"/>
      <c r="F2" s="176"/>
      <c r="G2" s="176"/>
      <c r="H2" s="176"/>
    </row>
    <row r="3" spans="2:8" ht="13.5">
      <c r="B3" s="176" t="s">
        <v>247</v>
      </c>
      <c r="C3" s="176"/>
      <c r="D3" s="176"/>
      <c r="E3" s="176"/>
      <c r="F3" s="176"/>
      <c r="G3" s="176"/>
      <c r="H3" s="176"/>
    </row>
    <row r="4" spans="2:8" ht="13.5">
      <c r="B4" s="176" t="s">
        <v>260</v>
      </c>
      <c r="C4" s="176"/>
      <c r="D4" s="176"/>
      <c r="E4" s="176"/>
      <c r="F4" s="176"/>
      <c r="G4" s="176"/>
      <c r="H4" s="176"/>
    </row>
    <row r="5" ht="11.25" thickBot="1">
      <c r="A5" s="14"/>
    </row>
    <row r="6" spans="1:11" s="105" customFormat="1" ht="18" customHeight="1">
      <c r="A6" s="114" t="s">
        <v>1</v>
      </c>
      <c r="B6" s="114" t="s">
        <v>1</v>
      </c>
      <c r="C6" s="160" t="s">
        <v>163</v>
      </c>
      <c r="D6" s="160" t="s">
        <v>140</v>
      </c>
      <c r="E6" s="160" t="s">
        <v>141</v>
      </c>
      <c r="F6" s="160" t="s">
        <v>142</v>
      </c>
      <c r="G6" s="160" t="s">
        <v>164</v>
      </c>
      <c r="H6" s="160"/>
      <c r="J6" s="161"/>
      <c r="K6" s="161"/>
    </row>
    <row r="7" spans="1:8" s="105" customFormat="1" ht="18" customHeight="1">
      <c r="A7" s="121" t="s">
        <v>37</v>
      </c>
      <c r="B7" s="122" t="s">
        <v>38</v>
      </c>
      <c r="C7" s="123" t="s">
        <v>156</v>
      </c>
      <c r="D7" s="123" t="s">
        <v>156</v>
      </c>
      <c r="E7" s="123" t="s">
        <v>157</v>
      </c>
      <c r="F7" s="123" t="s">
        <v>158</v>
      </c>
      <c r="G7" s="123" t="s">
        <v>165</v>
      </c>
      <c r="H7" s="123" t="s">
        <v>4</v>
      </c>
    </row>
    <row r="8" spans="1:11" ht="10.5">
      <c r="A8" s="10">
        <v>67</v>
      </c>
      <c r="B8" s="17" t="str">
        <f>+'Participacion de cartera (2)'!B8</f>
        <v>Colmena Golden Cross</v>
      </c>
      <c r="C8" s="26">
        <v>404392</v>
      </c>
      <c r="D8" s="26">
        <v>17317</v>
      </c>
      <c r="E8" s="26">
        <v>40229</v>
      </c>
      <c r="F8" s="26">
        <v>28659</v>
      </c>
      <c r="G8" s="26"/>
      <c r="H8" s="28">
        <f aca="true" t="shared" si="0" ref="H8:H14">SUM(C8:G8)</f>
        <v>490597</v>
      </c>
      <c r="K8" s="28"/>
    </row>
    <row r="9" spans="1:11" ht="10.5">
      <c r="A9" s="10">
        <v>78</v>
      </c>
      <c r="B9" s="17" t="str">
        <f>+'Participacion de cartera (2)'!B9</f>
        <v>Isapre Cruz Blanca S.A.</v>
      </c>
      <c r="C9" s="26">
        <v>562044</v>
      </c>
      <c r="D9" s="26">
        <v>9508</v>
      </c>
      <c r="E9" s="26">
        <v>48123</v>
      </c>
      <c r="F9" s="26">
        <v>29009</v>
      </c>
      <c r="G9" s="26"/>
      <c r="H9" s="28">
        <f t="shared" si="0"/>
        <v>648684</v>
      </c>
      <c r="K9" s="28"/>
    </row>
    <row r="10" spans="1:11" ht="10.5">
      <c r="A10" s="10">
        <v>80</v>
      </c>
      <c r="B10" s="17" t="str">
        <f>+'Participacion de cartera (2)'!B10</f>
        <v>Vida Tres</v>
      </c>
      <c r="C10" s="26">
        <v>109499</v>
      </c>
      <c r="D10" s="26">
        <v>16339</v>
      </c>
      <c r="E10" s="26">
        <v>7128</v>
      </c>
      <c r="F10" s="26">
        <v>7551</v>
      </c>
      <c r="G10" s="26"/>
      <c r="H10" s="28">
        <f t="shared" si="0"/>
        <v>140517</v>
      </c>
      <c r="K10" s="28"/>
    </row>
    <row r="11" spans="1:11" ht="10.5">
      <c r="A11" s="10">
        <v>81</v>
      </c>
      <c r="B11" s="17" t="str">
        <f>+'Participacion de cartera (2)'!B11</f>
        <v>Ferrosalud</v>
      </c>
      <c r="C11" s="26">
        <v>16466</v>
      </c>
      <c r="D11" s="26">
        <v>0</v>
      </c>
      <c r="E11" s="26">
        <v>98</v>
      </c>
      <c r="F11" s="26">
        <v>405</v>
      </c>
      <c r="G11" s="26"/>
      <c r="H11" s="28">
        <f>SUM(C11:G11)</f>
        <v>16969</v>
      </c>
      <c r="K11" s="28"/>
    </row>
    <row r="12" spans="1:11" ht="10.5">
      <c r="A12" s="10">
        <v>88</v>
      </c>
      <c r="B12" s="17" t="str">
        <f>+'Participacion de cartera (2)'!B12</f>
        <v>Mas Vida</v>
      </c>
      <c r="C12" s="26">
        <v>429779</v>
      </c>
      <c r="D12" s="26">
        <v>11830</v>
      </c>
      <c r="E12" s="26">
        <v>30224</v>
      </c>
      <c r="F12" s="26">
        <v>7599</v>
      </c>
      <c r="G12" s="26"/>
      <c r="H12" s="28">
        <f t="shared" si="0"/>
        <v>479432</v>
      </c>
      <c r="K12" s="28"/>
    </row>
    <row r="13" spans="1:11" ht="10.5">
      <c r="A13" s="10">
        <v>99</v>
      </c>
      <c r="B13" s="17" t="str">
        <f>+'Participacion de cartera (2)'!B13</f>
        <v>Isapre Banmédica</v>
      </c>
      <c r="C13" s="26">
        <v>562338</v>
      </c>
      <c r="D13" s="26">
        <v>39349</v>
      </c>
      <c r="E13" s="26">
        <v>25240</v>
      </c>
      <c r="F13" s="26">
        <v>26166</v>
      </c>
      <c r="G13" s="26"/>
      <c r="H13" s="28">
        <f t="shared" si="0"/>
        <v>653093</v>
      </c>
      <c r="K13" s="28"/>
    </row>
    <row r="14" spans="1:11" ht="10.5">
      <c r="A14" s="10">
        <v>107</v>
      </c>
      <c r="B14" s="17" t="str">
        <f>+'Participacion de cartera (2)'!B14</f>
        <v>Consalud S.A.</v>
      </c>
      <c r="C14" s="26">
        <v>600083</v>
      </c>
      <c r="D14" s="26">
        <v>11746</v>
      </c>
      <c r="E14" s="26">
        <v>30976</v>
      </c>
      <c r="F14" s="26">
        <v>32860</v>
      </c>
      <c r="G14" s="26"/>
      <c r="H14" s="28">
        <f t="shared" si="0"/>
        <v>675665</v>
      </c>
      <c r="K14" s="28"/>
    </row>
    <row r="15" spans="1:11" ht="10.5">
      <c r="A15" s="10"/>
      <c r="B15" s="10"/>
      <c r="C15" s="39"/>
      <c r="D15" s="39"/>
      <c r="E15" s="39"/>
      <c r="F15" s="39"/>
      <c r="G15" s="39"/>
      <c r="H15" s="28"/>
      <c r="K15" s="28"/>
    </row>
    <row r="16" spans="1:11" ht="10.5">
      <c r="A16" s="105"/>
      <c r="B16" s="106" t="s">
        <v>43</v>
      </c>
      <c r="C16" s="126">
        <f aca="true" t="shared" si="1" ref="C16:H16">SUM(C8:C15)</f>
        <v>2684601</v>
      </c>
      <c r="D16" s="126">
        <f t="shared" si="1"/>
        <v>106089</v>
      </c>
      <c r="E16" s="126">
        <f t="shared" si="1"/>
        <v>182018</v>
      </c>
      <c r="F16" s="126">
        <f t="shared" si="1"/>
        <v>132249</v>
      </c>
      <c r="G16" s="126">
        <f t="shared" si="1"/>
        <v>0</v>
      </c>
      <c r="H16" s="126">
        <f t="shared" si="1"/>
        <v>3104957</v>
      </c>
      <c r="J16" s="28"/>
      <c r="K16" s="28"/>
    </row>
    <row r="17" spans="1:11" ht="10.5">
      <c r="A17" s="10"/>
      <c r="B17" s="10"/>
      <c r="C17" s="39"/>
      <c r="D17" s="39"/>
      <c r="E17" s="39"/>
      <c r="F17" s="39"/>
      <c r="G17" s="39"/>
      <c r="H17" s="28"/>
      <c r="K17" s="28"/>
    </row>
    <row r="18" spans="1:11" ht="10.5">
      <c r="A18" s="10">
        <v>62</v>
      </c>
      <c r="B18" s="17" t="str">
        <f>+'Participacion de cartera (2)'!B18</f>
        <v>San Lorenzo</v>
      </c>
      <c r="C18" s="26">
        <v>2652</v>
      </c>
      <c r="D18" s="26">
        <v>0</v>
      </c>
      <c r="E18" s="26">
        <v>166</v>
      </c>
      <c r="F18" s="26">
        <v>463</v>
      </c>
      <c r="G18" s="26"/>
      <c r="H18" s="28">
        <f aca="true" t="shared" si="2" ref="H18:H23">SUM(C18:G18)</f>
        <v>3281</v>
      </c>
      <c r="K18" s="28"/>
    </row>
    <row r="19" spans="1:11" ht="10.5">
      <c r="A19" s="10">
        <v>63</v>
      </c>
      <c r="B19" s="17" t="str">
        <f>+'Participacion de cartera (2)'!B19</f>
        <v>Fusat Ltda.</v>
      </c>
      <c r="C19" s="26">
        <v>17405</v>
      </c>
      <c r="D19" s="26">
        <v>95</v>
      </c>
      <c r="E19" s="26">
        <v>655</v>
      </c>
      <c r="F19" s="26">
        <v>9773</v>
      </c>
      <c r="G19" s="26"/>
      <c r="H19" s="28">
        <f t="shared" si="2"/>
        <v>27928</v>
      </c>
      <c r="K19" s="28"/>
    </row>
    <row r="20" spans="1:11" ht="10.5">
      <c r="A20" s="10">
        <v>65</v>
      </c>
      <c r="B20" s="17" t="str">
        <f>+'Participacion de cartera (2)'!B20</f>
        <v>Chuquicamata</v>
      </c>
      <c r="C20" s="26">
        <v>26788</v>
      </c>
      <c r="D20" s="26">
        <v>193</v>
      </c>
      <c r="E20" s="26">
        <v>2261</v>
      </c>
      <c r="F20" s="26">
        <v>4234</v>
      </c>
      <c r="G20" s="26"/>
      <c r="H20" s="28">
        <f t="shared" si="2"/>
        <v>33476</v>
      </c>
      <c r="K20" s="28"/>
    </row>
    <row r="21" spans="1:11" ht="10.5">
      <c r="A21" s="10">
        <v>68</v>
      </c>
      <c r="B21" s="17" t="str">
        <f>+'Participacion de cartera (2)'!B21</f>
        <v>Río Blanco</v>
      </c>
      <c r="C21" s="26">
        <v>5005</v>
      </c>
      <c r="D21" s="26">
        <v>9</v>
      </c>
      <c r="E21" s="26">
        <v>87</v>
      </c>
      <c r="F21" s="26">
        <v>964</v>
      </c>
      <c r="G21" s="26"/>
      <c r="H21" s="28">
        <f t="shared" si="2"/>
        <v>6065</v>
      </c>
      <c r="K21" s="28"/>
    </row>
    <row r="22" spans="1:11" ht="10.5">
      <c r="A22" s="10">
        <v>76</v>
      </c>
      <c r="B22" s="17" t="str">
        <f>+'Participacion de cartera (2)'!B22</f>
        <v>Isapre Fundación</v>
      </c>
      <c r="C22" s="26">
        <v>17978</v>
      </c>
      <c r="D22" s="26">
        <v>62</v>
      </c>
      <c r="E22" s="26">
        <v>702</v>
      </c>
      <c r="F22" s="26">
        <v>8658</v>
      </c>
      <c r="G22" s="26"/>
      <c r="H22" s="28">
        <f t="shared" si="2"/>
        <v>27400</v>
      </c>
      <c r="K22" s="28"/>
    </row>
    <row r="23" spans="1:11" ht="10.5">
      <c r="A23" s="10">
        <v>94</v>
      </c>
      <c r="B23" s="17" t="str">
        <f>+'Participacion de cartera (2)'!B23</f>
        <v>Cruz del Norte</v>
      </c>
      <c r="C23" s="26">
        <v>3147</v>
      </c>
      <c r="D23" s="26">
        <v>1</v>
      </c>
      <c r="E23" s="26">
        <v>0</v>
      </c>
      <c r="F23" s="26">
        <v>57</v>
      </c>
      <c r="G23" s="26"/>
      <c r="H23" s="28">
        <f t="shared" si="2"/>
        <v>3205</v>
      </c>
      <c r="K23" s="28"/>
    </row>
    <row r="24" spans="1:11" ht="10.5">
      <c r="A24" s="10"/>
      <c r="B24" s="10"/>
      <c r="C24" s="39"/>
      <c r="D24" s="39"/>
      <c r="E24" s="39"/>
      <c r="F24" s="39"/>
      <c r="G24" s="39"/>
      <c r="H24" s="28"/>
      <c r="K24" s="28"/>
    </row>
    <row r="25" spans="1:8" ht="10.5">
      <c r="A25" s="106"/>
      <c r="B25" s="106" t="s">
        <v>49</v>
      </c>
      <c r="C25" s="126">
        <f aca="true" t="shared" si="3" ref="C25:H25">SUM(C18:C23)</f>
        <v>72975</v>
      </c>
      <c r="D25" s="126">
        <f t="shared" si="3"/>
        <v>360</v>
      </c>
      <c r="E25" s="126">
        <f t="shared" si="3"/>
        <v>3871</v>
      </c>
      <c r="F25" s="126">
        <f t="shared" si="3"/>
        <v>24149</v>
      </c>
      <c r="G25" s="126">
        <f t="shared" si="3"/>
        <v>0</v>
      </c>
      <c r="H25" s="126">
        <f t="shared" si="3"/>
        <v>101355</v>
      </c>
    </row>
    <row r="26" spans="1:11" ht="10.5">
      <c r="A26" s="10"/>
      <c r="B26" s="10"/>
      <c r="C26" s="39"/>
      <c r="D26" s="39"/>
      <c r="E26" s="39"/>
      <c r="F26" s="39"/>
      <c r="G26" s="39"/>
      <c r="H26" s="28"/>
      <c r="J26" s="28"/>
      <c r="K26" s="28"/>
    </row>
    <row r="27" spans="1:11" ht="10.5">
      <c r="A27" s="128"/>
      <c r="B27" s="128" t="s">
        <v>50</v>
      </c>
      <c r="C27" s="126">
        <f aca="true" t="shared" si="4" ref="C27:H27">C16+C25</f>
        <v>2757576</v>
      </c>
      <c r="D27" s="126">
        <f t="shared" si="4"/>
        <v>106449</v>
      </c>
      <c r="E27" s="126">
        <f t="shared" si="4"/>
        <v>185889</v>
      </c>
      <c r="F27" s="126">
        <f t="shared" si="4"/>
        <v>156398</v>
      </c>
      <c r="G27" s="126">
        <f t="shared" si="4"/>
        <v>0</v>
      </c>
      <c r="H27" s="126">
        <f t="shared" si="4"/>
        <v>3206312</v>
      </c>
      <c r="J27" s="28"/>
      <c r="K27" s="28"/>
    </row>
    <row r="28" spans="1:11" ht="10.5">
      <c r="A28" s="10"/>
      <c r="B28" s="10"/>
      <c r="C28" s="39"/>
      <c r="D28" s="39"/>
      <c r="E28" s="39"/>
      <c r="F28" s="39"/>
      <c r="G28" s="39"/>
      <c r="H28" s="39"/>
      <c r="K28" s="28"/>
    </row>
    <row r="29" spans="1:11" ht="11.25" thickBot="1">
      <c r="A29" s="135"/>
      <c r="B29" s="136" t="s">
        <v>51</v>
      </c>
      <c r="C29" s="137">
        <f>(C27/$H27)</f>
        <v>0.8600460591483299</v>
      </c>
      <c r="D29" s="137">
        <f>(D27/$H27)</f>
        <v>0.03319982584352365</v>
      </c>
      <c r="E29" s="137">
        <f>(E27/$H27)</f>
        <v>0.05797595492890274</v>
      </c>
      <c r="F29" s="137">
        <f>(F27/$H27)</f>
        <v>0.04877816007924369</v>
      </c>
      <c r="G29" s="137">
        <f>(G27/$H27)</f>
        <v>0</v>
      </c>
      <c r="H29" s="137">
        <f>SUM(C29:G29)</f>
        <v>1</v>
      </c>
      <c r="K29" s="28"/>
    </row>
    <row r="30" ht="10.5">
      <c r="B30" s="17" t="str">
        <f>+'Cartera vigente por mes'!B26</f>
        <v>Fuente: Superintendencia de Salud, Archivo Maestro de Beneficiarios.</v>
      </c>
    </row>
    <row r="31" ht="10.5"/>
    <row r="32" spans="2:8" ht="10.5" hidden="1">
      <c r="B32" s="185"/>
      <c r="C32" s="185"/>
      <c r="D32" s="185"/>
      <c r="E32" s="185"/>
      <c r="F32" s="185"/>
      <c r="G32" s="185"/>
      <c r="H32" s="185"/>
    </row>
    <row r="33" ht="10.5" hidden="1">
      <c r="B33" s="17"/>
    </row>
    <row r="34" ht="10.5" hidden="1">
      <c r="B34" s="59"/>
    </row>
    <row r="35" ht="10.5" hidden="1"/>
    <row r="36" ht="10.5" hidden="1"/>
    <row r="37" ht="10.5" hidden="1"/>
    <row r="38" spans="1:8" ht="14.25">
      <c r="A38" s="175" t="s">
        <v>224</v>
      </c>
      <c r="B38" s="175"/>
      <c r="C38" s="175"/>
      <c r="D38" s="175"/>
      <c r="E38" s="175"/>
      <c r="F38" s="175"/>
      <c r="G38" s="175"/>
      <c r="H38" s="175"/>
    </row>
    <row r="39" spans="1:8" ht="13.5">
      <c r="A39" s="60"/>
      <c r="B39" s="61" t="str">
        <f>+B2</f>
        <v>CUADRO 2.3.6</v>
      </c>
      <c r="C39" s="62"/>
      <c r="D39" s="62"/>
      <c r="E39" s="62"/>
      <c r="F39" s="62"/>
      <c r="G39" s="62"/>
      <c r="H39" s="62"/>
    </row>
    <row r="40" spans="2:8" ht="13.5">
      <c r="B40" s="61" t="str">
        <f>+B3</f>
        <v>BENEFICIARIOS POR CONDICIÓN PREVISIONAL DEL COTIZANTE E ISAPRE </v>
      </c>
      <c r="C40" s="62"/>
      <c r="D40" s="62"/>
      <c r="E40" s="62"/>
      <c r="F40" s="62"/>
      <c r="G40" s="62"/>
      <c r="H40" s="62"/>
    </row>
    <row r="41" spans="2:8" ht="13.5">
      <c r="B41" s="61" t="str">
        <f>+B4</f>
        <v>EN DICIEMBRE DE 2013</v>
      </c>
      <c r="C41" s="62"/>
      <c r="D41" s="62"/>
      <c r="E41" s="62"/>
      <c r="F41" s="62"/>
      <c r="G41" s="62"/>
      <c r="H41" s="62"/>
    </row>
    <row r="42" ht="11.25" thickBot="1">
      <c r="A42" s="14"/>
    </row>
    <row r="43" spans="1:8" ht="10.5">
      <c r="A43" s="114" t="s">
        <v>1</v>
      </c>
      <c r="B43" s="114" t="s">
        <v>1</v>
      </c>
      <c r="C43" s="162" t="s">
        <v>163</v>
      </c>
      <c r="D43" s="162" t="s">
        <v>140</v>
      </c>
      <c r="E43" s="162" t="s">
        <v>141</v>
      </c>
      <c r="F43" s="162" t="s">
        <v>142</v>
      </c>
      <c r="G43" s="162" t="s">
        <v>164</v>
      </c>
      <c r="H43" s="162"/>
    </row>
    <row r="44" spans="1:8" ht="10.5">
      <c r="A44" s="121" t="s">
        <v>37</v>
      </c>
      <c r="B44" s="122" t="s">
        <v>38</v>
      </c>
      <c r="C44" s="163" t="s">
        <v>156</v>
      </c>
      <c r="D44" s="163" t="s">
        <v>156</v>
      </c>
      <c r="E44" s="163" t="s">
        <v>157</v>
      </c>
      <c r="F44" s="163" t="s">
        <v>158</v>
      </c>
      <c r="G44" s="163" t="s">
        <v>165</v>
      </c>
      <c r="H44" s="163" t="s">
        <v>4</v>
      </c>
    </row>
    <row r="45" spans="1:8" ht="10.5">
      <c r="A45" s="63">
        <f aca="true" t="shared" si="5" ref="A45:B47">+A8</f>
        <v>67</v>
      </c>
      <c r="B45" s="17" t="str">
        <f t="shared" si="5"/>
        <v>Colmena Golden Cross</v>
      </c>
      <c r="C45" s="33">
        <f aca="true" t="shared" si="6" ref="C45:H45">(C8/$H8)*100</f>
        <v>82.42855133643296</v>
      </c>
      <c r="D45" s="33">
        <f t="shared" si="6"/>
        <v>3.529781062664468</v>
      </c>
      <c r="E45" s="33">
        <f t="shared" si="6"/>
        <v>8.200009376331288</v>
      </c>
      <c r="F45" s="33">
        <f t="shared" si="6"/>
        <v>5.841658224571288</v>
      </c>
      <c r="G45" s="33">
        <f t="shared" si="6"/>
        <v>0</v>
      </c>
      <c r="H45" s="33">
        <f t="shared" si="6"/>
        <v>100</v>
      </c>
    </row>
    <row r="46" spans="1:8" ht="10.5">
      <c r="A46" s="63">
        <f t="shared" si="5"/>
        <v>78</v>
      </c>
      <c r="B46" s="17" t="str">
        <f t="shared" si="5"/>
        <v>Isapre Cruz Blanca S.A.</v>
      </c>
      <c r="C46" s="33">
        <f aca="true" t="shared" si="7" ref="C46:H46">(C9/$H9)*100</f>
        <v>86.64372791682852</v>
      </c>
      <c r="D46" s="33">
        <f t="shared" si="7"/>
        <v>1.465736784011938</v>
      </c>
      <c r="E46" s="33">
        <f t="shared" si="7"/>
        <v>7.418558188578722</v>
      </c>
      <c r="F46" s="33">
        <f t="shared" si="7"/>
        <v>4.471977110580807</v>
      </c>
      <c r="G46" s="33">
        <f t="shared" si="7"/>
        <v>0</v>
      </c>
      <c r="H46" s="33">
        <f t="shared" si="7"/>
        <v>100</v>
      </c>
    </row>
    <row r="47" spans="1:8" ht="10.5">
      <c r="A47" s="63">
        <f t="shared" si="5"/>
        <v>80</v>
      </c>
      <c r="B47" s="17" t="str">
        <f t="shared" si="5"/>
        <v>Vida Tres</v>
      </c>
      <c r="C47" s="33">
        <f aca="true" t="shared" si="8" ref="C47:H47">(C10/$H10)*100</f>
        <v>77.9258025719308</v>
      </c>
      <c r="D47" s="33">
        <f t="shared" si="8"/>
        <v>11.62777457531829</v>
      </c>
      <c r="E47" s="33">
        <f t="shared" si="8"/>
        <v>5.072695830397746</v>
      </c>
      <c r="F47" s="33">
        <f t="shared" si="8"/>
        <v>5.373727022353167</v>
      </c>
      <c r="G47" s="33">
        <f t="shared" si="8"/>
        <v>0</v>
      </c>
      <c r="H47" s="33">
        <f t="shared" si="8"/>
        <v>100</v>
      </c>
    </row>
    <row r="48" spans="1:8" ht="10.5">
      <c r="A48" s="10">
        <v>81</v>
      </c>
      <c r="B48" s="17" t="str">
        <f>+B11</f>
        <v>Ferrosalud</v>
      </c>
      <c r="C48" s="33">
        <f aca="true" t="shared" si="9" ref="C48:H48">(C11/$H11)*100</f>
        <v>97.03577111202782</v>
      </c>
      <c r="D48" s="33">
        <f t="shared" si="9"/>
        <v>0</v>
      </c>
      <c r="E48" s="33">
        <f t="shared" si="9"/>
        <v>0.577523719724203</v>
      </c>
      <c r="F48" s="33">
        <f t="shared" si="9"/>
        <v>2.3867051682479814</v>
      </c>
      <c r="G48" s="33">
        <f t="shared" si="9"/>
        <v>0</v>
      </c>
      <c r="H48" s="33">
        <f t="shared" si="9"/>
        <v>100</v>
      </c>
    </row>
    <row r="49" spans="1:8" ht="10.5">
      <c r="A49" s="63">
        <f>+A12</f>
        <v>88</v>
      </c>
      <c r="B49" s="17" t="str">
        <f>+B12</f>
        <v>Mas Vida</v>
      </c>
      <c r="C49" s="33">
        <f aca="true" t="shared" si="10" ref="C49:H49">(C12/$H12)*100</f>
        <v>89.64336965409068</v>
      </c>
      <c r="D49" s="33">
        <f t="shared" si="10"/>
        <v>2.467503212134359</v>
      </c>
      <c r="E49" s="33">
        <f t="shared" si="10"/>
        <v>6.3041265497505385</v>
      </c>
      <c r="F49" s="33">
        <f t="shared" si="10"/>
        <v>1.5850005840244288</v>
      </c>
      <c r="G49" s="33">
        <f t="shared" si="10"/>
        <v>0</v>
      </c>
      <c r="H49" s="33">
        <f t="shared" si="10"/>
        <v>100</v>
      </c>
    </row>
    <row r="50" spans="1:8" ht="10.5">
      <c r="A50" s="63">
        <f>+A13</f>
        <v>99</v>
      </c>
      <c r="B50" s="17" t="str">
        <f>+B13</f>
        <v>Isapre Banmédica</v>
      </c>
      <c r="C50" s="33">
        <f aca="true" t="shared" si="11" ref="C50:H50">(C13/$H13)*100</f>
        <v>86.10381676116572</v>
      </c>
      <c r="D50" s="33">
        <f t="shared" si="11"/>
        <v>6.025022470000444</v>
      </c>
      <c r="E50" s="33">
        <f t="shared" si="11"/>
        <v>3.8646869588251596</v>
      </c>
      <c r="F50" s="33">
        <f t="shared" si="11"/>
        <v>4.006473810008682</v>
      </c>
      <c r="G50" s="33">
        <f t="shared" si="11"/>
        <v>0</v>
      </c>
      <c r="H50" s="33">
        <f t="shared" si="11"/>
        <v>100</v>
      </c>
    </row>
    <row r="51" spans="1:8" ht="10.5">
      <c r="A51" s="63">
        <f>+A14</f>
        <v>107</v>
      </c>
      <c r="B51" s="17" t="str">
        <f>+B14</f>
        <v>Consalud S.A.</v>
      </c>
      <c r="C51" s="33">
        <f aca="true" t="shared" si="12" ref="C51:H51">(C14/$H14)*100</f>
        <v>88.81368725625865</v>
      </c>
      <c r="D51" s="33">
        <f t="shared" si="12"/>
        <v>1.7384354672803832</v>
      </c>
      <c r="E51" s="33">
        <f t="shared" si="12"/>
        <v>4.58452043542288</v>
      </c>
      <c r="F51" s="33">
        <f t="shared" si="12"/>
        <v>4.8633568410380885</v>
      </c>
      <c r="G51" s="33">
        <f t="shared" si="12"/>
        <v>0</v>
      </c>
      <c r="H51" s="33">
        <f t="shared" si="12"/>
        <v>100</v>
      </c>
    </row>
    <row r="52" spans="1:8" ht="10.5">
      <c r="A52" s="10"/>
      <c r="B52" s="10"/>
      <c r="C52" s="39"/>
      <c r="D52" s="39"/>
      <c r="E52" s="39"/>
      <c r="F52" s="39"/>
      <c r="G52" s="39"/>
      <c r="H52" s="28"/>
    </row>
    <row r="53" spans="1:8" ht="10.5">
      <c r="A53" s="105"/>
      <c r="B53" s="106" t="s">
        <v>43</v>
      </c>
      <c r="C53" s="139">
        <f aca="true" t="shared" si="13" ref="C53:H53">(C16/$H16)*100</f>
        <v>86.46177708741216</v>
      </c>
      <c r="D53" s="139">
        <f t="shared" si="13"/>
        <v>3.416762293326445</v>
      </c>
      <c r="E53" s="139">
        <f t="shared" si="13"/>
        <v>5.862174580839606</v>
      </c>
      <c r="F53" s="139">
        <f t="shared" si="13"/>
        <v>4.259286038421788</v>
      </c>
      <c r="G53" s="139">
        <f t="shared" si="13"/>
        <v>0</v>
      </c>
      <c r="H53" s="139">
        <f t="shared" si="13"/>
        <v>100</v>
      </c>
    </row>
    <row r="54" spans="1:8" ht="10.5">
      <c r="A54" s="10"/>
      <c r="B54" s="10"/>
      <c r="C54" s="39"/>
      <c r="D54" s="39"/>
      <c r="E54" s="39"/>
      <c r="F54" s="39"/>
      <c r="G54" s="39"/>
      <c r="H54" s="28"/>
    </row>
    <row r="55" spans="1:8" ht="10.5">
      <c r="A55" s="10">
        <v>62</v>
      </c>
      <c r="B55" s="17" t="str">
        <f aca="true" t="shared" si="14" ref="B55:B60">+B18</f>
        <v>San Lorenzo</v>
      </c>
      <c r="C55" s="33">
        <f aca="true" t="shared" si="15" ref="C55:H59">(C18/$H18)*100</f>
        <v>80.82901554404145</v>
      </c>
      <c r="D55" s="33">
        <f t="shared" si="15"/>
        <v>0</v>
      </c>
      <c r="E55" s="33">
        <f t="shared" si="15"/>
        <v>5.059433099664736</v>
      </c>
      <c r="F55" s="33">
        <f t="shared" si="15"/>
        <v>14.111551356293814</v>
      </c>
      <c r="G55" s="33">
        <f t="shared" si="15"/>
        <v>0</v>
      </c>
      <c r="H55" s="33">
        <f t="shared" si="15"/>
        <v>100</v>
      </c>
    </row>
    <row r="56" spans="1:8" ht="10.5">
      <c r="A56" s="10">
        <v>63</v>
      </c>
      <c r="B56" s="17" t="str">
        <f t="shared" si="14"/>
        <v>Fusat Ltda.</v>
      </c>
      <c r="C56" s="33">
        <f t="shared" si="15"/>
        <v>62.32096820395302</v>
      </c>
      <c r="D56" s="33">
        <f t="shared" si="15"/>
        <v>0.3401604124892581</v>
      </c>
      <c r="E56" s="33">
        <f t="shared" si="15"/>
        <v>2.345316528215411</v>
      </c>
      <c r="F56" s="33">
        <f t="shared" si="15"/>
        <v>34.99355485534231</v>
      </c>
      <c r="G56" s="33">
        <f t="shared" si="15"/>
        <v>0</v>
      </c>
      <c r="H56" s="33">
        <f t="shared" si="15"/>
        <v>100</v>
      </c>
    </row>
    <row r="57" spans="1:8" ht="10.5">
      <c r="A57" s="10">
        <v>65</v>
      </c>
      <c r="B57" s="17" t="str">
        <f t="shared" si="14"/>
        <v>Chuquicamata</v>
      </c>
      <c r="C57" s="33">
        <f t="shared" si="15"/>
        <v>80.02150794599116</v>
      </c>
      <c r="D57" s="33">
        <f t="shared" si="15"/>
        <v>0.57653244115187</v>
      </c>
      <c r="E57" s="33">
        <f t="shared" si="15"/>
        <v>6.754092484167762</v>
      </c>
      <c r="F57" s="33">
        <f t="shared" si="15"/>
        <v>12.64786712868921</v>
      </c>
      <c r="G57" s="33">
        <f t="shared" si="15"/>
        <v>0</v>
      </c>
      <c r="H57" s="33">
        <f t="shared" si="15"/>
        <v>100</v>
      </c>
    </row>
    <row r="58" spans="1:8" ht="10.5">
      <c r="A58" s="10">
        <v>68</v>
      </c>
      <c r="B58" s="17" t="str">
        <f t="shared" si="14"/>
        <v>Río Blanco</v>
      </c>
      <c r="C58" s="33">
        <f t="shared" si="15"/>
        <v>82.52267106347898</v>
      </c>
      <c r="D58" s="33">
        <f t="shared" si="15"/>
        <v>0.1483924154987634</v>
      </c>
      <c r="E58" s="33">
        <f t="shared" si="15"/>
        <v>1.4344600164880463</v>
      </c>
      <c r="F58" s="33">
        <f t="shared" si="15"/>
        <v>15.894476504534213</v>
      </c>
      <c r="G58" s="33">
        <f t="shared" si="15"/>
        <v>0</v>
      </c>
      <c r="H58" s="33">
        <f t="shared" si="15"/>
        <v>100</v>
      </c>
    </row>
    <row r="59" spans="1:8" ht="10.5">
      <c r="A59" s="10">
        <v>76</v>
      </c>
      <c r="B59" s="17" t="str">
        <f t="shared" si="14"/>
        <v>Isapre Fundación</v>
      </c>
      <c r="C59" s="33">
        <f t="shared" si="15"/>
        <v>65.61313868613139</v>
      </c>
      <c r="D59" s="33">
        <f t="shared" si="15"/>
        <v>0.22627737226277372</v>
      </c>
      <c r="E59" s="33">
        <f t="shared" si="15"/>
        <v>2.562043795620438</v>
      </c>
      <c r="F59" s="33">
        <f t="shared" si="15"/>
        <v>31.5985401459854</v>
      </c>
      <c r="G59" s="33">
        <f t="shared" si="15"/>
        <v>0</v>
      </c>
      <c r="H59" s="33">
        <f t="shared" si="15"/>
        <v>100</v>
      </c>
    </row>
    <row r="60" spans="1:8" ht="10.5">
      <c r="A60" s="10">
        <v>94</v>
      </c>
      <c r="B60" s="17" t="str">
        <f t="shared" si="14"/>
        <v>Cruz del Norte</v>
      </c>
      <c r="C60" s="33">
        <f aca="true" t="shared" si="16" ref="C60:H60">(C23/$H23)*100</f>
        <v>98.19032761310453</v>
      </c>
      <c r="D60" s="33">
        <f t="shared" si="16"/>
        <v>0.031201248049921998</v>
      </c>
      <c r="E60" s="33">
        <f t="shared" si="16"/>
        <v>0</v>
      </c>
      <c r="F60" s="33">
        <f t="shared" si="16"/>
        <v>1.7784711388455536</v>
      </c>
      <c r="G60" s="33">
        <f t="shared" si="16"/>
        <v>0</v>
      </c>
      <c r="H60" s="33">
        <f t="shared" si="16"/>
        <v>100</v>
      </c>
    </row>
    <row r="61" spans="1:8" ht="10.5">
      <c r="A61" s="10"/>
      <c r="B61" s="10"/>
      <c r="C61" s="39"/>
      <c r="D61" s="39"/>
      <c r="E61" s="39"/>
      <c r="F61" s="39"/>
      <c r="G61" s="39"/>
      <c r="H61" s="28"/>
    </row>
    <row r="62" spans="1:8" ht="10.5">
      <c r="A62" s="106"/>
      <c r="B62" s="106" t="s">
        <v>49</v>
      </c>
      <c r="C62" s="139">
        <f aca="true" t="shared" si="17" ref="C62:H62">(C25/$H25)*100</f>
        <v>71.99940802131123</v>
      </c>
      <c r="D62" s="139">
        <f t="shared" si="17"/>
        <v>0.35518721326032265</v>
      </c>
      <c r="E62" s="139">
        <f t="shared" si="17"/>
        <v>3.819249173696414</v>
      </c>
      <c r="F62" s="139">
        <f t="shared" si="17"/>
        <v>23.826155591732032</v>
      </c>
      <c r="G62" s="139">
        <f t="shared" si="17"/>
        <v>0</v>
      </c>
      <c r="H62" s="139">
        <f t="shared" si="17"/>
        <v>100</v>
      </c>
    </row>
    <row r="63" spans="1:8" ht="10.5">
      <c r="A63" s="10"/>
      <c r="B63" s="10"/>
      <c r="C63" s="39"/>
      <c r="D63" s="39"/>
      <c r="E63" s="39"/>
      <c r="F63" s="39"/>
      <c r="G63" s="39"/>
      <c r="H63" s="28"/>
    </row>
    <row r="64" spans="1:8" ht="11.25" thickBot="1">
      <c r="A64" s="109"/>
      <c r="B64" s="109" t="s">
        <v>50</v>
      </c>
      <c r="C64" s="141">
        <f aca="true" t="shared" si="18" ref="C64:H64">(C27/$H27)*100</f>
        <v>86.004605914833</v>
      </c>
      <c r="D64" s="141">
        <f t="shared" si="18"/>
        <v>3.3199825843523647</v>
      </c>
      <c r="E64" s="141">
        <f t="shared" si="18"/>
        <v>5.797595492890275</v>
      </c>
      <c r="F64" s="141">
        <f t="shared" si="18"/>
        <v>4.877816007924369</v>
      </c>
      <c r="G64" s="141">
        <f t="shared" si="18"/>
        <v>0</v>
      </c>
      <c r="H64" s="141">
        <f t="shared" si="18"/>
        <v>100</v>
      </c>
    </row>
    <row r="65" ht="10.5">
      <c r="B65" s="17" t="str">
        <f>+'Cartera vigente por mes'!B26</f>
        <v>Fuente: Superintendencia de Salud, Archivo Maestro de Beneficiarios.</v>
      </c>
    </row>
    <row r="66" ht="10.5"/>
    <row r="67" spans="1:8" ht="17.25" customHeight="1">
      <c r="A67" s="175" t="s">
        <v>224</v>
      </c>
      <c r="B67" s="175"/>
      <c r="C67" s="175"/>
      <c r="D67" s="175"/>
      <c r="E67" s="175"/>
      <c r="F67" s="175"/>
      <c r="G67" s="175"/>
      <c r="H67" s="175"/>
    </row>
    <row r="68" ht="10.5"/>
    <row r="69" ht="10.5"/>
    <row r="70" ht="10.5"/>
    <row r="71" ht="10.5"/>
    <row r="72" ht="10.5"/>
    <row r="73" ht="10.5"/>
    <row r="74" ht="10.5"/>
    <row r="75" ht="10.5"/>
    <row r="76" ht="10.5"/>
    <row r="77" ht="10.5"/>
    <row r="78" ht="10.5"/>
    <row r="79" ht="10.5"/>
    <row r="80" ht="10.5"/>
  </sheetData>
  <sheetProtection/>
  <mergeCells count="7">
    <mergeCell ref="B32:H32"/>
    <mergeCell ref="A38:H38"/>
    <mergeCell ref="A67:H67"/>
    <mergeCell ref="A1:H1"/>
    <mergeCell ref="B2:H2"/>
    <mergeCell ref="B3:H3"/>
    <mergeCell ref="B4:H4"/>
  </mergeCells>
  <hyperlinks>
    <hyperlink ref="A1" location="Indice!A1" display="Volver"/>
    <hyperlink ref="A38" location="Indice!A1" display="Volver"/>
    <hyperlink ref="A67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94"/>
  <sheetViews>
    <sheetView showGridLines="0" zoomScale="80" zoomScaleNormal="80" zoomScalePageLayoutView="0" workbookViewId="0" topLeftCell="A1">
      <selection activeCell="B3" sqref="B3:T3"/>
    </sheetView>
  </sheetViews>
  <sheetFormatPr defaultColWidth="0" defaultRowHeight="15" zeroHeight="1"/>
  <cols>
    <col min="1" max="1" width="4" style="8" bestFit="1" customWidth="1"/>
    <col min="2" max="2" width="19.59765625" style="8" customWidth="1"/>
    <col min="3" max="3" width="6.59765625" style="8" bestFit="1" customWidth="1"/>
    <col min="4" max="4" width="6" style="8" customWidth="1"/>
    <col min="5" max="7" width="6.59765625" style="8" bestFit="1" customWidth="1"/>
    <col min="8" max="9" width="8.5" style="8" bestFit="1" customWidth="1"/>
    <col min="10" max="12" width="7.5" style="8" bestFit="1" customWidth="1"/>
    <col min="13" max="13" width="7" style="8" bestFit="1" customWidth="1"/>
    <col min="14" max="14" width="7.5" style="8" bestFit="1" customWidth="1"/>
    <col min="15" max="17" width="6.59765625" style="8" bestFit="1" customWidth="1"/>
    <col min="18" max="18" width="6.19921875" style="8" bestFit="1" customWidth="1"/>
    <col min="19" max="19" width="8.3984375" style="8" hidden="1" customWidth="1"/>
    <col min="20" max="20" width="9.19921875" style="8" bestFit="1" customWidth="1"/>
    <col min="21" max="22" width="0" style="8" hidden="1" customWidth="1"/>
    <col min="23" max="23" width="8.8984375" style="8" hidden="1" customWidth="1"/>
    <col min="24" max="16384" width="0" style="8" hidden="1" customWidth="1"/>
  </cols>
  <sheetData>
    <row r="1" spans="1:20" ht="14.25">
      <c r="A1" s="175" t="s">
        <v>224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2:256" ht="13.5">
      <c r="B2" s="176" t="s">
        <v>52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27"/>
      <c r="V2" s="27"/>
      <c r="W2" s="10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2:256" ht="13.5">
      <c r="B3" s="176" t="s">
        <v>261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27"/>
      <c r="V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11.25" thickBot="1">
      <c r="A4" s="14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10.5">
      <c r="A5" s="114" t="s">
        <v>1</v>
      </c>
      <c r="B5" s="114" t="s">
        <v>1</v>
      </c>
      <c r="C5" s="186" t="s">
        <v>53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64"/>
      <c r="T5" s="164"/>
      <c r="U5" s="27"/>
      <c r="V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0.5">
      <c r="A6" s="122" t="s">
        <v>37</v>
      </c>
      <c r="B6" s="122" t="s">
        <v>38</v>
      </c>
      <c r="C6" s="133" t="s">
        <v>240</v>
      </c>
      <c r="D6" s="133" t="s">
        <v>241</v>
      </c>
      <c r="E6" s="133" t="s">
        <v>54</v>
      </c>
      <c r="F6" s="133" t="s">
        <v>55</v>
      </c>
      <c r="G6" s="133" t="s">
        <v>56</v>
      </c>
      <c r="H6" s="133" t="s">
        <v>57</v>
      </c>
      <c r="I6" s="133" t="s">
        <v>58</v>
      </c>
      <c r="J6" s="133" t="s">
        <v>59</v>
      </c>
      <c r="K6" s="133" t="s">
        <v>60</v>
      </c>
      <c r="L6" s="133" t="s">
        <v>61</v>
      </c>
      <c r="M6" s="133" t="s">
        <v>62</v>
      </c>
      <c r="N6" s="133" t="s">
        <v>63</v>
      </c>
      <c r="O6" s="133" t="s">
        <v>64</v>
      </c>
      <c r="P6" s="133" t="s">
        <v>65</v>
      </c>
      <c r="Q6" s="133" t="s">
        <v>66</v>
      </c>
      <c r="R6" s="134" t="s">
        <v>67</v>
      </c>
      <c r="S6" s="134" t="s">
        <v>216</v>
      </c>
      <c r="T6" s="165" t="s">
        <v>4</v>
      </c>
      <c r="U6" s="27"/>
      <c r="V6" s="27"/>
      <c r="W6" s="10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0.5">
      <c r="A7" s="10">
        <v>67</v>
      </c>
      <c r="B7" s="17" t="str">
        <f>+'Beneficiarios por tipo'!B8</f>
        <v>Colmena Golden Cross</v>
      </c>
      <c r="C7" s="26">
        <v>21</v>
      </c>
      <c r="D7" s="26">
        <v>306</v>
      </c>
      <c r="E7" s="26">
        <v>5043</v>
      </c>
      <c r="F7" s="26">
        <v>20715</v>
      </c>
      <c r="G7" s="26">
        <v>26444</v>
      </c>
      <c r="H7" s="26">
        <v>22849</v>
      </c>
      <c r="I7" s="26">
        <v>18843</v>
      </c>
      <c r="J7" s="26">
        <v>14457</v>
      </c>
      <c r="K7" s="26">
        <v>12244</v>
      </c>
      <c r="L7" s="26">
        <v>10320</v>
      </c>
      <c r="M7" s="26">
        <v>7721</v>
      </c>
      <c r="N7" s="26">
        <v>5213</v>
      </c>
      <c r="O7" s="26">
        <v>3209</v>
      </c>
      <c r="P7" s="26">
        <v>1702</v>
      </c>
      <c r="Q7" s="26">
        <v>894</v>
      </c>
      <c r="R7" s="26">
        <v>530</v>
      </c>
      <c r="S7" s="26"/>
      <c r="T7" s="28">
        <f>SUM(C7:S7)</f>
        <v>150511</v>
      </c>
      <c r="U7" s="27"/>
      <c r="V7" s="27"/>
      <c r="W7" s="20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ht="10.5">
      <c r="A8" s="10">
        <v>78</v>
      </c>
      <c r="B8" s="17" t="str">
        <f>+'Beneficiarios por tipo'!B9</f>
        <v>Isapre Cruz Blanca S.A.</v>
      </c>
      <c r="C8" s="26">
        <v>19</v>
      </c>
      <c r="D8" s="26">
        <v>1441</v>
      </c>
      <c r="E8" s="26">
        <v>15708</v>
      </c>
      <c r="F8" s="26">
        <v>33891</v>
      </c>
      <c r="G8" s="26">
        <v>37215</v>
      </c>
      <c r="H8" s="26">
        <v>31759</v>
      </c>
      <c r="I8" s="26">
        <v>27039</v>
      </c>
      <c r="J8" s="26">
        <v>22116</v>
      </c>
      <c r="K8" s="26">
        <v>18797</v>
      </c>
      <c r="L8" s="26">
        <v>13865</v>
      </c>
      <c r="M8" s="26">
        <v>9235</v>
      </c>
      <c r="N8" s="26">
        <v>5786</v>
      </c>
      <c r="O8" s="26">
        <v>2854</v>
      </c>
      <c r="P8" s="26">
        <v>1380</v>
      </c>
      <c r="Q8" s="26">
        <v>858</v>
      </c>
      <c r="R8" s="26">
        <v>446</v>
      </c>
      <c r="S8" s="26"/>
      <c r="T8" s="28">
        <f aca="true" t="shared" si="0" ref="T8:T13">SUM(C8:S8)</f>
        <v>222409</v>
      </c>
      <c r="U8" s="27"/>
      <c r="V8" s="27"/>
      <c r="W8" s="20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10.5">
      <c r="A9" s="10">
        <v>80</v>
      </c>
      <c r="B9" s="17" t="str">
        <f>+'Beneficiarios por tipo'!B10</f>
        <v>Vida Tres</v>
      </c>
      <c r="C9" s="26">
        <v>26</v>
      </c>
      <c r="D9" s="26">
        <v>75</v>
      </c>
      <c r="E9" s="26">
        <v>1070</v>
      </c>
      <c r="F9" s="26">
        <v>4347</v>
      </c>
      <c r="G9" s="26">
        <v>6292</v>
      </c>
      <c r="H9" s="26">
        <v>6600</v>
      </c>
      <c r="I9" s="26">
        <v>6688</v>
      </c>
      <c r="J9" s="26">
        <v>5620</v>
      </c>
      <c r="K9" s="26">
        <v>4733</v>
      </c>
      <c r="L9" s="26">
        <v>3699</v>
      </c>
      <c r="M9" s="26">
        <v>2860</v>
      </c>
      <c r="N9" s="26">
        <v>2184</v>
      </c>
      <c r="O9" s="26">
        <v>1281</v>
      </c>
      <c r="P9" s="26">
        <v>750</v>
      </c>
      <c r="Q9" s="26">
        <v>488</v>
      </c>
      <c r="R9" s="26">
        <v>276</v>
      </c>
      <c r="S9" s="26"/>
      <c r="T9" s="28">
        <f>SUM(C9:S9)</f>
        <v>46989</v>
      </c>
      <c r="U9" s="27"/>
      <c r="V9" s="27"/>
      <c r="W9" s="20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ht="10.5">
      <c r="A10" s="10">
        <v>81</v>
      </c>
      <c r="B10" s="17" t="str">
        <f>+'Beneficiarios por tipo'!B11</f>
        <v>Ferrosalud</v>
      </c>
      <c r="C10" s="26">
        <v>3</v>
      </c>
      <c r="D10" s="26">
        <v>835</v>
      </c>
      <c r="E10" s="26">
        <v>4092</v>
      </c>
      <c r="F10" s="26">
        <v>2659</v>
      </c>
      <c r="G10" s="26">
        <v>1303</v>
      </c>
      <c r="H10" s="26">
        <v>914</v>
      </c>
      <c r="I10" s="26">
        <v>743</v>
      </c>
      <c r="J10" s="26">
        <v>700</v>
      </c>
      <c r="K10" s="26">
        <v>540</v>
      </c>
      <c r="L10" s="26">
        <v>270</v>
      </c>
      <c r="M10" s="26">
        <v>187</v>
      </c>
      <c r="N10" s="26">
        <v>148</v>
      </c>
      <c r="O10" s="26">
        <v>63</v>
      </c>
      <c r="P10" s="26">
        <v>27</v>
      </c>
      <c r="Q10" s="26">
        <v>14</v>
      </c>
      <c r="R10" s="26">
        <v>2</v>
      </c>
      <c r="S10" s="26"/>
      <c r="T10" s="28">
        <f>SUM(C10:S10)</f>
        <v>12500</v>
      </c>
      <c r="U10" s="27"/>
      <c r="V10" s="27"/>
      <c r="W10" s="20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0.5">
      <c r="A11" s="10">
        <v>88</v>
      </c>
      <c r="B11" s="17" t="str">
        <f>+'Beneficiarios por tipo'!B12</f>
        <v>Mas Vida</v>
      </c>
      <c r="C11" s="26">
        <v>124</v>
      </c>
      <c r="D11" s="26">
        <v>373</v>
      </c>
      <c r="E11" s="26">
        <v>5393</v>
      </c>
      <c r="F11" s="26">
        <v>20182</v>
      </c>
      <c r="G11" s="26">
        <v>28405</v>
      </c>
      <c r="H11" s="26">
        <v>27995</v>
      </c>
      <c r="I11" s="26">
        <v>23832</v>
      </c>
      <c r="J11" s="26">
        <v>17490</v>
      </c>
      <c r="K11" s="26">
        <v>12259</v>
      </c>
      <c r="L11" s="26">
        <v>7448</v>
      </c>
      <c r="M11" s="26">
        <v>3345</v>
      </c>
      <c r="N11" s="26">
        <v>1350</v>
      </c>
      <c r="O11" s="26">
        <v>691</v>
      </c>
      <c r="P11" s="26">
        <v>354</v>
      </c>
      <c r="Q11" s="26">
        <v>212</v>
      </c>
      <c r="R11" s="26">
        <v>133</v>
      </c>
      <c r="S11" s="26"/>
      <c r="T11" s="28">
        <f t="shared" si="0"/>
        <v>149586</v>
      </c>
      <c r="U11" s="27"/>
      <c r="V11" s="27"/>
      <c r="W11" s="20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0.5">
      <c r="A12" s="10">
        <v>99</v>
      </c>
      <c r="B12" s="17" t="str">
        <f>+'Beneficiarios por tipo'!B13</f>
        <v>Isapre Banmédica</v>
      </c>
      <c r="C12" s="26">
        <v>93</v>
      </c>
      <c r="D12" s="26">
        <v>1343</v>
      </c>
      <c r="E12" s="26">
        <v>14497</v>
      </c>
      <c r="F12" s="26">
        <v>34007</v>
      </c>
      <c r="G12" s="26">
        <v>39592</v>
      </c>
      <c r="H12" s="26">
        <v>34536</v>
      </c>
      <c r="I12" s="26">
        <v>30347</v>
      </c>
      <c r="J12" s="26">
        <v>26056</v>
      </c>
      <c r="K12" s="26">
        <v>21889</v>
      </c>
      <c r="L12" s="26">
        <v>15976</v>
      </c>
      <c r="M12" s="26">
        <v>11233</v>
      </c>
      <c r="N12" s="26">
        <v>6981</v>
      </c>
      <c r="O12" s="26">
        <v>3574</v>
      </c>
      <c r="P12" s="26">
        <v>1994</v>
      </c>
      <c r="Q12" s="26">
        <v>1235</v>
      </c>
      <c r="R12" s="26">
        <v>925</v>
      </c>
      <c r="S12" s="26"/>
      <c r="T12" s="28">
        <f t="shared" si="0"/>
        <v>244278</v>
      </c>
      <c r="U12" s="27"/>
      <c r="V12" s="27"/>
      <c r="W12" s="20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0.5">
      <c r="A13" s="10">
        <v>107</v>
      </c>
      <c r="B13" s="17" t="str">
        <f>+'Beneficiarios por tipo'!B14</f>
        <v>Consalud S.A.</v>
      </c>
      <c r="C13" s="26">
        <v>19</v>
      </c>
      <c r="D13" s="26">
        <v>2226</v>
      </c>
      <c r="E13" s="26">
        <v>25903</v>
      </c>
      <c r="F13" s="26">
        <v>38999</v>
      </c>
      <c r="G13" s="26">
        <v>37754</v>
      </c>
      <c r="H13" s="26">
        <v>32209</v>
      </c>
      <c r="I13" s="26">
        <v>29819</v>
      </c>
      <c r="J13" s="26">
        <v>27938</v>
      </c>
      <c r="K13" s="26">
        <v>25185</v>
      </c>
      <c r="L13" s="26">
        <v>18939</v>
      </c>
      <c r="M13" s="26">
        <v>13318</v>
      </c>
      <c r="N13" s="26">
        <v>6900</v>
      </c>
      <c r="O13" s="26">
        <v>3463</v>
      </c>
      <c r="P13" s="26">
        <v>2183</v>
      </c>
      <c r="Q13" s="26">
        <v>1455</v>
      </c>
      <c r="R13" s="26">
        <v>748</v>
      </c>
      <c r="S13" s="26"/>
      <c r="T13" s="28">
        <f t="shared" si="0"/>
        <v>267058</v>
      </c>
      <c r="U13" s="27"/>
      <c r="V13" s="27"/>
      <c r="W13" s="20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10.5">
      <c r="A14" s="10"/>
      <c r="B14" s="10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10.5">
      <c r="A15" s="105"/>
      <c r="B15" s="106" t="s">
        <v>43</v>
      </c>
      <c r="C15" s="126">
        <f aca="true" t="shared" si="1" ref="C15:T15">SUM(C7:C14)</f>
        <v>305</v>
      </c>
      <c r="D15" s="126">
        <f t="shared" si="1"/>
        <v>6599</v>
      </c>
      <c r="E15" s="126">
        <f t="shared" si="1"/>
        <v>71706</v>
      </c>
      <c r="F15" s="126">
        <f t="shared" si="1"/>
        <v>154800</v>
      </c>
      <c r="G15" s="126">
        <f t="shared" si="1"/>
        <v>177005</v>
      </c>
      <c r="H15" s="126">
        <f t="shared" si="1"/>
        <v>156862</v>
      </c>
      <c r="I15" s="126">
        <f t="shared" si="1"/>
        <v>137311</v>
      </c>
      <c r="J15" s="126">
        <f t="shared" si="1"/>
        <v>114377</v>
      </c>
      <c r="K15" s="126">
        <f t="shared" si="1"/>
        <v>95647</v>
      </c>
      <c r="L15" s="126">
        <f t="shared" si="1"/>
        <v>70517</v>
      </c>
      <c r="M15" s="126">
        <f t="shared" si="1"/>
        <v>47899</v>
      </c>
      <c r="N15" s="126">
        <f t="shared" si="1"/>
        <v>28562</v>
      </c>
      <c r="O15" s="126">
        <f t="shared" si="1"/>
        <v>15135</v>
      </c>
      <c r="P15" s="126">
        <f t="shared" si="1"/>
        <v>8390</v>
      </c>
      <c r="Q15" s="126">
        <f t="shared" si="1"/>
        <v>5156</v>
      </c>
      <c r="R15" s="126">
        <f t="shared" si="1"/>
        <v>3060</v>
      </c>
      <c r="S15" s="126">
        <f t="shared" si="1"/>
        <v>0</v>
      </c>
      <c r="T15" s="126">
        <f t="shared" si="1"/>
        <v>1093331</v>
      </c>
      <c r="U15" s="27"/>
      <c r="V15" s="27"/>
      <c r="W15" s="20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0.5">
      <c r="A16" s="10"/>
      <c r="B16" s="10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10.5">
      <c r="A17" s="10">
        <v>62</v>
      </c>
      <c r="B17" s="17" t="str">
        <f>+'Beneficiarios por tipo'!B18</f>
        <v>San Lorenzo</v>
      </c>
      <c r="C17" s="26"/>
      <c r="D17" s="26"/>
      <c r="E17" s="26"/>
      <c r="F17" s="26">
        <v>4</v>
      </c>
      <c r="G17" s="26">
        <v>26</v>
      </c>
      <c r="H17" s="26">
        <v>69</v>
      </c>
      <c r="I17" s="26">
        <v>93</v>
      </c>
      <c r="J17" s="26">
        <v>86</v>
      </c>
      <c r="K17" s="26">
        <v>178</v>
      </c>
      <c r="L17" s="26">
        <v>267</v>
      </c>
      <c r="M17" s="26">
        <v>236</v>
      </c>
      <c r="N17" s="26">
        <v>93</v>
      </c>
      <c r="O17" s="26">
        <v>27</v>
      </c>
      <c r="P17" s="26">
        <v>13</v>
      </c>
      <c r="Q17" s="26">
        <v>5</v>
      </c>
      <c r="R17" s="26">
        <v>2</v>
      </c>
      <c r="S17" s="26"/>
      <c r="T17" s="28">
        <f aca="true" t="shared" si="2" ref="T17:T22">SUM(C17:S17)</f>
        <v>1099</v>
      </c>
      <c r="U17" s="27"/>
      <c r="V17" s="27"/>
      <c r="W17" s="20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10.5">
      <c r="A18" s="10">
        <v>63</v>
      </c>
      <c r="B18" s="17" t="str">
        <f>+'Beneficiarios por tipo'!B19</f>
        <v>Fusat Ltda.</v>
      </c>
      <c r="C18" s="26">
        <v>79</v>
      </c>
      <c r="D18" s="26">
        <v>26</v>
      </c>
      <c r="E18" s="26">
        <v>34</v>
      </c>
      <c r="F18" s="26">
        <v>242</v>
      </c>
      <c r="G18" s="26">
        <v>599</v>
      </c>
      <c r="H18" s="26">
        <v>846</v>
      </c>
      <c r="I18" s="26">
        <v>620</v>
      </c>
      <c r="J18" s="26">
        <v>712</v>
      </c>
      <c r="K18" s="26">
        <v>807</v>
      </c>
      <c r="L18" s="26">
        <v>1074</v>
      </c>
      <c r="M18" s="26">
        <v>1636</v>
      </c>
      <c r="N18" s="26">
        <v>1518</v>
      </c>
      <c r="O18" s="26">
        <v>898</v>
      </c>
      <c r="P18" s="26">
        <v>404</v>
      </c>
      <c r="Q18" s="26">
        <v>144</v>
      </c>
      <c r="R18" s="26">
        <v>44</v>
      </c>
      <c r="S18" s="26"/>
      <c r="T18" s="28">
        <f t="shared" si="2"/>
        <v>9683</v>
      </c>
      <c r="U18" s="27"/>
      <c r="V18" s="27"/>
      <c r="W18" s="20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0.5">
      <c r="A19" s="10">
        <v>65</v>
      </c>
      <c r="B19" s="17" t="str">
        <f>+'Beneficiarios por tipo'!B20</f>
        <v>Chuquicamata</v>
      </c>
      <c r="C19" s="26">
        <v>119</v>
      </c>
      <c r="D19" s="26">
        <v>31</v>
      </c>
      <c r="E19" s="26">
        <v>58</v>
      </c>
      <c r="F19" s="26">
        <v>399</v>
      </c>
      <c r="G19" s="26">
        <v>547</v>
      </c>
      <c r="H19" s="26">
        <v>765</v>
      </c>
      <c r="I19" s="26">
        <v>845</v>
      </c>
      <c r="J19" s="26">
        <v>1295</v>
      </c>
      <c r="K19" s="26">
        <v>1618</v>
      </c>
      <c r="L19" s="26">
        <v>1489</v>
      </c>
      <c r="M19" s="26">
        <v>1347</v>
      </c>
      <c r="N19" s="26">
        <v>946</v>
      </c>
      <c r="O19" s="26">
        <v>366</v>
      </c>
      <c r="P19" s="26">
        <v>89</v>
      </c>
      <c r="Q19" s="26">
        <v>29</v>
      </c>
      <c r="R19" s="26">
        <v>17</v>
      </c>
      <c r="S19" s="26"/>
      <c r="T19" s="28">
        <f t="shared" si="2"/>
        <v>9960</v>
      </c>
      <c r="U19" s="27"/>
      <c r="V19" s="27"/>
      <c r="W19" s="20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0.5">
      <c r="A20" s="10">
        <v>68</v>
      </c>
      <c r="B20" s="17" t="str">
        <f>+'Beneficiarios por tipo'!B21</f>
        <v>Río Blanco</v>
      </c>
      <c r="C20" s="26"/>
      <c r="D20" s="26"/>
      <c r="E20" s="26">
        <v>35</v>
      </c>
      <c r="F20" s="26">
        <v>102</v>
      </c>
      <c r="G20" s="26">
        <v>118</v>
      </c>
      <c r="H20" s="26">
        <v>233</v>
      </c>
      <c r="I20" s="26">
        <v>248</v>
      </c>
      <c r="J20" s="26">
        <v>211</v>
      </c>
      <c r="K20" s="26">
        <v>194</v>
      </c>
      <c r="L20" s="26">
        <v>185</v>
      </c>
      <c r="M20" s="26">
        <v>220</v>
      </c>
      <c r="N20" s="26">
        <v>162</v>
      </c>
      <c r="O20" s="26">
        <v>78</v>
      </c>
      <c r="P20" s="26">
        <v>15</v>
      </c>
      <c r="Q20" s="26">
        <v>10</v>
      </c>
      <c r="R20" s="26">
        <v>2</v>
      </c>
      <c r="S20" s="26"/>
      <c r="T20" s="28">
        <f t="shared" si="2"/>
        <v>1813</v>
      </c>
      <c r="U20" s="27"/>
      <c r="V20" s="27"/>
      <c r="W20" s="20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10.5">
      <c r="A21" s="10">
        <v>76</v>
      </c>
      <c r="B21" s="17" t="str">
        <f>+'Beneficiarios por tipo'!B22</f>
        <v>Isapre Fundación</v>
      </c>
      <c r="C21" s="26">
        <v>1</v>
      </c>
      <c r="D21" s="26">
        <v>8</v>
      </c>
      <c r="E21" s="26">
        <v>45</v>
      </c>
      <c r="F21" s="26">
        <v>324</v>
      </c>
      <c r="G21" s="26">
        <v>679</v>
      </c>
      <c r="H21" s="26">
        <v>589</v>
      </c>
      <c r="I21" s="26">
        <v>658</v>
      </c>
      <c r="J21" s="26">
        <v>644</v>
      </c>
      <c r="K21" s="26">
        <v>591</v>
      </c>
      <c r="L21" s="26">
        <v>527</v>
      </c>
      <c r="M21" s="26">
        <v>698</v>
      </c>
      <c r="N21" s="26">
        <v>1039</v>
      </c>
      <c r="O21" s="26">
        <v>666</v>
      </c>
      <c r="P21" s="26">
        <v>339</v>
      </c>
      <c r="Q21" s="26">
        <v>327</v>
      </c>
      <c r="R21" s="26">
        <v>423</v>
      </c>
      <c r="S21" s="26"/>
      <c r="T21" s="28">
        <f t="shared" si="2"/>
        <v>7558</v>
      </c>
      <c r="U21" s="27"/>
      <c r="V21" s="27"/>
      <c r="W21" s="20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ht="10.5">
      <c r="A22" s="10">
        <v>94</v>
      </c>
      <c r="B22" s="17" t="str">
        <f>+'Beneficiarios por tipo'!B23</f>
        <v>Cruz del Norte</v>
      </c>
      <c r="C22" s="26"/>
      <c r="D22" s="26">
        <v>2</v>
      </c>
      <c r="E22" s="26">
        <v>10</v>
      </c>
      <c r="F22" s="26">
        <v>69</v>
      </c>
      <c r="G22" s="26">
        <v>91</v>
      </c>
      <c r="H22" s="26">
        <v>104</v>
      </c>
      <c r="I22" s="26">
        <v>145</v>
      </c>
      <c r="J22" s="26">
        <v>178</v>
      </c>
      <c r="K22" s="26">
        <v>178</v>
      </c>
      <c r="L22" s="26">
        <v>170</v>
      </c>
      <c r="M22" s="26">
        <v>102</v>
      </c>
      <c r="N22" s="26">
        <v>16</v>
      </c>
      <c r="O22" s="26">
        <v>11</v>
      </c>
      <c r="P22" s="26">
        <v>7</v>
      </c>
      <c r="Q22" s="26">
        <v>2</v>
      </c>
      <c r="R22" s="26">
        <v>1</v>
      </c>
      <c r="S22" s="26"/>
      <c r="T22" s="28">
        <f t="shared" si="2"/>
        <v>1086</v>
      </c>
      <c r="U22" s="27"/>
      <c r="V22" s="27"/>
      <c r="W22" s="20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10.5">
      <c r="A23" s="10"/>
      <c r="B23" s="10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10.5">
      <c r="A24" s="106"/>
      <c r="B24" s="106" t="s">
        <v>49</v>
      </c>
      <c r="C24" s="126">
        <f aca="true" t="shared" si="3" ref="C24:T24">SUM(C17:C22)</f>
        <v>199</v>
      </c>
      <c r="D24" s="126">
        <f>SUM(D17:D22)</f>
        <v>67</v>
      </c>
      <c r="E24" s="126">
        <f t="shared" si="3"/>
        <v>182</v>
      </c>
      <c r="F24" s="126">
        <f t="shared" si="3"/>
        <v>1140</v>
      </c>
      <c r="G24" s="126">
        <f t="shared" si="3"/>
        <v>2060</v>
      </c>
      <c r="H24" s="126">
        <f t="shared" si="3"/>
        <v>2606</v>
      </c>
      <c r="I24" s="126">
        <f t="shared" si="3"/>
        <v>2609</v>
      </c>
      <c r="J24" s="126">
        <f t="shared" si="3"/>
        <v>3126</v>
      </c>
      <c r="K24" s="126">
        <f t="shared" si="3"/>
        <v>3566</v>
      </c>
      <c r="L24" s="126">
        <f t="shared" si="3"/>
        <v>3712</v>
      </c>
      <c r="M24" s="126">
        <f t="shared" si="3"/>
        <v>4239</v>
      </c>
      <c r="N24" s="126">
        <f t="shared" si="3"/>
        <v>3774</v>
      </c>
      <c r="O24" s="126">
        <f t="shared" si="3"/>
        <v>2046</v>
      </c>
      <c r="P24" s="126">
        <f t="shared" si="3"/>
        <v>867</v>
      </c>
      <c r="Q24" s="126">
        <f t="shared" si="3"/>
        <v>517</v>
      </c>
      <c r="R24" s="126">
        <f t="shared" si="3"/>
        <v>489</v>
      </c>
      <c r="S24" s="126">
        <f t="shared" si="3"/>
        <v>0</v>
      </c>
      <c r="T24" s="126">
        <f t="shared" si="3"/>
        <v>31199</v>
      </c>
      <c r="U24" s="27"/>
      <c r="V24" s="27"/>
      <c r="W24" s="20">
        <f>+T24/'Cartera total por edad'!T24</f>
        <v>0.7032979418858908</v>
      </c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10.5">
      <c r="A25" s="10"/>
      <c r="B25" s="10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ht="10.5">
      <c r="A26" s="128"/>
      <c r="B26" s="128" t="s">
        <v>50</v>
      </c>
      <c r="C26" s="126">
        <f aca="true" t="shared" si="4" ref="C26:T26">C15+C24</f>
        <v>504</v>
      </c>
      <c r="D26" s="126">
        <f>D15+D24</f>
        <v>6666</v>
      </c>
      <c r="E26" s="126">
        <f t="shared" si="4"/>
        <v>71888</v>
      </c>
      <c r="F26" s="126">
        <f t="shared" si="4"/>
        <v>155940</v>
      </c>
      <c r="G26" s="126">
        <f t="shared" si="4"/>
        <v>179065</v>
      </c>
      <c r="H26" s="126">
        <f t="shared" si="4"/>
        <v>159468</v>
      </c>
      <c r="I26" s="126">
        <f t="shared" si="4"/>
        <v>139920</v>
      </c>
      <c r="J26" s="126">
        <f t="shared" si="4"/>
        <v>117503</v>
      </c>
      <c r="K26" s="126">
        <f t="shared" si="4"/>
        <v>99213</v>
      </c>
      <c r="L26" s="126">
        <f t="shared" si="4"/>
        <v>74229</v>
      </c>
      <c r="M26" s="126">
        <f t="shared" si="4"/>
        <v>52138</v>
      </c>
      <c r="N26" s="126">
        <f t="shared" si="4"/>
        <v>32336</v>
      </c>
      <c r="O26" s="126">
        <f t="shared" si="4"/>
        <v>17181</v>
      </c>
      <c r="P26" s="126">
        <f t="shared" si="4"/>
        <v>9257</v>
      </c>
      <c r="Q26" s="126">
        <f t="shared" si="4"/>
        <v>5673</v>
      </c>
      <c r="R26" s="126">
        <f t="shared" si="4"/>
        <v>3549</v>
      </c>
      <c r="S26" s="126">
        <f t="shared" si="4"/>
        <v>0</v>
      </c>
      <c r="T26" s="126">
        <f t="shared" si="4"/>
        <v>1124530</v>
      </c>
      <c r="U26" s="27"/>
      <c r="V26" s="27"/>
      <c r="W26" s="20">
        <f>+T26/'Cartera total por edad'!T26</f>
        <v>0.6489842181867709</v>
      </c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ht="10.5">
      <c r="A27" s="10"/>
      <c r="B27" s="10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ht="11.25" thickBot="1">
      <c r="A28" s="135"/>
      <c r="B28" s="135" t="s">
        <v>51</v>
      </c>
      <c r="C28" s="137">
        <f aca="true" t="shared" si="5" ref="C28:S28">(C26/$T26)</f>
        <v>0.00044818724267027115</v>
      </c>
      <c r="D28" s="137">
        <f>(D26/$T26)</f>
        <v>0.0059278098405556095</v>
      </c>
      <c r="E28" s="137">
        <f t="shared" si="5"/>
        <v>0.06392715178785804</v>
      </c>
      <c r="F28" s="137">
        <f t="shared" si="5"/>
        <v>0.13867126710714697</v>
      </c>
      <c r="G28" s="137">
        <f t="shared" si="5"/>
        <v>0.15923541390625418</v>
      </c>
      <c r="H28" s="137">
        <f t="shared" si="5"/>
        <v>0.1418085778058389</v>
      </c>
      <c r="I28" s="137">
        <f t="shared" si="5"/>
        <v>0.12442531546512765</v>
      </c>
      <c r="J28" s="137">
        <f t="shared" si="5"/>
        <v>0.10449076503072395</v>
      </c>
      <c r="K28" s="137">
        <f t="shared" si="5"/>
        <v>0.08822619227588414</v>
      </c>
      <c r="L28" s="137">
        <f t="shared" si="5"/>
        <v>0.06600891038922928</v>
      </c>
      <c r="M28" s="137">
        <f t="shared" si="5"/>
        <v>0.04636425884591785</v>
      </c>
      <c r="N28" s="137">
        <f t="shared" si="5"/>
        <v>0.028755124363067236</v>
      </c>
      <c r="O28" s="137">
        <f t="shared" si="5"/>
        <v>0.015278382968884778</v>
      </c>
      <c r="P28" s="137">
        <f t="shared" si="5"/>
        <v>0.008231883542457737</v>
      </c>
      <c r="Q28" s="137">
        <f t="shared" si="5"/>
        <v>0.005044774261246921</v>
      </c>
      <c r="R28" s="137">
        <f t="shared" si="5"/>
        <v>0.0031559851671364926</v>
      </c>
      <c r="S28" s="137">
        <f t="shared" si="5"/>
        <v>0</v>
      </c>
      <c r="T28" s="137">
        <f>SUM(C28:R28)</f>
        <v>1.0000000000000002</v>
      </c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2:256" ht="10.5">
      <c r="B29" s="17" t="str">
        <f>+'Beneficiarios por tipo'!B30</f>
        <v>Fuente: Superintendencia de Salud, Archivo Maestro de Beneficiarios.</v>
      </c>
      <c r="C29" s="19"/>
      <c r="D29" s="19"/>
      <c r="E29" s="19"/>
      <c r="F29" s="20"/>
      <c r="G29" s="19"/>
      <c r="H29" s="19"/>
      <c r="I29" s="19"/>
      <c r="J29" s="19"/>
      <c r="K29" s="19"/>
      <c r="L29" s="54"/>
      <c r="M29" s="57"/>
      <c r="N29" s="54" t="s">
        <v>1</v>
      </c>
      <c r="O29" s="54" t="s">
        <v>1</v>
      </c>
      <c r="P29" s="19"/>
      <c r="Q29" s="19"/>
      <c r="R29" s="54" t="s">
        <v>1</v>
      </c>
      <c r="S29" s="54"/>
      <c r="T29" s="54" t="s">
        <v>1</v>
      </c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2:256" ht="10.5">
      <c r="B30" s="27" t="s">
        <v>219</v>
      </c>
      <c r="C30" s="19"/>
      <c r="D30" s="19"/>
      <c r="E30" s="19"/>
      <c r="F30" s="19"/>
      <c r="G30" s="19"/>
      <c r="H30" s="19"/>
      <c r="I30" s="19"/>
      <c r="J30" s="19"/>
      <c r="K30" s="19"/>
      <c r="L30" s="54" t="s">
        <v>1</v>
      </c>
      <c r="M30" s="54" t="s">
        <v>1</v>
      </c>
      <c r="N30" s="54" t="s">
        <v>1</v>
      </c>
      <c r="O30" s="54" t="s">
        <v>1</v>
      </c>
      <c r="P30" s="19"/>
      <c r="Q30" s="19"/>
      <c r="R30" s="54" t="s">
        <v>1</v>
      </c>
      <c r="S30" s="54"/>
      <c r="T30" s="54" t="s">
        <v>1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3:256" ht="10.5">
      <c r="C31" s="19"/>
      <c r="D31" s="19"/>
      <c r="E31" s="19"/>
      <c r="F31" s="19"/>
      <c r="G31" s="19"/>
      <c r="H31" s="19"/>
      <c r="I31" s="19"/>
      <c r="J31" s="19"/>
      <c r="K31" s="19"/>
      <c r="L31" s="54"/>
      <c r="M31" s="54"/>
      <c r="N31" s="54"/>
      <c r="O31" s="54"/>
      <c r="P31" s="19"/>
      <c r="Q31" s="19"/>
      <c r="R31" s="54"/>
      <c r="S31" s="54"/>
      <c r="T31" s="54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ht="14.25">
      <c r="A32" s="175" t="s">
        <v>224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2:256" ht="13.5">
      <c r="B33" s="176" t="s">
        <v>68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2:256" ht="13.5">
      <c r="B34" s="176" t="s">
        <v>262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ht="11.25" thickBot="1">
      <c r="A35" s="10"/>
      <c r="B35" s="1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ht="10.5">
      <c r="A36" s="114" t="s">
        <v>1</v>
      </c>
      <c r="B36" s="114" t="s">
        <v>1</v>
      </c>
      <c r="C36" s="186" t="s">
        <v>53</v>
      </c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64"/>
      <c r="T36" s="164"/>
      <c r="U36" s="27"/>
      <c r="V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ht="10.5">
      <c r="A37" s="122" t="s">
        <v>37</v>
      </c>
      <c r="B37" s="122" t="s">
        <v>38</v>
      </c>
      <c r="C37" s="133" t="s">
        <v>240</v>
      </c>
      <c r="D37" s="133" t="s">
        <v>241</v>
      </c>
      <c r="E37" s="133" t="s">
        <v>54</v>
      </c>
      <c r="F37" s="133" t="s">
        <v>55</v>
      </c>
      <c r="G37" s="133" t="s">
        <v>56</v>
      </c>
      <c r="H37" s="133" t="s">
        <v>57</v>
      </c>
      <c r="I37" s="133" t="s">
        <v>58</v>
      </c>
      <c r="J37" s="133" t="s">
        <v>59</v>
      </c>
      <c r="K37" s="133" t="s">
        <v>60</v>
      </c>
      <c r="L37" s="133" t="s">
        <v>61</v>
      </c>
      <c r="M37" s="133" t="s">
        <v>62</v>
      </c>
      <c r="N37" s="133" t="s">
        <v>63</v>
      </c>
      <c r="O37" s="133" t="s">
        <v>64</v>
      </c>
      <c r="P37" s="133" t="s">
        <v>65</v>
      </c>
      <c r="Q37" s="133" t="s">
        <v>66</v>
      </c>
      <c r="R37" s="134" t="s">
        <v>67</v>
      </c>
      <c r="S37" s="134" t="s">
        <v>216</v>
      </c>
      <c r="T37" s="165" t="s">
        <v>4</v>
      </c>
      <c r="U37" s="27"/>
      <c r="V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ht="10.5">
      <c r="A38" s="10">
        <v>67</v>
      </c>
      <c r="B38" s="17" t="str">
        <f>+B7</f>
        <v>Colmena Golden Cross</v>
      </c>
      <c r="C38" s="26">
        <v>54774</v>
      </c>
      <c r="D38" s="26">
        <v>15810</v>
      </c>
      <c r="E38" s="26">
        <v>13496</v>
      </c>
      <c r="F38" s="26">
        <v>5543</v>
      </c>
      <c r="G38" s="26">
        <v>1539</v>
      </c>
      <c r="H38" s="26">
        <v>677</v>
      </c>
      <c r="I38" s="26">
        <v>501</v>
      </c>
      <c r="J38" s="26">
        <v>374</v>
      </c>
      <c r="K38" s="26">
        <v>324</v>
      </c>
      <c r="L38" s="26">
        <v>391</v>
      </c>
      <c r="M38" s="26">
        <v>260</v>
      </c>
      <c r="N38" s="26">
        <v>146</v>
      </c>
      <c r="O38" s="26">
        <v>80</v>
      </c>
      <c r="P38" s="26">
        <v>58</v>
      </c>
      <c r="Q38" s="26">
        <v>41</v>
      </c>
      <c r="R38" s="26">
        <v>26</v>
      </c>
      <c r="S38" s="26"/>
      <c r="T38" s="28">
        <f aca="true" t="shared" si="6" ref="T38:T44">SUM(C38:S38)</f>
        <v>94040</v>
      </c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ht="10.5">
      <c r="A39" s="10">
        <v>78</v>
      </c>
      <c r="B39" s="17" t="str">
        <f aca="true" t="shared" si="7" ref="B39:B44">+B8</f>
        <v>Isapre Cruz Blanca S.A.</v>
      </c>
      <c r="C39" s="26">
        <v>69563</v>
      </c>
      <c r="D39" s="26">
        <v>22802</v>
      </c>
      <c r="E39" s="26">
        <v>17003</v>
      </c>
      <c r="F39" s="26">
        <v>6360</v>
      </c>
      <c r="G39" s="26">
        <v>1505</v>
      </c>
      <c r="H39" s="26">
        <v>615</v>
      </c>
      <c r="I39" s="26">
        <v>485</v>
      </c>
      <c r="J39" s="26">
        <v>423</v>
      </c>
      <c r="K39" s="26">
        <v>491</v>
      </c>
      <c r="L39" s="26">
        <v>478</v>
      </c>
      <c r="M39" s="26">
        <v>356</v>
      </c>
      <c r="N39" s="26">
        <v>220</v>
      </c>
      <c r="O39" s="26">
        <v>125</v>
      </c>
      <c r="P39" s="26">
        <v>67</v>
      </c>
      <c r="Q39" s="26">
        <v>39</v>
      </c>
      <c r="R39" s="26">
        <v>34</v>
      </c>
      <c r="S39" s="26"/>
      <c r="T39" s="28">
        <f t="shared" si="6"/>
        <v>120566</v>
      </c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ht="10.5">
      <c r="A40" s="10">
        <v>80</v>
      </c>
      <c r="B40" s="17" t="str">
        <f t="shared" si="7"/>
        <v>Vida Tres</v>
      </c>
      <c r="C40" s="26">
        <v>15211</v>
      </c>
      <c r="D40" s="26">
        <v>4989</v>
      </c>
      <c r="E40" s="26">
        <v>4403</v>
      </c>
      <c r="F40" s="26">
        <v>1599</v>
      </c>
      <c r="G40" s="26">
        <v>324</v>
      </c>
      <c r="H40" s="26">
        <v>94</v>
      </c>
      <c r="I40" s="26">
        <v>64</v>
      </c>
      <c r="J40" s="26">
        <v>61</v>
      </c>
      <c r="K40" s="26">
        <v>71</v>
      </c>
      <c r="L40" s="26">
        <v>64</v>
      </c>
      <c r="M40" s="26">
        <v>53</v>
      </c>
      <c r="N40" s="26">
        <v>58</v>
      </c>
      <c r="O40" s="26">
        <v>39</v>
      </c>
      <c r="P40" s="26">
        <v>44</v>
      </c>
      <c r="Q40" s="26">
        <v>34</v>
      </c>
      <c r="R40" s="26">
        <v>27</v>
      </c>
      <c r="S40" s="26"/>
      <c r="T40" s="28">
        <f t="shared" si="6"/>
        <v>27135</v>
      </c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pans="1:256" ht="10.5">
      <c r="A41" s="10">
        <v>81</v>
      </c>
      <c r="B41" s="17" t="str">
        <f t="shared" si="7"/>
        <v>Ferrosalud</v>
      </c>
      <c r="C41" s="26">
        <v>759</v>
      </c>
      <c r="D41" s="26">
        <v>253</v>
      </c>
      <c r="E41" s="26">
        <v>159</v>
      </c>
      <c r="F41" s="26">
        <v>68</v>
      </c>
      <c r="G41" s="26">
        <v>9</v>
      </c>
      <c r="H41" s="26">
        <v>6</v>
      </c>
      <c r="I41" s="26">
        <v>3</v>
      </c>
      <c r="J41" s="26">
        <v>3</v>
      </c>
      <c r="K41" s="26">
        <v>6</v>
      </c>
      <c r="L41" s="26">
        <v>2</v>
      </c>
      <c r="M41" s="26">
        <v>4</v>
      </c>
      <c r="N41" s="26"/>
      <c r="O41" s="26"/>
      <c r="P41" s="26"/>
      <c r="Q41" s="26"/>
      <c r="R41" s="26"/>
      <c r="S41" s="26"/>
      <c r="T41" s="28">
        <f>SUM(C41:S41)</f>
        <v>1272</v>
      </c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ht="10.5">
      <c r="A42" s="10">
        <v>88</v>
      </c>
      <c r="B42" s="17" t="str">
        <f t="shared" si="7"/>
        <v>Mas Vida</v>
      </c>
      <c r="C42" s="26">
        <v>63628</v>
      </c>
      <c r="D42" s="26">
        <v>17317</v>
      </c>
      <c r="E42" s="26">
        <v>12027</v>
      </c>
      <c r="F42" s="26">
        <v>3720</v>
      </c>
      <c r="G42" s="26">
        <v>611</v>
      </c>
      <c r="H42" s="26">
        <v>302</v>
      </c>
      <c r="I42" s="26">
        <v>267</v>
      </c>
      <c r="J42" s="26">
        <v>215</v>
      </c>
      <c r="K42" s="26">
        <v>149</v>
      </c>
      <c r="L42" s="26">
        <v>57</v>
      </c>
      <c r="M42" s="26">
        <v>26</v>
      </c>
      <c r="N42" s="26">
        <v>11</v>
      </c>
      <c r="O42" s="26">
        <v>3</v>
      </c>
      <c r="P42" s="26">
        <v>5</v>
      </c>
      <c r="Q42" s="26">
        <v>10</v>
      </c>
      <c r="R42" s="26">
        <v>8</v>
      </c>
      <c r="S42" s="26"/>
      <c r="T42" s="28">
        <f t="shared" si="6"/>
        <v>98356</v>
      </c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ht="10.5">
      <c r="A43" s="10">
        <v>99</v>
      </c>
      <c r="B43" s="17" t="str">
        <f t="shared" si="7"/>
        <v>Isapre Banmédica</v>
      </c>
      <c r="C43" s="26">
        <v>69259</v>
      </c>
      <c r="D43" s="26">
        <v>23293</v>
      </c>
      <c r="E43" s="26">
        <v>19090</v>
      </c>
      <c r="F43" s="26">
        <v>6782</v>
      </c>
      <c r="G43" s="26">
        <v>1355</v>
      </c>
      <c r="H43" s="26">
        <v>504</v>
      </c>
      <c r="I43" s="26">
        <v>266</v>
      </c>
      <c r="J43" s="26">
        <v>258</v>
      </c>
      <c r="K43" s="26">
        <v>328</v>
      </c>
      <c r="L43" s="26">
        <v>344</v>
      </c>
      <c r="M43" s="26">
        <v>260</v>
      </c>
      <c r="N43" s="26">
        <v>187</v>
      </c>
      <c r="O43" s="26">
        <v>99</v>
      </c>
      <c r="P43" s="26">
        <v>69</v>
      </c>
      <c r="Q43" s="26">
        <v>48</v>
      </c>
      <c r="R43" s="26">
        <v>39</v>
      </c>
      <c r="S43" s="26"/>
      <c r="T43" s="28">
        <f t="shared" si="6"/>
        <v>122181</v>
      </c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ht="10.5">
      <c r="A44" s="10">
        <v>107</v>
      </c>
      <c r="B44" s="17" t="str">
        <f t="shared" si="7"/>
        <v>Consalud S.A.</v>
      </c>
      <c r="C44" s="26">
        <v>67889</v>
      </c>
      <c r="D44" s="26">
        <v>25054</v>
      </c>
      <c r="E44" s="26">
        <v>20512</v>
      </c>
      <c r="F44" s="26">
        <v>6727</v>
      </c>
      <c r="G44" s="26">
        <v>1517</v>
      </c>
      <c r="H44" s="26">
        <v>446</v>
      </c>
      <c r="I44" s="26">
        <v>298</v>
      </c>
      <c r="J44" s="26">
        <v>241</v>
      </c>
      <c r="K44" s="26">
        <v>239</v>
      </c>
      <c r="L44" s="26">
        <v>221</v>
      </c>
      <c r="M44" s="26">
        <v>173</v>
      </c>
      <c r="N44" s="26">
        <v>63</v>
      </c>
      <c r="O44" s="26">
        <v>17</v>
      </c>
      <c r="P44" s="26">
        <v>5</v>
      </c>
      <c r="Q44" s="26">
        <v>24</v>
      </c>
      <c r="R44" s="26">
        <v>36</v>
      </c>
      <c r="S44" s="26"/>
      <c r="T44" s="28">
        <f t="shared" si="6"/>
        <v>123462</v>
      </c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ht="10.5">
      <c r="A45" s="10"/>
      <c r="B45" s="10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ht="10.5">
      <c r="A46" s="105"/>
      <c r="B46" s="106" t="s">
        <v>43</v>
      </c>
      <c r="C46" s="126">
        <f aca="true" t="shared" si="8" ref="C46:T46">SUM(C38:C45)</f>
        <v>341083</v>
      </c>
      <c r="D46" s="126">
        <f t="shared" si="8"/>
        <v>109518</v>
      </c>
      <c r="E46" s="126">
        <f t="shared" si="8"/>
        <v>86690</v>
      </c>
      <c r="F46" s="126">
        <f t="shared" si="8"/>
        <v>30799</v>
      </c>
      <c r="G46" s="126">
        <f t="shared" si="8"/>
        <v>6860</v>
      </c>
      <c r="H46" s="126">
        <f t="shared" si="8"/>
        <v>2644</v>
      </c>
      <c r="I46" s="126">
        <f t="shared" si="8"/>
        <v>1884</v>
      </c>
      <c r="J46" s="126">
        <f t="shared" si="8"/>
        <v>1575</v>
      </c>
      <c r="K46" s="126">
        <f t="shared" si="8"/>
        <v>1608</v>
      </c>
      <c r="L46" s="126">
        <f t="shared" si="8"/>
        <v>1557</v>
      </c>
      <c r="M46" s="126">
        <f t="shared" si="8"/>
        <v>1132</v>
      </c>
      <c r="N46" s="126">
        <f t="shared" si="8"/>
        <v>685</v>
      </c>
      <c r="O46" s="126">
        <f t="shared" si="8"/>
        <v>363</v>
      </c>
      <c r="P46" s="126">
        <f t="shared" si="8"/>
        <v>248</v>
      </c>
      <c r="Q46" s="126">
        <f t="shared" si="8"/>
        <v>196</v>
      </c>
      <c r="R46" s="126">
        <f t="shared" si="8"/>
        <v>170</v>
      </c>
      <c r="S46" s="126">
        <f t="shared" si="8"/>
        <v>0</v>
      </c>
      <c r="T46" s="126">
        <f t="shared" si="8"/>
        <v>587012</v>
      </c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ht="10.5">
      <c r="A47" s="10"/>
      <c r="B47" s="10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pans="1:256" ht="10.5">
      <c r="A48" s="10">
        <v>62</v>
      </c>
      <c r="B48" s="17" t="str">
        <f aca="true" t="shared" si="9" ref="B48:B53">+B17</f>
        <v>San Lorenzo</v>
      </c>
      <c r="C48" s="26">
        <v>284</v>
      </c>
      <c r="D48" s="26">
        <v>151</v>
      </c>
      <c r="E48" s="26">
        <v>150</v>
      </c>
      <c r="F48" s="26">
        <v>8</v>
      </c>
      <c r="G48" s="26">
        <v>5</v>
      </c>
      <c r="H48" s="26">
        <v>1</v>
      </c>
      <c r="I48" s="26">
        <v>1</v>
      </c>
      <c r="J48" s="26"/>
      <c r="K48" s="26"/>
      <c r="L48" s="26"/>
      <c r="M48" s="26"/>
      <c r="N48" s="26"/>
      <c r="O48" s="26">
        <v>2</v>
      </c>
      <c r="P48" s="26"/>
      <c r="Q48" s="26">
        <v>1</v>
      </c>
      <c r="R48" s="26">
        <v>3</v>
      </c>
      <c r="S48" s="26"/>
      <c r="T48" s="28">
        <f aca="true" t="shared" si="10" ref="T48:T53">SUM(C48:S48)</f>
        <v>606</v>
      </c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256" ht="10.5">
      <c r="A49" s="10">
        <v>63</v>
      </c>
      <c r="B49" s="17" t="str">
        <f t="shared" si="9"/>
        <v>Fusat Ltda.</v>
      </c>
      <c r="C49" s="26">
        <v>2500</v>
      </c>
      <c r="D49" s="26">
        <v>1002</v>
      </c>
      <c r="E49" s="26">
        <v>876</v>
      </c>
      <c r="F49" s="26">
        <v>28</v>
      </c>
      <c r="G49" s="26">
        <v>16</v>
      </c>
      <c r="H49" s="26">
        <v>19</v>
      </c>
      <c r="I49" s="26">
        <v>10</v>
      </c>
      <c r="J49" s="26">
        <v>6</v>
      </c>
      <c r="K49" s="26">
        <v>3</v>
      </c>
      <c r="L49" s="26"/>
      <c r="M49" s="26">
        <v>3</v>
      </c>
      <c r="N49" s="26">
        <v>1</v>
      </c>
      <c r="O49" s="26">
        <v>5</v>
      </c>
      <c r="P49" s="26">
        <v>3</v>
      </c>
      <c r="Q49" s="26">
        <v>6</v>
      </c>
      <c r="R49" s="26">
        <v>6</v>
      </c>
      <c r="S49" s="26"/>
      <c r="T49" s="28">
        <f t="shared" si="10"/>
        <v>4484</v>
      </c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ht="10.5">
      <c r="A50" s="10">
        <v>65</v>
      </c>
      <c r="B50" s="17" t="str">
        <f t="shared" si="9"/>
        <v>Chuquicamata</v>
      </c>
      <c r="C50" s="26">
        <v>3494</v>
      </c>
      <c r="D50" s="26">
        <v>1684</v>
      </c>
      <c r="E50" s="26">
        <v>1398</v>
      </c>
      <c r="F50" s="26">
        <v>123</v>
      </c>
      <c r="G50" s="26">
        <v>43</v>
      </c>
      <c r="H50" s="26">
        <v>21</v>
      </c>
      <c r="I50" s="26">
        <v>12</v>
      </c>
      <c r="J50" s="26">
        <v>4</v>
      </c>
      <c r="K50" s="26">
        <v>3</v>
      </c>
      <c r="L50" s="26"/>
      <c r="M50" s="26">
        <v>1</v>
      </c>
      <c r="N50" s="26">
        <v>12</v>
      </c>
      <c r="O50" s="26">
        <v>9</v>
      </c>
      <c r="P50" s="26">
        <v>5</v>
      </c>
      <c r="Q50" s="26">
        <v>15</v>
      </c>
      <c r="R50" s="26">
        <v>15</v>
      </c>
      <c r="S50" s="26"/>
      <c r="T50" s="28">
        <f t="shared" si="10"/>
        <v>6839</v>
      </c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ht="10.5">
      <c r="A51" s="10">
        <v>68</v>
      </c>
      <c r="B51" s="17" t="str">
        <f t="shared" si="9"/>
        <v>Río Blanco</v>
      </c>
      <c r="C51" s="26">
        <v>761</v>
      </c>
      <c r="D51" s="26">
        <v>301</v>
      </c>
      <c r="E51" s="26">
        <v>282</v>
      </c>
      <c r="F51" s="26">
        <v>1</v>
      </c>
      <c r="G51" s="26">
        <v>4</v>
      </c>
      <c r="H51" s="26"/>
      <c r="I51" s="26">
        <v>1</v>
      </c>
      <c r="J51" s="26"/>
      <c r="K51" s="26"/>
      <c r="L51" s="26"/>
      <c r="M51" s="26"/>
      <c r="N51" s="26">
        <v>1</v>
      </c>
      <c r="O51" s="26">
        <v>1</v>
      </c>
      <c r="P51" s="26">
        <v>1</v>
      </c>
      <c r="Q51" s="26">
        <v>3</v>
      </c>
      <c r="R51" s="26">
        <v>2</v>
      </c>
      <c r="S51" s="26"/>
      <c r="T51" s="28">
        <f t="shared" si="10"/>
        <v>1358</v>
      </c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ht="10.5">
      <c r="A52" s="10">
        <v>76</v>
      </c>
      <c r="B52" s="17" t="str">
        <f t="shared" si="9"/>
        <v>Isapre Fundación</v>
      </c>
      <c r="C52" s="26">
        <v>2608</v>
      </c>
      <c r="D52" s="26">
        <v>990</v>
      </c>
      <c r="E52" s="26">
        <v>800</v>
      </c>
      <c r="F52" s="26">
        <v>173</v>
      </c>
      <c r="G52" s="26">
        <v>10</v>
      </c>
      <c r="H52" s="26">
        <v>13</v>
      </c>
      <c r="I52" s="26">
        <v>13</v>
      </c>
      <c r="J52" s="26">
        <v>10</v>
      </c>
      <c r="K52" s="26">
        <v>10</v>
      </c>
      <c r="L52" s="26">
        <v>11</v>
      </c>
      <c r="M52" s="26">
        <v>4</v>
      </c>
      <c r="N52" s="26"/>
      <c r="O52" s="26">
        <v>1</v>
      </c>
      <c r="P52" s="26">
        <v>1</v>
      </c>
      <c r="Q52" s="26">
        <v>3</v>
      </c>
      <c r="R52" s="26">
        <v>3</v>
      </c>
      <c r="S52" s="26"/>
      <c r="T52" s="28">
        <f t="shared" si="10"/>
        <v>4650</v>
      </c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ht="10.5">
      <c r="A53" s="10">
        <v>94</v>
      </c>
      <c r="B53" s="17" t="str">
        <f t="shared" si="9"/>
        <v>Cruz del Norte</v>
      </c>
      <c r="C53" s="26">
        <v>429</v>
      </c>
      <c r="D53" s="26">
        <v>192</v>
      </c>
      <c r="E53" s="26">
        <v>64</v>
      </c>
      <c r="F53" s="26"/>
      <c r="G53" s="26">
        <v>1</v>
      </c>
      <c r="H53" s="26">
        <v>1</v>
      </c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8">
        <f t="shared" si="10"/>
        <v>687</v>
      </c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ht="10.5">
      <c r="A54" s="10"/>
      <c r="B54" s="10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1:256" ht="10.5">
      <c r="A55" s="106"/>
      <c r="B55" s="106" t="s">
        <v>49</v>
      </c>
      <c r="C55" s="126">
        <f aca="true" t="shared" si="11" ref="C55:T55">SUM(C48:C53)</f>
        <v>10076</v>
      </c>
      <c r="D55" s="126">
        <f>SUM(D48:D53)</f>
        <v>4320</v>
      </c>
      <c r="E55" s="126">
        <f t="shared" si="11"/>
        <v>3570</v>
      </c>
      <c r="F55" s="126">
        <f t="shared" si="11"/>
        <v>333</v>
      </c>
      <c r="G55" s="126">
        <f t="shared" si="11"/>
        <v>79</v>
      </c>
      <c r="H55" s="126">
        <f t="shared" si="11"/>
        <v>55</v>
      </c>
      <c r="I55" s="126">
        <f t="shared" si="11"/>
        <v>37</v>
      </c>
      <c r="J55" s="126">
        <f t="shared" si="11"/>
        <v>20</v>
      </c>
      <c r="K55" s="126">
        <f t="shared" si="11"/>
        <v>16</v>
      </c>
      <c r="L55" s="126">
        <f t="shared" si="11"/>
        <v>11</v>
      </c>
      <c r="M55" s="126">
        <f t="shared" si="11"/>
        <v>8</v>
      </c>
      <c r="N55" s="126">
        <f t="shared" si="11"/>
        <v>14</v>
      </c>
      <c r="O55" s="126">
        <f t="shared" si="11"/>
        <v>18</v>
      </c>
      <c r="P55" s="126">
        <f t="shared" si="11"/>
        <v>10</v>
      </c>
      <c r="Q55" s="126">
        <f t="shared" si="11"/>
        <v>28</v>
      </c>
      <c r="R55" s="126">
        <f t="shared" si="11"/>
        <v>29</v>
      </c>
      <c r="S55" s="126">
        <f t="shared" si="11"/>
        <v>0</v>
      </c>
      <c r="T55" s="126">
        <f t="shared" si="11"/>
        <v>18624</v>
      </c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ht="10.5">
      <c r="A56" s="10"/>
      <c r="B56" s="10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ht="10.5">
      <c r="A57" s="128"/>
      <c r="B57" s="128" t="s">
        <v>50</v>
      </c>
      <c r="C57" s="126">
        <f aca="true" t="shared" si="12" ref="C57:T57">C46+C55</f>
        <v>351159</v>
      </c>
      <c r="D57" s="126">
        <f>D46+D55</f>
        <v>113838</v>
      </c>
      <c r="E57" s="126">
        <f t="shared" si="12"/>
        <v>90260</v>
      </c>
      <c r="F57" s="126">
        <f t="shared" si="12"/>
        <v>31132</v>
      </c>
      <c r="G57" s="126">
        <f t="shared" si="12"/>
        <v>6939</v>
      </c>
      <c r="H57" s="126">
        <f t="shared" si="12"/>
        <v>2699</v>
      </c>
      <c r="I57" s="126">
        <f t="shared" si="12"/>
        <v>1921</v>
      </c>
      <c r="J57" s="126">
        <f t="shared" si="12"/>
        <v>1595</v>
      </c>
      <c r="K57" s="126">
        <f t="shared" si="12"/>
        <v>1624</v>
      </c>
      <c r="L57" s="126">
        <f t="shared" si="12"/>
        <v>1568</v>
      </c>
      <c r="M57" s="126">
        <f t="shared" si="12"/>
        <v>1140</v>
      </c>
      <c r="N57" s="126">
        <f t="shared" si="12"/>
        <v>699</v>
      </c>
      <c r="O57" s="126">
        <f t="shared" si="12"/>
        <v>381</v>
      </c>
      <c r="P57" s="126">
        <f t="shared" si="12"/>
        <v>258</v>
      </c>
      <c r="Q57" s="126">
        <f t="shared" si="12"/>
        <v>224</v>
      </c>
      <c r="R57" s="126">
        <f t="shared" si="12"/>
        <v>199</v>
      </c>
      <c r="S57" s="126">
        <f t="shared" si="12"/>
        <v>0</v>
      </c>
      <c r="T57" s="126">
        <f t="shared" si="12"/>
        <v>605636</v>
      </c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ht="10.5">
      <c r="A58" s="10"/>
      <c r="B58" s="10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ht="11.25" thickBot="1">
      <c r="A59" s="135"/>
      <c r="B59" s="135" t="s">
        <v>51</v>
      </c>
      <c r="C59" s="137">
        <f aca="true" t="shared" si="13" ref="C59:S59">(C57/$T57)</f>
        <v>0.579818570890766</v>
      </c>
      <c r="D59" s="137">
        <f>(D57/$T57)</f>
        <v>0.1879643878501278</v>
      </c>
      <c r="E59" s="137">
        <f t="shared" si="13"/>
        <v>0.149033412809014</v>
      </c>
      <c r="F59" s="137">
        <f t="shared" si="13"/>
        <v>0.05140381351174633</v>
      </c>
      <c r="G59" s="137">
        <f t="shared" si="13"/>
        <v>0.01145737703835307</v>
      </c>
      <c r="H59" s="137">
        <f t="shared" si="13"/>
        <v>0.0044564722044264215</v>
      </c>
      <c r="I59" s="137">
        <f t="shared" si="13"/>
        <v>0.0031718722136728993</v>
      </c>
      <c r="J59" s="137">
        <f t="shared" si="13"/>
        <v>0.002633595096724765</v>
      </c>
      <c r="K59" s="137">
        <f t="shared" si="13"/>
        <v>0.002681478643937943</v>
      </c>
      <c r="L59" s="137">
        <f t="shared" si="13"/>
        <v>0.0025890138631124967</v>
      </c>
      <c r="M59" s="137">
        <f t="shared" si="13"/>
        <v>0.001882318752518014</v>
      </c>
      <c r="N59" s="137">
        <f t="shared" si="13"/>
        <v>0.0011541586035176245</v>
      </c>
      <c r="O59" s="137">
        <f t="shared" si="13"/>
        <v>0.0006290907409731257</v>
      </c>
      <c r="P59" s="137">
        <f t="shared" si="13"/>
        <v>0.0004259984545172348</v>
      </c>
      <c r="Q59" s="137">
        <f t="shared" si="13"/>
        <v>0.00036985912330178523</v>
      </c>
      <c r="R59" s="137">
        <f t="shared" si="13"/>
        <v>0.00032858020329042527</v>
      </c>
      <c r="S59" s="137">
        <f t="shared" si="13"/>
        <v>0</v>
      </c>
      <c r="T59" s="137">
        <f>SUM(C59:R59)</f>
        <v>0.9999999999999999</v>
      </c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2:256" ht="10.5">
      <c r="B60" s="17" t="str">
        <f>+B29</f>
        <v>Fuente: Superintendencia de Salud, Archivo Maestro de Beneficiarios.</v>
      </c>
      <c r="C60" s="19"/>
      <c r="D60" s="19"/>
      <c r="E60" s="19"/>
      <c r="F60" s="20"/>
      <c r="G60" s="19"/>
      <c r="H60" s="19"/>
      <c r="I60" s="19"/>
      <c r="J60" s="20"/>
      <c r="K60" s="19"/>
      <c r="L60" s="20"/>
      <c r="M60" s="54" t="s">
        <v>1</v>
      </c>
      <c r="N60" s="54" t="s">
        <v>1</v>
      </c>
      <c r="O60" s="54" t="s">
        <v>1</v>
      </c>
      <c r="P60" s="19"/>
      <c r="Q60" s="19"/>
      <c r="R60" s="54" t="s">
        <v>1</v>
      </c>
      <c r="S60" s="54"/>
      <c r="T60" s="54" t="s">
        <v>1</v>
      </c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2:256" ht="10.5">
      <c r="B61" s="17" t="str">
        <f>+B30</f>
        <v>(*) Son aquellos datos que no presentan información en el campo edad.</v>
      </c>
      <c r="C61" s="19"/>
      <c r="D61" s="19"/>
      <c r="E61" s="19"/>
      <c r="F61" s="19"/>
      <c r="G61" s="19"/>
      <c r="H61" s="19"/>
      <c r="I61" s="19"/>
      <c r="J61" s="19"/>
      <c r="K61" s="19"/>
      <c r="L61" s="54" t="s">
        <v>1</v>
      </c>
      <c r="M61" s="54" t="s">
        <v>1</v>
      </c>
      <c r="N61" s="54" t="s">
        <v>1</v>
      </c>
      <c r="O61" s="54" t="s">
        <v>1</v>
      </c>
      <c r="P61" s="19"/>
      <c r="Q61" s="19"/>
      <c r="R61" s="54" t="s">
        <v>1</v>
      </c>
      <c r="S61" s="54"/>
      <c r="T61" s="54" t="s">
        <v>1</v>
      </c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</row>
    <row r="62" spans="3:256" ht="10.5">
      <c r="C62" s="19"/>
      <c r="D62" s="19"/>
      <c r="E62" s="19"/>
      <c r="F62" s="19"/>
      <c r="G62" s="19"/>
      <c r="H62" s="19"/>
      <c r="I62" s="19"/>
      <c r="J62" s="19"/>
      <c r="K62" s="19"/>
      <c r="L62" s="54"/>
      <c r="M62" s="54"/>
      <c r="N62" s="54"/>
      <c r="O62" s="54"/>
      <c r="P62" s="19"/>
      <c r="Q62" s="19"/>
      <c r="R62" s="54"/>
      <c r="S62" s="54"/>
      <c r="T62" s="54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pans="1:256" ht="14.25">
      <c r="A63" s="175" t="s">
        <v>224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</row>
    <row r="64" spans="2:256" ht="13.5">
      <c r="B64" s="176" t="s">
        <v>69</v>
      </c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</row>
    <row r="65" spans="2:256" ht="13.5">
      <c r="B65" s="176" t="s">
        <v>263</v>
      </c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  <c r="IV65" s="27"/>
    </row>
    <row r="66" spans="1:256" ht="11.25" thickBot="1">
      <c r="A66" s="27"/>
      <c r="B66" s="27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  <c r="IV66" s="27"/>
    </row>
    <row r="67" spans="1:256" ht="10.5">
      <c r="A67" s="114" t="s">
        <v>1</v>
      </c>
      <c r="B67" s="114" t="s">
        <v>1</v>
      </c>
      <c r="C67" s="186" t="s">
        <v>53</v>
      </c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64"/>
      <c r="T67" s="164"/>
      <c r="U67" s="27"/>
      <c r="V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</row>
    <row r="68" spans="1:256" ht="10.5">
      <c r="A68" s="122" t="s">
        <v>37</v>
      </c>
      <c r="B68" s="122" t="s">
        <v>38</v>
      </c>
      <c r="C68" s="133" t="s">
        <v>240</v>
      </c>
      <c r="D68" s="133" t="s">
        <v>241</v>
      </c>
      <c r="E68" s="133" t="s">
        <v>54</v>
      </c>
      <c r="F68" s="133" t="s">
        <v>55</v>
      </c>
      <c r="G68" s="133" t="s">
        <v>56</v>
      </c>
      <c r="H68" s="133" t="s">
        <v>57</v>
      </c>
      <c r="I68" s="133" t="s">
        <v>58</v>
      </c>
      <c r="J68" s="133" t="s">
        <v>59</v>
      </c>
      <c r="K68" s="133" t="s">
        <v>60</v>
      </c>
      <c r="L68" s="133" t="s">
        <v>61</v>
      </c>
      <c r="M68" s="133" t="s">
        <v>62</v>
      </c>
      <c r="N68" s="133" t="s">
        <v>63</v>
      </c>
      <c r="O68" s="133" t="s">
        <v>64</v>
      </c>
      <c r="P68" s="133" t="s">
        <v>65</v>
      </c>
      <c r="Q68" s="133" t="s">
        <v>66</v>
      </c>
      <c r="R68" s="134" t="s">
        <v>67</v>
      </c>
      <c r="S68" s="134" t="s">
        <v>216</v>
      </c>
      <c r="T68" s="165" t="s">
        <v>4</v>
      </c>
      <c r="U68" s="27"/>
      <c r="V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  <c r="IV68" s="27"/>
    </row>
    <row r="69" spans="1:256" ht="10.5">
      <c r="A69" s="10">
        <v>67</v>
      </c>
      <c r="B69" s="17" t="str">
        <f>+B38</f>
        <v>Colmena Golden Cross</v>
      </c>
      <c r="C69" s="28">
        <f aca="true" t="shared" si="14" ref="C69:S69">C7+C38</f>
        <v>54795</v>
      </c>
      <c r="D69" s="28">
        <f t="shared" si="14"/>
        <v>16116</v>
      </c>
      <c r="E69" s="28">
        <f t="shared" si="14"/>
        <v>18539</v>
      </c>
      <c r="F69" s="28">
        <f t="shared" si="14"/>
        <v>26258</v>
      </c>
      <c r="G69" s="28">
        <f t="shared" si="14"/>
        <v>27983</v>
      </c>
      <c r="H69" s="28">
        <f t="shared" si="14"/>
        <v>23526</v>
      </c>
      <c r="I69" s="28">
        <f t="shared" si="14"/>
        <v>19344</v>
      </c>
      <c r="J69" s="28">
        <f t="shared" si="14"/>
        <v>14831</v>
      </c>
      <c r="K69" s="28">
        <f t="shared" si="14"/>
        <v>12568</v>
      </c>
      <c r="L69" s="28">
        <f t="shared" si="14"/>
        <v>10711</v>
      </c>
      <c r="M69" s="28">
        <f t="shared" si="14"/>
        <v>7981</v>
      </c>
      <c r="N69" s="28">
        <f t="shared" si="14"/>
        <v>5359</v>
      </c>
      <c r="O69" s="28">
        <f t="shared" si="14"/>
        <v>3289</v>
      </c>
      <c r="P69" s="28">
        <f t="shared" si="14"/>
        <v>1760</v>
      </c>
      <c r="Q69" s="28">
        <f t="shared" si="14"/>
        <v>935</v>
      </c>
      <c r="R69" s="28">
        <f t="shared" si="14"/>
        <v>556</v>
      </c>
      <c r="S69" s="28">
        <f t="shared" si="14"/>
        <v>0</v>
      </c>
      <c r="T69" s="28">
        <f aca="true" t="shared" si="15" ref="T69:T75">SUM(C69:S69)</f>
        <v>244551</v>
      </c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</row>
    <row r="70" spans="1:256" ht="10.5">
      <c r="A70" s="10">
        <v>78</v>
      </c>
      <c r="B70" s="17" t="str">
        <f aca="true" t="shared" si="16" ref="B70:B75">+B39</f>
        <v>Isapre Cruz Blanca S.A.</v>
      </c>
      <c r="C70" s="28">
        <f aca="true" t="shared" si="17" ref="C70:S70">C8+C39</f>
        <v>69582</v>
      </c>
      <c r="D70" s="28">
        <f t="shared" si="17"/>
        <v>24243</v>
      </c>
      <c r="E70" s="28">
        <f t="shared" si="17"/>
        <v>32711</v>
      </c>
      <c r="F70" s="28">
        <f t="shared" si="17"/>
        <v>40251</v>
      </c>
      <c r="G70" s="28">
        <f t="shared" si="17"/>
        <v>38720</v>
      </c>
      <c r="H70" s="28">
        <f t="shared" si="17"/>
        <v>32374</v>
      </c>
      <c r="I70" s="28">
        <f t="shared" si="17"/>
        <v>27524</v>
      </c>
      <c r="J70" s="28">
        <f t="shared" si="17"/>
        <v>22539</v>
      </c>
      <c r="K70" s="28">
        <f t="shared" si="17"/>
        <v>19288</v>
      </c>
      <c r="L70" s="28">
        <f t="shared" si="17"/>
        <v>14343</v>
      </c>
      <c r="M70" s="28">
        <f t="shared" si="17"/>
        <v>9591</v>
      </c>
      <c r="N70" s="28">
        <f t="shared" si="17"/>
        <v>6006</v>
      </c>
      <c r="O70" s="28">
        <f t="shared" si="17"/>
        <v>2979</v>
      </c>
      <c r="P70" s="28">
        <f t="shared" si="17"/>
        <v>1447</v>
      </c>
      <c r="Q70" s="28">
        <f t="shared" si="17"/>
        <v>897</v>
      </c>
      <c r="R70" s="28">
        <f t="shared" si="17"/>
        <v>480</v>
      </c>
      <c r="S70" s="28">
        <f t="shared" si="17"/>
        <v>0</v>
      </c>
      <c r="T70" s="28">
        <f t="shared" si="15"/>
        <v>342975</v>
      </c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</row>
    <row r="71" spans="1:256" ht="10.5">
      <c r="A71" s="10">
        <v>80</v>
      </c>
      <c r="B71" s="17" t="str">
        <f t="shared" si="16"/>
        <v>Vida Tres</v>
      </c>
      <c r="C71" s="28">
        <f aca="true" t="shared" si="18" ref="C71:S71">C9+C40</f>
        <v>15237</v>
      </c>
      <c r="D71" s="28">
        <f t="shared" si="18"/>
        <v>5064</v>
      </c>
      <c r="E71" s="28">
        <f t="shared" si="18"/>
        <v>5473</v>
      </c>
      <c r="F71" s="28">
        <f t="shared" si="18"/>
        <v>5946</v>
      </c>
      <c r="G71" s="28">
        <f t="shared" si="18"/>
        <v>6616</v>
      </c>
      <c r="H71" s="28">
        <f t="shared" si="18"/>
        <v>6694</v>
      </c>
      <c r="I71" s="28">
        <f t="shared" si="18"/>
        <v>6752</v>
      </c>
      <c r="J71" s="28">
        <f t="shared" si="18"/>
        <v>5681</v>
      </c>
      <c r="K71" s="28">
        <f t="shared" si="18"/>
        <v>4804</v>
      </c>
      <c r="L71" s="28">
        <f t="shared" si="18"/>
        <v>3763</v>
      </c>
      <c r="M71" s="28">
        <f t="shared" si="18"/>
        <v>2913</v>
      </c>
      <c r="N71" s="28">
        <f t="shared" si="18"/>
        <v>2242</v>
      </c>
      <c r="O71" s="28">
        <f t="shared" si="18"/>
        <v>1320</v>
      </c>
      <c r="P71" s="28">
        <f t="shared" si="18"/>
        <v>794</v>
      </c>
      <c r="Q71" s="28">
        <f t="shared" si="18"/>
        <v>522</v>
      </c>
      <c r="R71" s="28">
        <f t="shared" si="18"/>
        <v>303</v>
      </c>
      <c r="S71" s="28">
        <f t="shared" si="18"/>
        <v>0</v>
      </c>
      <c r="T71" s="28">
        <f t="shared" si="15"/>
        <v>74124</v>
      </c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</row>
    <row r="72" spans="1:256" ht="10.5">
      <c r="A72" s="10">
        <v>81</v>
      </c>
      <c r="B72" s="17" t="str">
        <f t="shared" si="16"/>
        <v>Ferrosalud</v>
      </c>
      <c r="C72" s="28">
        <f aca="true" t="shared" si="19" ref="C72:S72">C10+C41</f>
        <v>762</v>
      </c>
      <c r="D72" s="28">
        <f t="shared" si="19"/>
        <v>1088</v>
      </c>
      <c r="E72" s="28">
        <f t="shared" si="19"/>
        <v>4251</v>
      </c>
      <c r="F72" s="28">
        <f t="shared" si="19"/>
        <v>2727</v>
      </c>
      <c r="G72" s="28">
        <f t="shared" si="19"/>
        <v>1312</v>
      </c>
      <c r="H72" s="28">
        <f t="shared" si="19"/>
        <v>920</v>
      </c>
      <c r="I72" s="28">
        <f t="shared" si="19"/>
        <v>746</v>
      </c>
      <c r="J72" s="28">
        <f t="shared" si="19"/>
        <v>703</v>
      </c>
      <c r="K72" s="28">
        <f t="shared" si="19"/>
        <v>546</v>
      </c>
      <c r="L72" s="28">
        <f t="shared" si="19"/>
        <v>272</v>
      </c>
      <c r="M72" s="28">
        <f t="shared" si="19"/>
        <v>191</v>
      </c>
      <c r="N72" s="28">
        <f t="shared" si="19"/>
        <v>148</v>
      </c>
      <c r="O72" s="28">
        <f t="shared" si="19"/>
        <v>63</v>
      </c>
      <c r="P72" s="28">
        <f t="shared" si="19"/>
        <v>27</v>
      </c>
      <c r="Q72" s="28">
        <f t="shared" si="19"/>
        <v>14</v>
      </c>
      <c r="R72" s="28">
        <f t="shared" si="19"/>
        <v>2</v>
      </c>
      <c r="S72" s="28">
        <f t="shared" si="19"/>
        <v>0</v>
      </c>
      <c r="T72" s="28">
        <f>SUM(C72:S72)</f>
        <v>13772</v>
      </c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</row>
    <row r="73" spans="1:256" ht="10.5">
      <c r="A73" s="10">
        <v>88</v>
      </c>
      <c r="B73" s="17" t="str">
        <f t="shared" si="16"/>
        <v>Mas Vida</v>
      </c>
      <c r="C73" s="28">
        <f aca="true" t="shared" si="20" ref="C73:S73">C11+C42</f>
        <v>63752</v>
      </c>
      <c r="D73" s="28">
        <f t="shared" si="20"/>
        <v>17690</v>
      </c>
      <c r="E73" s="28">
        <f t="shared" si="20"/>
        <v>17420</v>
      </c>
      <c r="F73" s="28">
        <f t="shared" si="20"/>
        <v>23902</v>
      </c>
      <c r="G73" s="28">
        <f t="shared" si="20"/>
        <v>29016</v>
      </c>
      <c r="H73" s="28">
        <f t="shared" si="20"/>
        <v>28297</v>
      </c>
      <c r="I73" s="28">
        <f t="shared" si="20"/>
        <v>24099</v>
      </c>
      <c r="J73" s="28">
        <f t="shared" si="20"/>
        <v>17705</v>
      </c>
      <c r="K73" s="28">
        <f t="shared" si="20"/>
        <v>12408</v>
      </c>
      <c r="L73" s="28">
        <f t="shared" si="20"/>
        <v>7505</v>
      </c>
      <c r="M73" s="28">
        <f t="shared" si="20"/>
        <v>3371</v>
      </c>
      <c r="N73" s="28">
        <f t="shared" si="20"/>
        <v>1361</v>
      </c>
      <c r="O73" s="28">
        <f t="shared" si="20"/>
        <v>694</v>
      </c>
      <c r="P73" s="28">
        <f t="shared" si="20"/>
        <v>359</v>
      </c>
      <c r="Q73" s="28">
        <f t="shared" si="20"/>
        <v>222</v>
      </c>
      <c r="R73" s="28">
        <f t="shared" si="20"/>
        <v>141</v>
      </c>
      <c r="S73" s="28">
        <f t="shared" si="20"/>
        <v>0</v>
      </c>
      <c r="T73" s="28">
        <f t="shared" si="15"/>
        <v>247942</v>
      </c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  <c r="IV73" s="27"/>
    </row>
    <row r="74" spans="1:256" ht="10.5">
      <c r="A74" s="10">
        <v>99</v>
      </c>
      <c r="B74" s="17" t="str">
        <f t="shared" si="16"/>
        <v>Isapre Banmédica</v>
      </c>
      <c r="C74" s="28">
        <f aca="true" t="shared" si="21" ref="C74:S74">C12+C43</f>
        <v>69352</v>
      </c>
      <c r="D74" s="28">
        <f t="shared" si="21"/>
        <v>24636</v>
      </c>
      <c r="E74" s="28">
        <f t="shared" si="21"/>
        <v>33587</v>
      </c>
      <c r="F74" s="28">
        <f t="shared" si="21"/>
        <v>40789</v>
      </c>
      <c r="G74" s="28">
        <f t="shared" si="21"/>
        <v>40947</v>
      </c>
      <c r="H74" s="28">
        <f t="shared" si="21"/>
        <v>35040</v>
      </c>
      <c r="I74" s="28">
        <f t="shared" si="21"/>
        <v>30613</v>
      </c>
      <c r="J74" s="28">
        <f t="shared" si="21"/>
        <v>26314</v>
      </c>
      <c r="K74" s="28">
        <f t="shared" si="21"/>
        <v>22217</v>
      </c>
      <c r="L74" s="28">
        <f t="shared" si="21"/>
        <v>16320</v>
      </c>
      <c r="M74" s="28">
        <f t="shared" si="21"/>
        <v>11493</v>
      </c>
      <c r="N74" s="28">
        <f t="shared" si="21"/>
        <v>7168</v>
      </c>
      <c r="O74" s="28">
        <f t="shared" si="21"/>
        <v>3673</v>
      </c>
      <c r="P74" s="28">
        <f t="shared" si="21"/>
        <v>2063</v>
      </c>
      <c r="Q74" s="28">
        <f t="shared" si="21"/>
        <v>1283</v>
      </c>
      <c r="R74" s="28">
        <f t="shared" si="21"/>
        <v>964</v>
      </c>
      <c r="S74" s="28">
        <f t="shared" si="21"/>
        <v>0</v>
      </c>
      <c r="T74" s="28">
        <f t="shared" si="15"/>
        <v>366459</v>
      </c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  <c r="IV74" s="27"/>
    </row>
    <row r="75" spans="1:256" ht="10.5">
      <c r="A75" s="10">
        <v>107</v>
      </c>
      <c r="B75" s="17" t="str">
        <f t="shared" si="16"/>
        <v>Consalud S.A.</v>
      </c>
      <c r="C75" s="28">
        <f aca="true" t="shared" si="22" ref="C75:S75">C13+C44</f>
        <v>67908</v>
      </c>
      <c r="D75" s="28">
        <f t="shared" si="22"/>
        <v>27280</v>
      </c>
      <c r="E75" s="28">
        <f t="shared" si="22"/>
        <v>46415</v>
      </c>
      <c r="F75" s="28">
        <f t="shared" si="22"/>
        <v>45726</v>
      </c>
      <c r="G75" s="28">
        <f t="shared" si="22"/>
        <v>39271</v>
      </c>
      <c r="H75" s="28">
        <f t="shared" si="22"/>
        <v>32655</v>
      </c>
      <c r="I75" s="28">
        <f t="shared" si="22"/>
        <v>30117</v>
      </c>
      <c r="J75" s="28">
        <f t="shared" si="22"/>
        <v>28179</v>
      </c>
      <c r="K75" s="28">
        <f t="shared" si="22"/>
        <v>25424</v>
      </c>
      <c r="L75" s="28">
        <f t="shared" si="22"/>
        <v>19160</v>
      </c>
      <c r="M75" s="28">
        <f t="shared" si="22"/>
        <v>13491</v>
      </c>
      <c r="N75" s="28">
        <f t="shared" si="22"/>
        <v>6963</v>
      </c>
      <c r="O75" s="28">
        <f t="shared" si="22"/>
        <v>3480</v>
      </c>
      <c r="P75" s="28">
        <f t="shared" si="22"/>
        <v>2188</v>
      </c>
      <c r="Q75" s="28">
        <f t="shared" si="22"/>
        <v>1479</v>
      </c>
      <c r="R75" s="28">
        <f t="shared" si="22"/>
        <v>784</v>
      </c>
      <c r="S75" s="28">
        <f t="shared" si="22"/>
        <v>0</v>
      </c>
      <c r="T75" s="28">
        <f t="shared" si="15"/>
        <v>390520</v>
      </c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  <c r="IV75" s="27"/>
    </row>
    <row r="76" spans="1:256" ht="10.5">
      <c r="A76" s="10"/>
      <c r="B76" s="1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  <c r="IV76" s="27"/>
    </row>
    <row r="77" spans="1:256" ht="10.5">
      <c r="A77" s="105"/>
      <c r="B77" s="106" t="s">
        <v>43</v>
      </c>
      <c r="C77" s="126">
        <f aca="true" t="shared" si="23" ref="C77:T77">SUM(C69:C76)</f>
        <v>341388</v>
      </c>
      <c r="D77" s="126">
        <f t="shared" si="23"/>
        <v>116117</v>
      </c>
      <c r="E77" s="126">
        <f t="shared" si="23"/>
        <v>158396</v>
      </c>
      <c r="F77" s="126">
        <f t="shared" si="23"/>
        <v>185599</v>
      </c>
      <c r="G77" s="126">
        <f t="shared" si="23"/>
        <v>183865</v>
      </c>
      <c r="H77" s="126">
        <f t="shared" si="23"/>
        <v>159506</v>
      </c>
      <c r="I77" s="126">
        <f t="shared" si="23"/>
        <v>139195</v>
      </c>
      <c r="J77" s="126">
        <f t="shared" si="23"/>
        <v>115952</v>
      </c>
      <c r="K77" s="126">
        <f t="shared" si="23"/>
        <v>97255</v>
      </c>
      <c r="L77" s="126">
        <f t="shared" si="23"/>
        <v>72074</v>
      </c>
      <c r="M77" s="126">
        <f t="shared" si="23"/>
        <v>49031</v>
      </c>
      <c r="N77" s="126">
        <f t="shared" si="23"/>
        <v>29247</v>
      </c>
      <c r="O77" s="126">
        <f t="shared" si="23"/>
        <v>15498</v>
      </c>
      <c r="P77" s="126">
        <f t="shared" si="23"/>
        <v>8638</v>
      </c>
      <c r="Q77" s="126">
        <f t="shared" si="23"/>
        <v>5352</v>
      </c>
      <c r="R77" s="126">
        <f t="shared" si="23"/>
        <v>3230</v>
      </c>
      <c r="S77" s="126">
        <f t="shared" si="23"/>
        <v>0</v>
      </c>
      <c r="T77" s="126">
        <f t="shared" si="23"/>
        <v>1680343</v>
      </c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  <c r="IV77" s="27"/>
    </row>
    <row r="78" spans="1:256" ht="10.5">
      <c r="A78" s="10"/>
      <c r="B78" s="1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</row>
    <row r="79" spans="1:256" ht="10.5">
      <c r="A79" s="10">
        <v>62</v>
      </c>
      <c r="B79" s="17" t="str">
        <f aca="true" t="shared" si="24" ref="B79:B84">+B48</f>
        <v>San Lorenzo</v>
      </c>
      <c r="C79" s="28">
        <f aca="true" t="shared" si="25" ref="C79:S79">C17+C48</f>
        <v>284</v>
      </c>
      <c r="D79" s="28">
        <f t="shared" si="25"/>
        <v>151</v>
      </c>
      <c r="E79" s="28">
        <f t="shared" si="25"/>
        <v>150</v>
      </c>
      <c r="F79" s="28">
        <f t="shared" si="25"/>
        <v>12</v>
      </c>
      <c r="G79" s="28">
        <f t="shared" si="25"/>
        <v>31</v>
      </c>
      <c r="H79" s="28">
        <f t="shared" si="25"/>
        <v>70</v>
      </c>
      <c r="I79" s="28">
        <f t="shared" si="25"/>
        <v>94</v>
      </c>
      <c r="J79" s="28">
        <f t="shared" si="25"/>
        <v>86</v>
      </c>
      <c r="K79" s="28">
        <f t="shared" si="25"/>
        <v>178</v>
      </c>
      <c r="L79" s="28">
        <f t="shared" si="25"/>
        <v>267</v>
      </c>
      <c r="M79" s="28">
        <f t="shared" si="25"/>
        <v>236</v>
      </c>
      <c r="N79" s="28">
        <f t="shared" si="25"/>
        <v>93</v>
      </c>
      <c r="O79" s="28">
        <f t="shared" si="25"/>
        <v>29</v>
      </c>
      <c r="P79" s="28">
        <f t="shared" si="25"/>
        <v>13</v>
      </c>
      <c r="Q79" s="28">
        <f t="shared" si="25"/>
        <v>6</v>
      </c>
      <c r="R79" s="28">
        <f t="shared" si="25"/>
        <v>5</v>
      </c>
      <c r="S79" s="28">
        <f t="shared" si="25"/>
        <v>0</v>
      </c>
      <c r="T79" s="28">
        <f aca="true" t="shared" si="26" ref="T79:T84">SUM(C79:S79)</f>
        <v>1705</v>
      </c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  <c r="IV79" s="27"/>
    </row>
    <row r="80" spans="1:256" ht="10.5">
      <c r="A80" s="10">
        <v>63</v>
      </c>
      <c r="B80" s="17" t="str">
        <f t="shared" si="24"/>
        <v>Fusat Ltda.</v>
      </c>
      <c r="C80" s="28">
        <f aca="true" t="shared" si="27" ref="C80:S80">C18+C49</f>
        <v>2579</v>
      </c>
      <c r="D80" s="28">
        <f t="shared" si="27"/>
        <v>1028</v>
      </c>
      <c r="E80" s="28">
        <f t="shared" si="27"/>
        <v>910</v>
      </c>
      <c r="F80" s="28">
        <f t="shared" si="27"/>
        <v>270</v>
      </c>
      <c r="G80" s="28">
        <f t="shared" si="27"/>
        <v>615</v>
      </c>
      <c r="H80" s="28">
        <f t="shared" si="27"/>
        <v>865</v>
      </c>
      <c r="I80" s="28">
        <f t="shared" si="27"/>
        <v>630</v>
      </c>
      <c r="J80" s="28">
        <f t="shared" si="27"/>
        <v>718</v>
      </c>
      <c r="K80" s="28">
        <f t="shared" si="27"/>
        <v>810</v>
      </c>
      <c r="L80" s="28">
        <f t="shared" si="27"/>
        <v>1074</v>
      </c>
      <c r="M80" s="28">
        <f t="shared" si="27"/>
        <v>1639</v>
      </c>
      <c r="N80" s="28">
        <f t="shared" si="27"/>
        <v>1519</v>
      </c>
      <c r="O80" s="28">
        <f t="shared" si="27"/>
        <v>903</v>
      </c>
      <c r="P80" s="28">
        <f t="shared" si="27"/>
        <v>407</v>
      </c>
      <c r="Q80" s="28">
        <f t="shared" si="27"/>
        <v>150</v>
      </c>
      <c r="R80" s="28">
        <f t="shared" si="27"/>
        <v>50</v>
      </c>
      <c r="S80" s="28">
        <f t="shared" si="27"/>
        <v>0</v>
      </c>
      <c r="T80" s="28">
        <f t="shared" si="26"/>
        <v>14167</v>
      </c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  <c r="IV80" s="27"/>
    </row>
    <row r="81" spans="1:256" ht="10.5">
      <c r="A81" s="10">
        <v>65</v>
      </c>
      <c r="B81" s="17" t="str">
        <f t="shared" si="24"/>
        <v>Chuquicamata</v>
      </c>
      <c r="C81" s="28">
        <f aca="true" t="shared" si="28" ref="C81:S81">C19+C50</f>
        <v>3613</v>
      </c>
      <c r="D81" s="28">
        <f t="shared" si="28"/>
        <v>1715</v>
      </c>
      <c r="E81" s="28">
        <f t="shared" si="28"/>
        <v>1456</v>
      </c>
      <c r="F81" s="28">
        <f t="shared" si="28"/>
        <v>522</v>
      </c>
      <c r="G81" s="28">
        <f t="shared" si="28"/>
        <v>590</v>
      </c>
      <c r="H81" s="28">
        <f t="shared" si="28"/>
        <v>786</v>
      </c>
      <c r="I81" s="28">
        <f t="shared" si="28"/>
        <v>857</v>
      </c>
      <c r="J81" s="28">
        <f t="shared" si="28"/>
        <v>1299</v>
      </c>
      <c r="K81" s="28">
        <f t="shared" si="28"/>
        <v>1621</v>
      </c>
      <c r="L81" s="28">
        <f t="shared" si="28"/>
        <v>1489</v>
      </c>
      <c r="M81" s="28">
        <f t="shared" si="28"/>
        <v>1348</v>
      </c>
      <c r="N81" s="28">
        <f t="shared" si="28"/>
        <v>958</v>
      </c>
      <c r="O81" s="28">
        <f t="shared" si="28"/>
        <v>375</v>
      </c>
      <c r="P81" s="28">
        <f t="shared" si="28"/>
        <v>94</v>
      </c>
      <c r="Q81" s="28">
        <f t="shared" si="28"/>
        <v>44</v>
      </c>
      <c r="R81" s="28">
        <f t="shared" si="28"/>
        <v>32</v>
      </c>
      <c r="S81" s="28">
        <f t="shared" si="28"/>
        <v>0</v>
      </c>
      <c r="T81" s="28">
        <f t="shared" si="26"/>
        <v>16799</v>
      </c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  <c r="IV81" s="27"/>
    </row>
    <row r="82" spans="1:256" ht="10.5">
      <c r="A82" s="10">
        <v>68</v>
      </c>
      <c r="B82" s="17" t="str">
        <f t="shared" si="24"/>
        <v>Río Blanco</v>
      </c>
      <c r="C82" s="28">
        <f aca="true" t="shared" si="29" ref="C82:S82">C20+C51</f>
        <v>761</v>
      </c>
      <c r="D82" s="28">
        <f t="shared" si="29"/>
        <v>301</v>
      </c>
      <c r="E82" s="28">
        <f t="shared" si="29"/>
        <v>317</v>
      </c>
      <c r="F82" s="28">
        <f t="shared" si="29"/>
        <v>103</v>
      </c>
      <c r="G82" s="28">
        <f t="shared" si="29"/>
        <v>122</v>
      </c>
      <c r="H82" s="28">
        <f t="shared" si="29"/>
        <v>233</v>
      </c>
      <c r="I82" s="28">
        <f t="shared" si="29"/>
        <v>249</v>
      </c>
      <c r="J82" s="28">
        <f t="shared" si="29"/>
        <v>211</v>
      </c>
      <c r="K82" s="28">
        <f t="shared" si="29"/>
        <v>194</v>
      </c>
      <c r="L82" s="28">
        <f t="shared" si="29"/>
        <v>185</v>
      </c>
      <c r="M82" s="28">
        <f t="shared" si="29"/>
        <v>220</v>
      </c>
      <c r="N82" s="28">
        <f t="shared" si="29"/>
        <v>163</v>
      </c>
      <c r="O82" s="28">
        <f t="shared" si="29"/>
        <v>79</v>
      </c>
      <c r="P82" s="28">
        <f t="shared" si="29"/>
        <v>16</v>
      </c>
      <c r="Q82" s="28">
        <f t="shared" si="29"/>
        <v>13</v>
      </c>
      <c r="R82" s="28">
        <f t="shared" si="29"/>
        <v>4</v>
      </c>
      <c r="S82" s="28">
        <f t="shared" si="29"/>
        <v>0</v>
      </c>
      <c r="T82" s="28">
        <f t="shared" si="26"/>
        <v>3171</v>
      </c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</row>
    <row r="83" spans="1:256" ht="10.5">
      <c r="A83" s="10">
        <v>76</v>
      </c>
      <c r="B83" s="17" t="str">
        <f t="shared" si="24"/>
        <v>Isapre Fundación</v>
      </c>
      <c r="C83" s="28">
        <f aca="true" t="shared" si="30" ref="C83:S83">C21+C52</f>
        <v>2609</v>
      </c>
      <c r="D83" s="28">
        <f t="shared" si="30"/>
        <v>998</v>
      </c>
      <c r="E83" s="28">
        <f t="shared" si="30"/>
        <v>845</v>
      </c>
      <c r="F83" s="28">
        <f t="shared" si="30"/>
        <v>497</v>
      </c>
      <c r="G83" s="28">
        <f t="shared" si="30"/>
        <v>689</v>
      </c>
      <c r="H83" s="28">
        <f t="shared" si="30"/>
        <v>602</v>
      </c>
      <c r="I83" s="28">
        <f t="shared" si="30"/>
        <v>671</v>
      </c>
      <c r="J83" s="28">
        <f t="shared" si="30"/>
        <v>654</v>
      </c>
      <c r="K83" s="28">
        <f t="shared" si="30"/>
        <v>601</v>
      </c>
      <c r="L83" s="28">
        <f t="shared" si="30"/>
        <v>538</v>
      </c>
      <c r="M83" s="28">
        <f t="shared" si="30"/>
        <v>702</v>
      </c>
      <c r="N83" s="28">
        <f t="shared" si="30"/>
        <v>1039</v>
      </c>
      <c r="O83" s="28">
        <f t="shared" si="30"/>
        <v>667</v>
      </c>
      <c r="P83" s="28">
        <f t="shared" si="30"/>
        <v>340</v>
      </c>
      <c r="Q83" s="28">
        <f t="shared" si="30"/>
        <v>330</v>
      </c>
      <c r="R83" s="28">
        <f t="shared" si="30"/>
        <v>426</v>
      </c>
      <c r="S83" s="28">
        <f t="shared" si="30"/>
        <v>0</v>
      </c>
      <c r="T83" s="28">
        <f t="shared" si="26"/>
        <v>12208</v>
      </c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</row>
    <row r="84" spans="1:256" ht="10.5">
      <c r="A84" s="10">
        <v>94</v>
      </c>
      <c r="B84" s="17" t="str">
        <f t="shared" si="24"/>
        <v>Cruz del Norte</v>
      </c>
      <c r="C84" s="28">
        <f aca="true" t="shared" si="31" ref="C84:S84">C22+C53</f>
        <v>429</v>
      </c>
      <c r="D84" s="28">
        <f t="shared" si="31"/>
        <v>194</v>
      </c>
      <c r="E84" s="28">
        <f t="shared" si="31"/>
        <v>74</v>
      </c>
      <c r="F84" s="28">
        <f t="shared" si="31"/>
        <v>69</v>
      </c>
      <c r="G84" s="28">
        <f t="shared" si="31"/>
        <v>92</v>
      </c>
      <c r="H84" s="28">
        <f t="shared" si="31"/>
        <v>105</v>
      </c>
      <c r="I84" s="28">
        <f t="shared" si="31"/>
        <v>145</v>
      </c>
      <c r="J84" s="28">
        <f t="shared" si="31"/>
        <v>178</v>
      </c>
      <c r="K84" s="28">
        <f t="shared" si="31"/>
        <v>178</v>
      </c>
      <c r="L84" s="28">
        <f t="shared" si="31"/>
        <v>170</v>
      </c>
      <c r="M84" s="28">
        <f t="shared" si="31"/>
        <v>102</v>
      </c>
      <c r="N84" s="28">
        <f t="shared" si="31"/>
        <v>16</v>
      </c>
      <c r="O84" s="28">
        <f t="shared" si="31"/>
        <v>11</v>
      </c>
      <c r="P84" s="28">
        <f t="shared" si="31"/>
        <v>7</v>
      </c>
      <c r="Q84" s="28">
        <f t="shared" si="31"/>
        <v>2</v>
      </c>
      <c r="R84" s="28">
        <f t="shared" si="31"/>
        <v>1</v>
      </c>
      <c r="S84" s="28">
        <f t="shared" si="31"/>
        <v>0</v>
      </c>
      <c r="T84" s="28">
        <f t="shared" si="26"/>
        <v>1773</v>
      </c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  <c r="IV84" s="27"/>
    </row>
    <row r="85" spans="1:256" ht="10.5">
      <c r="A85" s="10"/>
      <c r="B85" s="10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  <c r="IV85" s="27"/>
    </row>
    <row r="86" spans="1:256" ht="10.5">
      <c r="A86" s="106"/>
      <c r="B86" s="106" t="s">
        <v>49</v>
      </c>
      <c r="C86" s="126">
        <f aca="true" t="shared" si="32" ref="C86:T86">SUM(C79:C84)</f>
        <v>10275</v>
      </c>
      <c r="D86" s="126">
        <f>SUM(D79:D84)</f>
        <v>4387</v>
      </c>
      <c r="E86" s="126">
        <f t="shared" si="32"/>
        <v>3752</v>
      </c>
      <c r="F86" s="126">
        <f t="shared" si="32"/>
        <v>1473</v>
      </c>
      <c r="G86" s="126">
        <f t="shared" si="32"/>
        <v>2139</v>
      </c>
      <c r="H86" s="126">
        <f t="shared" si="32"/>
        <v>2661</v>
      </c>
      <c r="I86" s="126">
        <f t="shared" si="32"/>
        <v>2646</v>
      </c>
      <c r="J86" s="126">
        <f t="shared" si="32"/>
        <v>3146</v>
      </c>
      <c r="K86" s="126">
        <f t="shared" si="32"/>
        <v>3582</v>
      </c>
      <c r="L86" s="126">
        <f t="shared" si="32"/>
        <v>3723</v>
      </c>
      <c r="M86" s="126">
        <f t="shared" si="32"/>
        <v>4247</v>
      </c>
      <c r="N86" s="126">
        <f t="shared" si="32"/>
        <v>3788</v>
      </c>
      <c r="O86" s="126">
        <f t="shared" si="32"/>
        <v>2064</v>
      </c>
      <c r="P86" s="126">
        <f t="shared" si="32"/>
        <v>877</v>
      </c>
      <c r="Q86" s="126">
        <f t="shared" si="32"/>
        <v>545</v>
      </c>
      <c r="R86" s="126">
        <f t="shared" si="32"/>
        <v>518</v>
      </c>
      <c r="S86" s="126">
        <f t="shared" si="32"/>
        <v>0</v>
      </c>
      <c r="T86" s="126">
        <f t="shared" si="32"/>
        <v>49823</v>
      </c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  <c r="IV86" s="27"/>
    </row>
    <row r="87" spans="1:256" ht="10.5">
      <c r="A87" s="10"/>
      <c r="B87" s="10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  <c r="IV87" s="27"/>
    </row>
    <row r="88" spans="1:256" ht="10.5">
      <c r="A88" s="128"/>
      <c r="B88" s="128" t="s">
        <v>50</v>
      </c>
      <c r="C88" s="126">
        <f aca="true" t="shared" si="33" ref="C88:T88">C77+C86</f>
        <v>351663</v>
      </c>
      <c r="D88" s="126">
        <f>D77+D86</f>
        <v>120504</v>
      </c>
      <c r="E88" s="126">
        <f t="shared" si="33"/>
        <v>162148</v>
      </c>
      <c r="F88" s="126">
        <f t="shared" si="33"/>
        <v>187072</v>
      </c>
      <c r="G88" s="126">
        <f t="shared" si="33"/>
        <v>186004</v>
      </c>
      <c r="H88" s="126">
        <f t="shared" si="33"/>
        <v>162167</v>
      </c>
      <c r="I88" s="126">
        <f t="shared" si="33"/>
        <v>141841</v>
      </c>
      <c r="J88" s="126">
        <f t="shared" si="33"/>
        <v>119098</v>
      </c>
      <c r="K88" s="126">
        <f t="shared" si="33"/>
        <v>100837</v>
      </c>
      <c r="L88" s="126">
        <f t="shared" si="33"/>
        <v>75797</v>
      </c>
      <c r="M88" s="126">
        <f t="shared" si="33"/>
        <v>53278</v>
      </c>
      <c r="N88" s="126">
        <f t="shared" si="33"/>
        <v>33035</v>
      </c>
      <c r="O88" s="126">
        <f t="shared" si="33"/>
        <v>17562</v>
      </c>
      <c r="P88" s="126">
        <f t="shared" si="33"/>
        <v>9515</v>
      </c>
      <c r="Q88" s="126">
        <f t="shared" si="33"/>
        <v>5897</v>
      </c>
      <c r="R88" s="126">
        <f t="shared" si="33"/>
        <v>3748</v>
      </c>
      <c r="S88" s="126">
        <f t="shared" si="33"/>
        <v>0</v>
      </c>
      <c r="T88" s="126">
        <f t="shared" si="33"/>
        <v>1730166</v>
      </c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</row>
    <row r="89" spans="1:256" ht="10.5">
      <c r="A89" s="10"/>
      <c r="B89" s="10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27"/>
      <c r="IV89" s="27"/>
    </row>
    <row r="90" spans="1:256" ht="11.25" thickBot="1">
      <c r="A90" s="135"/>
      <c r="B90" s="135" t="s">
        <v>51</v>
      </c>
      <c r="C90" s="137">
        <f aca="true" t="shared" si="34" ref="C90:S90">(C88/$T88)</f>
        <v>0.20325390742853575</v>
      </c>
      <c r="D90" s="137">
        <f>(D88/$T88)</f>
        <v>0.0696488082646405</v>
      </c>
      <c r="E90" s="137">
        <f t="shared" si="34"/>
        <v>0.09371817501904442</v>
      </c>
      <c r="F90" s="137">
        <f t="shared" si="34"/>
        <v>0.10812372916818386</v>
      </c>
      <c r="G90" s="137">
        <f t="shared" si="34"/>
        <v>0.10750644735823037</v>
      </c>
      <c r="H90" s="137">
        <f t="shared" si="34"/>
        <v>0.09372915662427767</v>
      </c>
      <c r="I90" s="137">
        <f t="shared" si="34"/>
        <v>0.08198115094158595</v>
      </c>
      <c r="J90" s="137">
        <f t="shared" si="34"/>
        <v>0.06883616947737962</v>
      </c>
      <c r="K90" s="137">
        <f t="shared" si="34"/>
        <v>0.058281690889775896</v>
      </c>
      <c r="L90" s="137">
        <f t="shared" si="34"/>
        <v>0.04380909115079131</v>
      </c>
      <c r="M90" s="137">
        <f t="shared" si="34"/>
        <v>0.030793577032492837</v>
      </c>
      <c r="N90" s="137">
        <f t="shared" si="34"/>
        <v>0.01909354362529376</v>
      </c>
      <c r="O90" s="137">
        <f t="shared" si="34"/>
        <v>0.010150471110864506</v>
      </c>
      <c r="P90" s="137">
        <f t="shared" si="34"/>
        <v>0.005499472304969581</v>
      </c>
      <c r="Q90" s="137">
        <f t="shared" si="34"/>
        <v>0.0034083434768686937</v>
      </c>
      <c r="R90" s="137">
        <f t="shared" si="34"/>
        <v>0.002166266127065264</v>
      </c>
      <c r="S90" s="137">
        <f t="shared" si="34"/>
        <v>0</v>
      </c>
      <c r="T90" s="137">
        <f>SUM(C90:R90)</f>
        <v>1.0000000000000002</v>
      </c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  <c r="IV90" s="27"/>
    </row>
    <row r="91" spans="2:256" ht="10.5">
      <c r="B91" s="17" t="str">
        <f>+B29</f>
        <v>Fuente: Superintendencia de Salud, Archivo Maestro de Beneficiarios.</v>
      </c>
      <c r="C91" s="10"/>
      <c r="D91" s="10"/>
      <c r="E91" s="10"/>
      <c r="F91" s="10"/>
      <c r="G91" s="10"/>
      <c r="H91" s="10"/>
      <c r="I91" s="10"/>
      <c r="J91" s="10"/>
      <c r="K91" s="10"/>
      <c r="L91" s="17" t="s">
        <v>1</v>
      </c>
      <c r="M91" s="17" t="s">
        <v>1</v>
      </c>
      <c r="N91" s="17" t="s">
        <v>1</v>
      </c>
      <c r="O91" s="17" t="s">
        <v>1</v>
      </c>
      <c r="P91" s="10"/>
      <c r="Q91" s="10"/>
      <c r="R91" s="17" t="s">
        <v>1</v>
      </c>
      <c r="S91" s="17"/>
      <c r="T91" s="17" t="s">
        <v>1</v>
      </c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  <c r="IV91" s="27"/>
    </row>
    <row r="92" spans="2:256" ht="10.5">
      <c r="B92" s="17" t="str">
        <f>+B30</f>
        <v>(*) Son aquellos datos que no presentan información en el campo edad.</v>
      </c>
      <c r="C92" s="10"/>
      <c r="D92" s="10"/>
      <c r="E92" s="10"/>
      <c r="F92" s="10"/>
      <c r="G92" s="10"/>
      <c r="H92" s="10"/>
      <c r="I92" s="10"/>
      <c r="J92" s="10"/>
      <c r="K92" s="10"/>
      <c r="L92" s="17" t="s">
        <v>1</v>
      </c>
      <c r="M92" s="17" t="s">
        <v>1</v>
      </c>
      <c r="N92" s="17" t="s">
        <v>1</v>
      </c>
      <c r="O92" s="17" t="s">
        <v>1</v>
      </c>
      <c r="P92" s="10"/>
      <c r="Q92" s="10"/>
      <c r="R92" s="17" t="s">
        <v>1</v>
      </c>
      <c r="S92" s="17"/>
      <c r="T92" s="17" t="s">
        <v>1</v>
      </c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  <c r="IU92" s="27"/>
      <c r="IV92" s="27"/>
    </row>
    <row r="93" spans="2:256" ht="10.5">
      <c r="B93" s="17"/>
      <c r="C93" s="10"/>
      <c r="D93" s="10"/>
      <c r="E93" s="10"/>
      <c r="F93" s="10"/>
      <c r="G93" s="10"/>
      <c r="H93" s="10"/>
      <c r="I93" s="10"/>
      <c r="J93" s="10"/>
      <c r="K93" s="10"/>
      <c r="L93" s="17"/>
      <c r="M93" s="17"/>
      <c r="N93" s="17"/>
      <c r="O93" s="17"/>
      <c r="P93" s="10"/>
      <c r="Q93" s="10"/>
      <c r="R93" s="17"/>
      <c r="S93" s="17"/>
      <c r="T93" s="1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  <c r="IT93" s="27"/>
      <c r="IU93" s="27"/>
      <c r="IV93" s="27"/>
    </row>
    <row r="94" spans="1:20" ht="14.25">
      <c r="A94" s="175" t="s">
        <v>224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</row>
    <row r="95" ht="10.5"/>
    <row r="96" ht="10.5"/>
    <row r="97" ht="10.5"/>
    <row r="98" ht="10.5"/>
    <row r="99" ht="10.5"/>
    <row r="100" ht="10.5"/>
    <row r="101" ht="10.5"/>
    <row r="102" ht="10.5"/>
    <row r="103" ht="10.5"/>
    <row r="104" ht="10.5"/>
    <row r="105" ht="10.5"/>
    <row r="106" ht="10.5"/>
    <row r="107" ht="10.5"/>
    <row r="108" ht="10.5"/>
    <row r="109" ht="10.5"/>
    <row r="110" ht="10.5"/>
  </sheetData>
  <sheetProtection/>
  <mergeCells count="13">
    <mergeCell ref="A63:T63"/>
    <mergeCell ref="B64:T64"/>
    <mergeCell ref="B65:T65"/>
    <mergeCell ref="A94:T94"/>
    <mergeCell ref="C67:R67"/>
    <mergeCell ref="C36:R36"/>
    <mergeCell ref="B34:T34"/>
    <mergeCell ref="A1:T1"/>
    <mergeCell ref="A32:T32"/>
    <mergeCell ref="B2:T2"/>
    <mergeCell ref="B3:T3"/>
    <mergeCell ref="C5:R5"/>
    <mergeCell ref="B33:T33"/>
  </mergeCells>
  <hyperlinks>
    <hyperlink ref="A1" location="Indice!A1" display="Volver"/>
    <hyperlink ref="A32" location="Indice!A1" display="Volver"/>
    <hyperlink ref="A63" location="Indice!A1" display="Volver"/>
    <hyperlink ref="A94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jneira</dc:creator>
  <cp:keywords/>
  <dc:description/>
  <cp:lastModifiedBy>Jorge Neira</cp:lastModifiedBy>
  <cp:lastPrinted>2012-04-04T15:08:04Z</cp:lastPrinted>
  <dcterms:created xsi:type="dcterms:W3CDTF">2001-09-05T03:59:06Z</dcterms:created>
  <dcterms:modified xsi:type="dcterms:W3CDTF">2014-04-09T20:59:47Z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