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11580" windowHeight="4965" tabRatio="948" activeTab="0"/>
  </bookViews>
  <sheets>
    <sheet name="Indice" sheetId="1" r:id="rId1"/>
    <sheet name="Cartera vigente por mes" sheetId="2" r:id="rId2"/>
    <sheet name="Variacion anual de cartera" sheetId="3" r:id="rId3"/>
    <sheet name="Cotizantes por renta" sheetId="4" r:id="rId4"/>
    <sheet name="Cartera por region" sheetId="5" r:id="rId5"/>
    <sheet name="Participacion de cartera" sheetId="6" r:id="rId6"/>
    <sheet name="Participacion de cartera (2)" sheetId="7" r:id="rId7"/>
    <sheet name="Beneficiarios por tipo" sheetId="8" r:id="rId8"/>
    <sheet name="Cartera masculina por edad" sheetId="9" r:id="rId9"/>
    <sheet name="Cartera femenina por edad" sheetId="10" r:id="rId10"/>
    <sheet name="Cartera total por edad" sheetId="11" r:id="rId11"/>
    <sheet name="Suscrip y desahucio del sistema" sheetId="12" r:id="rId12"/>
    <sheet name="Suscrip y desahucio por isapre" sheetId="13" r:id="rId13"/>
    <sheet name="Validador por total" sheetId="14" state="hidden" r:id="rId14"/>
  </sheets>
  <definedNames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8">'Cartera masculina por edad'!$V$87:$V$89</definedName>
    <definedName name="A_impresión_IM" localSheetId="4">'Cartera por region'!$U$88:$U$90</definedName>
    <definedName name="A_impresión_IM" localSheetId="10">'Cartera total por edad'!$W$88:$W$90</definedName>
    <definedName name="A_impresión_IM" localSheetId="1">'Cartera vigente por mes'!$J$2:$J$5</definedName>
    <definedName name="A_impresión_IM" localSheetId="11">'Suscrip y desahucio del sistema'!#REF!</definedName>
    <definedName name="A_impresión_IM" localSheetId="12">'Suscrip y desahucio por isapre'!#REF!</definedName>
    <definedName name="_xlnm.Print_Area" localSheetId="7">'Beneficiarios por tipo'!$B$2:$H$40,'Beneficiarios por tipo'!$B$49:$H$86</definedName>
    <definedName name="_xlnm.Print_Area" localSheetId="9">'Cartera femenina por edad'!$B$2:$S$39,'Cartera femenina por edad'!$B$44:$S$81,'Cartera femenina por edad'!$B$84:$S$121</definedName>
    <definedName name="_xlnm.Print_Area" localSheetId="8">'Cartera masculina por edad'!$B$2:$S$39,'Cartera masculina por edad'!$B$44:$S$81,'Cartera masculina por edad'!$B$84:$S$121</definedName>
    <definedName name="_xlnm.Print_Area" localSheetId="4">'Cartera por region'!$B$2:$S$39,'Cartera por region'!$B$44:$Q$81,'Cartera por region'!$B$85:$Q$122</definedName>
    <definedName name="_xlnm.Print_Area" localSheetId="10">'Cartera total por edad'!$B$2:$S$39,'Cartera total por edad'!$B$44:$T$82,'Cartera total por edad'!$B$85:$T$123</definedName>
    <definedName name="_xlnm.Print_Area" localSheetId="1">'Cartera vigente por mes'!$B$2:$P$39,'Cartera vigente por mes'!$B$43:$P$80,'Cartera vigente por mes'!$B$83:$P$120</definedName>
    <definedName name="_xlnm.Print_Area" localSheetId="3">'Cotizantes por renta'!$B$2:$V$39</definedName>
    <definedName name="_xlnm.Print_Area" localSheetId="5">'Participacion de cartera'!$B$2:$G$38</definedName>
    <definedName name="_xlnm.Print_Area" localSheetId="6">'Participacion de cartera (2)'!$B$2:$G$38</definedName>
    <definedName name="_xlnm.Print_Area" localSheetId="11">'Suscrip y desahucio del sistema'!$B$2:$H$37</definedName>
    <definedName name="_xlnm.Print_Area" localSheetId="12">'Suscrip y desahucio por isapre'!$B$2:$G$41,'Suscrip y desahucio por isapre'!$B$44:$G$83</definedName>
    <definedName name="_xlnm.Print_Area" localSheetId="2">'Variacion anual de cartera'!$B$2:$K$42</definedName>
  </definedNames>
  <calcPr fullCalcOnLoad="1"/>
</workbook>
</file>

<file path=xl/sharedStrings.xml><?xml version="1.0" encoding="utf-8"?>
<sst xmlns="http://schemas.openxmlformats.org/spreadsheetml/2006/main" count="1152" uniqueCount="291">
  <si>
    <t>CUADRO 2.4.1</t>
  </si>
  <si>
    <t/>
  </si>
  <si>
    <t>Año</t>
  </si>
  <si>
    <t>Trimestres</t>
  </si>
  <si>
    <t>Total</t>
  </si>
  <si>
    <t>Contratos</t>
  </si>
  <si>
    <t>anterior</t>
  </si>
  <si>
    <t>I</t>
  </si>
  <si>
    <t>II</t>
  </si>
  <si>
    <t>III</t>
  </si>
  <si>
    <t>IV</t>
  </si>
  <si>
    <t>año</t>
  </si>
  <si>
    <t>Suscripciones</t>
  </si>
  <si>
    <t>Desahucios</t>
  </si>
  <si>
    <t>- Voluntarios</t>
  </si>
  <si>
    <t>- Por parte de la isapre</t>
  </si>
  <si>
    <t>- Otra causal</t>
  </si>
  <si>
    <t>Fuente: Superintendencia de Isapres.</t>
  </si>
  <si>
    <t>CUADRO 2.4.2</t>
  </si>
  <si>
    <t>Desahucios de contratos</t>
  </si>
  <si>
    <t>Meses</t>
  </si>
  <si>
    <t>suscritos</t>
  </si>
  <si>
    <t>Voluntarios</t>
  </si>
  <si>
    <t>Parte isapre</t>
  </si>
  <si>
    <t>Otra causal</t>
  </si>
  <si>
    <t>Enero</t>
  </si>
  <si>
    <t>Febrero</t>
  </si>
  <si>
    <t>Marzo</t>
  </si>
  <si>
    <t>Abril</t>
  </si>
  <si>
    <t>Mayo</t>
  </si>
  <si>
    <t>Junio</t>
  </si>
  <si>
    <t>Julio</t>
  </si>
  <si>
    <t>Validador</t>
  </si>
  <si>
    <t>Agosto</t>
  </si>
  <si>
    <t>Septiembre</t>
  </si>
  <si>
    <t>Octubre</t>
  </si>
  <si>
    <t>Noviembre</t>
  </si>
  <si>
    <t>Diciembre</t>
  </si>
  <si>
    <t>Total año</t>
  </si>
  <si>
    <t>CUADRO 2.4.3</t>
  </si>
  <si>
    <t>Cód.</t>
  </si>
  <si>
    <t>Isapres</t>
  </si>
  <si>
    <t>Promepart</t>
  </si>
  <si>
    <t>Cigna Salud</t>
  </si>
  <si>
    <t>Colmena Golden Cross</t>
  </si>
  <si>
    <t>Normédica</t>
  </si>
  <si>
    <t>Vida Tres</t>
  </si>
  <si>
    <t>Masvida</t>
  </si>
  <si>
    <t>Isapre Banmédica</t>
  </si>
  <si>
    <t>Sfera</t>
  </si>
  <si>
    <t>La Araucana</t>
  </si>
  <si>
    <t>Consalud S.A.</t>
  </si>
  <si>
    <t>Total isapres abiertas</t>
  </si>
  <si>
    <t>San Lorenzo</t>
  </si>
  <si>
    <t>El Teniente</t>
  </si>
  <si>
    <t>Chuquicamata</t>
  </si>
  <si>
    <t>Río Blanco</t>
  </si>
  <si>
    <t>Banco del Estado</t>
  </si>
  <si>
    <t>Ferrosalud</t>
  </si>
  <si>
    <t xml:space="preserve">CTC - Istel </t>
  </si>
  <si>
    <t>Cruz del Norte</t>
  </si>
  <si>
    <t>Total isapres cerradas</t>
  </si>
  <si>
    <t>Total sistema</t>
  </si>
  <si>
    <t>Distribución porcentual</t>
  </si>
  <si>
    <t>CUADRO 2.1.5</t>
  </si>
  <si>
    <t>Rangos de edad</t>
  </si>
  <si>
    <t>0 - 19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</si>
  <si>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</si>
  <si>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</si>
  <si>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</si>
  <si>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</si>
  <si>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</si>
  <si>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</si>
  <si>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</si>
  <si>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</si>
  <si>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</si>
  <si>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</si>
  <si>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</si>
  <si>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</si>
  <si>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80-84</t>
  </si>
  <si>
    <t>+ de 84</t>
  </si>
  <si>
    <t>Alemana Salud S.A.</t>
  </si>
  <si>
    <t>Fuente: Superintendencia de Isapres, Archivo Maestro de Beneficiarios.</t>
  </si>
  <si>
    <t>CUADRO 2.2.3</t>
  </si>
  <si>
    <t>CUADRO 2.3.3</t>
  </si>
  <si>
    <t>CUADRO 2.1.6</t>
  </si>
  <si>
    <t>Sexo</t>
  </si>
  <si>
    <t>femenino</t>
  </si>
  <si>
    <t>(%)</t>
  </si>
  <si>
    <t>CUADRO 2.2.4</t>
  </si>
  <si>
    <t>CUADRO 2.3.4</t>
  </si>
  <si>
    <t>20 y más</t>
  </si>
  <si>
    <t>CUADRO 2.1.7</t>
  </si>
  <si>
    <t>&lt;40</t>
  </si>
  <si>
    <t>40-59</t>
  </si>
  <si>
    <t>60+</t>
  </si>
  <si>
    <t>CUADRO 2.2.5</t>
  </si>
  <si>
    <t>amb</t>
  </si>
  <si>
    <t>DIF</t>
  </si>
  <si>
    <t>CUADRO 2.3.5</t>
  </si>
  <si>
    <t>CUADRO 2.1.3</t>
  </si>
  <si>
    <t>Regiones</t>
  </si>
  <si>
    <t>Concen.</t>
  </si>
  <si>
    <t>Ubicación</t>
  </si>
  <si>
    <t xml:space="preserve">     I</t>
  </si>
  <si>
    <t xml:space="preserve">    II</t>
  </si>
  <si>
    <t xml:space="preserve">   III</t>
  </si>
  <si>
    <t xml:space="preserve">    IV</t>
  </si>
  <si>
    <t xml:space="preserve">     V</t>
  </si>
  <si>
    <t xml:space="preserve">    VI</t>
  </si>
  <si>
    <t xml:space="preserve">   VII</t>
  </si>
  <si>
    <t xml:space="preserve">  VIII</t>
  </si>
  <si>
    <t xml:space="preserve">    IX</t>
  </si>
  <si>
    <t xml:space="preserve">     X</t>
  </si>
  <si>
    <t xml:space="preserve">    XI</t>
  </si>
  <si>
    <t xml:space="preserve">   XII</t>
  </si>
  <si>
    <t>RM</t>
  </si>
  <si>
    <t>C.matriz</t>
  </si>
  <si>
    <t>Regional</t>
  </si>
  <si>
    <t>C. Matriz</t>
  </si>
  <si>
    <t>CUADRO 2.2.2</t>
  </si>
  <si>
    <t>CUADRO 2.3.2</t>
  </si>
  <si>
    <t>CUADRO 2.1.1</t>
  </si>
  <si>
    <t>Cargas por</t>
  </si>
  <si>
    <t>Reemplazar celdas</t>
  </si>
  <si>
    <t>cotizante</t>
  </si>
  <si>
    <t>según mes en</t>
  </si>
  <si>
    <t>(N°)</t>
  </si>
  <si>
    <t>estudio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</si>
  <si>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</si>
  <si>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</si>
  <si>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</si>
  <si>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</si>
  <si>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</si>
  <si>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</si>
  <si>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</si>
  <si>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</si>
  <si>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</si>
  <si>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</si>
  <si>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</si>
  <si>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</si>
  <si>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Promedio</t>
  </si>
  <si>
    <t>cargas/cotizantes</t>
  </si>
  <si>
    <t>CUADRO 2.2.1</t>
  </si>
  <si>
    <t>CUADRO 2.3.1</t>
  </si>
  <si>
    <t>prom. Trim 1</t>
  </si>
  <si>
    <t>prom. Trim 2</t>
  </si>
  <si>
    <t>prom. Trim 3</t>
  </si>
  <si>
    <t>prom. Trim 4</t>
  </si>
  <si>
    <t>CUADRO 2.1.4</t>
  </si>
  <si>
    <t>Participación</t>
  </si>
  <si>
    <t>Renta imponible</t>
  </si>
  <si>
    <t>de mercado</t>
  </si>
  <si>
    <t>&lt; $300 mil  (*)</t>
  </si>
  <si>
    <t>Pensionados</t>
  </si>
  <si>
    <t>Indepen-</t>
  </si>
  <si>
    <t>Volun-</t>
  </si>
  <si>
    <t>Pensio-</t>
  </si>
  <si>
    <t xml:space="preserve">s/clas. </t>
  </si>
  <si>
    <t>0 - 100</t>
  </si>
  <si>
    <t>101 - 150</t>
  </si>
  <si>
    <t>151 - 200</t>
  </si>
  <si>
    <t>201 - 250</t>
  </si>
  <si>
    <t>251 - 300</t>
  </si>
  <si>
    <t>301 - 350</t>
  </si>
  <si>
    <t>351 - 400</t>
  </si>
  <si>
    <t>401 - 500</t>
  </si>
  <si>
    <t>501 - 600</t>
  </si>
  <si>
    <t>601 - 700</t>
  </si>
  <si>
    <t>701 - 800</t>
  </si>
  <si>
    <t>801 - 900</t>
  </si>
  <si>
    <t>+ de 900</t>
  </si>
  <si>
    <t>dependientes</t>
  </si>
  <si>
    <t>dientes</t>
  </si>
  <si>
    <t>tarios</t>
  </si>
  <si>
    <t>nados</t>
  </si>
  <si>
    <t>Ver Hoja Partic</t>
  </si>
  <si>
    <t>Ver Hoja Renta</t>
  </si>
  <si>
    <t>Ver hoja Bene</t>
  </si>
  <si>
    <t>CUADRO 2.3.6</t>
  </si>
  <si>
    <t xml:space="preserve">BENEFICIARIOS POR CONDICION PREVISIONAL DEL COTIZANTE E ISAPRE </t>
  </si>
  <si>
    <t>Depen-</t>
  </si>
  <si>
    <t>s/clas.</t>
  </si>
  <si>
    <t>(*)</t>
  </si>
  <si>
    <t>CUADRO 2.1.2</t>
  </si>
  <si>
    <t>COTIZANTES Y BENEFICIARIOS POR ISAPRE</t>
  </si>
  <si>
    <t>NUMERO Y TASAS DE CRECIMIENTO</t>
  </si>
  <si>
    <t>Cotizantes</t>
  </si>
  <si>
    <t>Beneficiarios</t>
  </si>
  <si>
    <t>Variación anual</t>
  </si>
  <si>
    <t xml:space="preserve"> 57</t>
  </si>
  <si>
    <t xml:space="preserve"> 66</t>
  </si>
  <si>
    <t xml:space="preserve"> 67</t>
  </si>
  <si>
    <t xml:space="preserve"> 70</t>
  </si>
  <si>
    <t xml:space="preserve"> 74</t>
  </si>
  <si>
    <t xml:space="preserve"> 78</t>
  </si>
  <si>
    <t xml:space="preserve"> 80</t>
  </si>
  <si>
    <t xml:space="preserve"> 88</t>
  </si>
  <si>
    <t xml:space="preserve"> 96</t>
  </si>
  <si>
    <t xml:space="preserve"> 99</t>
  </si>
  <si>
    <t>CUADRO 2.1.8</t>
  </si>
  <si>
    <t>PARTICIPACION COTIZANTES Y BENEFICIARIOS POR ISAPRE (*)</t>
  </si>
  <si>
    <t>Cartera vigente por mes</t>
  </si>
  <si>
    <t>:</t>
  </si>
  <si>
    <t>Cotizantes vigentes del sistema isapre</t>
  </si>
  <si>
    <t>Cargas vigentes del sistema isapre</t>
  </si>
  <si>
    <t>Beneficiarios vigentes del sistema isapre</t>
  </si>
  <si>
    <t>Variación anual de cartera</t>
  </si>
  <si>
    <t>Cotizantes y beneficiarios por isapre, número y tasas de crecimiento</t>
  </si>
  <si>
    <t>Cotizantes por renta</t>
  </si>
  <si>
    <t>Cotizantes por renta imponible, condición previsional e isapre</t>
  </si>
  <si>
    <t>Cartera por región</t>
  </si>
  <si>
    <t>Cotizantes por región e isapre</t>
  </si>
  <si>
    <t>Cargas por región e isapre</t>
  </si>
  <si>
    <t>Beneficiarios por región e isapre</t>
  </si>
  <si>
    <t>Participación cartera</t>
  </si>
  <si>
    <t xml:space="preserve">Participación cotizantes y beneficiarios por isapre </t>
  </si>
  <si>
    <t>Beneficiarios por tipo</t>
  </si>
  <si>
    <t xml:space="preserve">Beneficiarios por condición previsional del cotizante e isapre </t>
  </si>
  <si>
    <t>Cartera masculina por edad</t>
  </si>
  <si>
    <t>Cotizantes sexo masculino por edad e isapre</t>
  </si>
  <si>
    <t>Cargas sexo masculino por edad e isapre</t>
  </si>
  <si>
    <t>Beneficiarios sexo masculino por edad e isapre</t>
  </si>
  <si>
    <t>Cartera femenina por edad</t>
  </si>
  <si>
    <t>Cotizantes sexo femenino por edad e isapre</t>
  </si>
  <si>
    <t>Cargas sexo femenino por edad e isapre</t>
  </si>
  <si>
    <t>Beneficiarios sexo femenino por edad e isapre</t>
  </si>
  <si>
    <t>Cartera total por edad</t>
  </si>
  <si>
    <t>Cotizantes por edad e isapre</t>
  </si>
  <si>
    <t>Cargas por edad e isapre</t>
  </si>
  <si>
    <t>Beneficiarios por edad e isapre</t>
  </si>
  <si>
    <t>Suscrip y desahucio del sistema</t>
  </si>
  <si>
    <t>Suscripciones y desahucios de contratos por trimestres</t>
  </si>
  <si>
    <t>Suscripciones y desahucios de contratos por mes</t>
  </si>
  <si>
    <t>Suscrip y desahucio por isapre</t>
  </si>
  <si>
    <t>Suscripciones y desahucios de contratos por isapre</t>
  </si>
  <si>
    <t>Cargas</t>
  </si>
  <si>
    <t>Varación anual de cartera</t>
  </si>
  <si>
    <t>Participación de cartera</t>
  </si>
  <si>
    <t>Participación de cartera (2)</t>
  </si>
  <si>
    <t>Beneficiarios portipo</t>
  </si>
  <si>
    <t>Dic/01</t>
  </si>
  <si>
    <t>COTIZANTES VIGENTES DEL SISTEMA ISAPRE AÑO 2002</t>
  </si>
  <si>
    <t>CARGAS VIGENTES DEL SISTEMA ISAPRE AÑO 2002</t>
  </si>
  <si>
    <t>BENEFICIARIOS VIGENTES DEL SISTEMA ISAPRE AÑO 2002</t>
  </si>
  <si>
    <t>SUSCRIPCIONES Y DESAHUCIOS DE CONTRATOS POR MES AÑO 2002</t>
  </si>
  <si>
    <t>SUSCRIPCIONES Y DESAHUCIOS DE CONTRATOS POR TRIMESTRES AÑO 2002</t>
  </si>
  <si>
    <t>ING Salud S.A. (1)</t>
  </si>
  <si>
    <t>Linksalud S.A.(2)</t>
  </si>
  <si>
    <t>s/clas. (*)</t>
  </si>
  <si>
    <t>(*) Sin renta informada</t>
  </si>
  <si>
    <t>(*) La participación es de cada isapre en relación a su respectivo mercado.</t>
  </si>
  <si>
    <t>Sin Edad (*)</t>
  </si>
  <si>
    <t>Sin Clasificar (**)</t>
  </si>
  <si>
    <t>(**) Son aquellos datos que no presentan información en el campo sexo.</t>
  </si>
  <si>
    <t>(*) Son aquellos datos que no presentan información en el campo edad.</t>
  </si>
  <si>
    <t>PARTICIPACION COTIZANTES Y BENEFICIARIOS POR ISAPRE CON PROPIETARIOS EN COMUN (*)</t>
  </si>
  <si>
    <t>Participación cartera (2)</t>
  </si>
  <si>
    <t>Participación cotizantes y beneficiarios por isapre con propietarios en común</t>
  </si>
  <si>
    <t>Distrib. geográfica</t>
  </si>
  <si>
    <t>(*) Información que presenta error en en campo región</t>
  </si>
  <si>
    <t>COTIZANTES POR REGION E ISAPRE EN DICIEMBRE DE 2002</t>
  </si>
  <si>
    <t>SUSCRIPCIONES Y DESAHUCIOS DE CONTRATOS POR ISAPRE ENERO-DICIEMBRE 2002</t>
  </si>
  <si>
    <t>COTIZANTES POR RENTA IMPONIBLE, CONDICION PREVISIONAL E ISAPRE EN DICIEMBRE DE 2002</t>
  </si>
  <si>
    <t>DISTRIBUCION PORCENTUAL DE COTIZANTES POR RENTA IMPONIBLE, CONDICION PREVISIONAL E ISAPRE EN DICIEMBRE DE 2002</t>
  </si>
  <si>
    <t>CARGAS POR REGION E ISAPRE EN DICIEMBRE DE 2002</t>
  </si>
  <si>
    <t>BENEFICIARIOS POR REGION E ISAPRE EN DICIEMBRE DE 2002</t>
  </si>
  <si>
    <t>DICIEMBRE DE 2002 (*)</t>
  </si>
  <si>
    <t>EN DICIEMBRE DE 2002</t>
  </si>
  <si>
    <t>COTIZANTES SEXO FEMENINO POR EDAD E ISAPRE EN DICIEMBRE DE 2002</t>
  </si>
  <si>
    <t>COTIZANTES SEXO MASCULINO POR EDAD E ISAPRE EN DICIEMBRE DE 2002</t>
  </si>
  <si>
    <t>CARGAS SEXO MASCULINO POR EDAD E ISAPRE EN DICIEMBRE DE 2002</t>
  </si>
  <si>
    <t>BENEFICIARIOS SEXO MASCULINO POR EDAD E ISAPRE EN DICIEMBRE DE 2002</t>
  </si>
  <si>
    <t>CARGAS SEXO FEMENINO POR EDAD E ISAPRE EN DICIEMBRE DE 2002</t>
  </si>
  <si>
    <t>BENEFICIARIOS SEXO FEMENINO POR EDAD E ISAPRE EN DICIEMBRE DE 2002</t>
  </si>
  <si>
    <t>COTIZANTES POR EDAD E ISAPRE EN DICIEMBRE DE 2002</t>
  </si>
  <si>
    <t>CARGAS POR EDAD E ISAPRE EN DICIEMBRE DE 2002</t>
  </si>
  <si>
    <t>BENEFICIARIOS POR EDAD E ISAPRE EN DICIEMBRE DE 2002</t>
  </si>
  <si>
    <t>ING Salud Iapre S.A. (1)</t>
  </si>
  <si>
    <t>La Araucana S.A.</t>
  </si>
  <si>
    <t>PARTICIPACION DE SUSCRIPCIONES Y DESAHUCIOS DE CONTRATOS POR ISAPRE ENERO-DICIEMBRE 2002</t>
  </si>
  <si>
    <t>ING Salud Isapre S.A. (1)</t>
  </si>
  <si>
    <t>Vida Plena S.A. (2)</t>
  </si>
  <si>
    <t>Indice de las Estadísiticas de Cartera del Sistema isapre</t>
  </si>
  <si>
    <t>Volver</t>
  </si>
  <si>
    <t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t>
  </si>
  <si>
    <t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t>
  </si>
  <si>
    <t>Número</t>
  </si>
  <si>
    <t>Porcentaje</t>
  </si>
  <si>
    <t>Tramos de renta imponible (en miles de pesos ($))</t>
  </si>
  <si>
    <t>más de 900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</si>
</sst>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Peso&quot;#,##0;\-&quot;Peso&quot;#,##0"/>
    <numFmt numFmtId="201" formatCode="&quot;Peso&quot;#,##0;[Red]\-&quot;Peso&quot;#,##0"/>
    <numFmt numFmtId="202" formatCode="&quot;Peso&quot;#,##0.00;\-&quot;Peso&quot;#,##0.00"/>
    <numFmt numFmtId="203" formatCode="&quot;Peso&quot;#,##0.00;[Red]\-&quot;Peso&quot;#,##0.00"/>
    <numFmt numFmtId="204" formatCode="_-&quot;Peso&quot;* #,##0_-;\-&quot;Peso&quot;* #,##0_-;_-&quot;Peso&quot;* &quot;-&quot;_-;_-@_-"/>
    <numFmt numFmtId="205" formatCode="_-&quot;Peso&quot;* #,##0.00_-;\-&quot;Peso&quot;* #,##0.00_-;_-&quot;Peso&quot;* &quot;-&quot;??_-;_-@_-"/>
    <numFmt numFmtId="206" formatCode="General_)"/>
    <numFmt numFmtId="207" formatCode="#,##0.0_);\(#,##0.0\)"/>
    <numFmt numFmtId="208" formatCode="0.0_)"/>
    <numFmt numFmtId="209" formatCode="_ * #,##0.0_ ;_ * \-#,##0.0_ ;_ * &quot;-&quot;??_ ;_ @_ "/>
    <numFmt numFmtId="210" formatCode="_ * #,##0_ ;_ * \-#,##0_ ;_ * &quot;-&quot;??_ ;_ @_ "/>
    <numFmt numFmtId="211" formatCode="#,##0.0"/>
    <numFmt numFmtId="212" formatCode="0.0%"/>
    <numFmt numFmtId="213" formatCode="0_)"/>
    <numFmt numFmtId="214" formatCode="#,##0.0000_);\(#,##0.0000\)"/>
    <numFmt numFmtId="215" formatCode="_ * #,##0.000_ ;_ * \-#,##0.000_ ;_ * &quot;-&quot;??_ ;_ @_ "/>
    <numFmt numFmtId="216" formatCode="_ * #,##0.0000_ ;_ * \-#,##0.0000_ ;_ * &quot;-&quot;??_ ;_ @_ "/>
    <numFmt numFmtId="217" formatCode="_(* #,##0.0000_);_(* \(#,##0.0000\);_(* &quot;-&quot;????_);_(@_)"/>
    <numFmt numFmtId="218" formatCode="#,##0_);\(#,##0\)"/>
  </numFmts>
  <fonts count="21">
    <font>
      <sz val="12"/>
      <name val="TIMES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9.6"/>
      <color indexed="12"/>
      <name val="TIMES"/>
      <family val="0"/>
    </font>
    <font>
      <u val="single"/>
      <sz val="9.6"/>
      <color indexed="36"/>
      <name val="TIMES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.5"/>
      <color indexed="63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.5"/>
      <name val="Arial"/>
      <family val="2"/>
    </font>
    <font>
      <u val="single"/>
      <sz val="8.5"/>
      <name val="Arial"/>
      <family val="2"/>
    </font>
    <font>
      <b/>
      <u val="single"/>
      <sz val="9.6"/>
      <color indexed="63"/>
      <name val="TIMES"/>
      <family val="0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06" fontId="5" fillId="0" borderId="0">
      <alignment/>
      <protection/>
    </xf>
    <xf numFmtId="37" fontId="5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9" fontId="4" fillId="0" borderId="0" applyFont="0" applyFill="0" applyBorder="0" applyAlignment="0" applyProtection="0"/>
  </cellStyleXfs>
  <cellXfs count="165">
    <xf numFmtId="206" fontId="0" fillId="0" borderId="0" xfId="0" applyAlignment="1">
      <alignment/>
    </xf>
    <xf numFmtId="206" fontId="8" fillId="0" borderId="0" xfId="0" applyFont="1" applyAlignment="1">
      <alignment/>
    </xf>
    <xf numFmtId="37" fontId="9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206" fontId="10" fillId="0" borderId="1" xfId="22" applyNumberFormat="1" applyFont="1" applyBorder="1" applyAlignment="1" applyProtection="1">
      <alignment horizontal="right"/>
      <protection locked="0"/>
    </xf>
    <xf numFmtId="206" fontId="10" fillId="2" borderId="0" xfId="22" applyNumberFormat="1" applyFont="1" applyFill="1" applyBorder="1" applyAlignment="1" applyProtection="1">
      <alignment horizontal="right"/>
      <protection locked="0"/>
    </xf>
    <xf numFmtId="206" fontId="10" fillId="0" borderId="0" xfId="22" applyNumberFormat="1" applyFont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center"/>
      <protection/>
    </xf>
    <xf numFmtId="206" fontId="10" fillId="0" borderId="2" xfId="22" applyNumberFormat="1" applyFont="1" applyBorder="1" applyAlignment="1" applyProtection="1">
      <alignment horizontal="right"/>
      <protection locked="0"/>
    </xf>
    <xf numFmtId="206" fontId="10" fillId="0" borderId="0" xfId="22" applyNumberFormat="1" applyFont="1" applyBorder="1" applyAlignment="1" applyProtection="1">
      <alignment horizontal="right"/>
      <protection locked="0"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207" fontId="8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 horizontal="left"/>
      <protection/>
    </xf>
    <xf numFmtId="3" fontId="8" fillId="0" borderId="3" xfId="0" applyNumberFormat="1" applyFont="1" applyBorder="1" applyAlignment="1" applyProtection="1">
      <alignment/>
      <protection/>
    </xf>
    <xf numFmtId="3" fontId="8" fillId="0" borderId="4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17" applyNumberFormat="1" applyFont="1" applyAlignment="1" applyProtection="1">
      <alignment/>
      <protection/>
    </xf>
    <xf numFmtId="208" fontId="8" fillId="0" borderId="3" xfId="0" applyNumberFormat="1" applyFont="1" applyBorder="1" applyAlignment="1" applyProtection="1">
      <alignment horizontal="left"/>
      <protection/>
    </xf>
    <xf numFmtId="211" fontId="8" fillId="0" borderId="3" xfId="17" applyNumberFormat="1" applyFont="1" applyBorder="1" applyAlignment="1" applyProtection="1">
      <alignment/>
      <protection/>
    </xf>
    <xf numFmtId="211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 horizontal="center"/>
      <protection/>
    </xf>
    <xf numFmtId="37" fontId="12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right"/>
      <protection/>
    </xf>
    <xf numFmtId="206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17" applyNumberFormat="1" applyFont="1" applyAlignment="1">
      <alignment/>
    </xf>
    <xf numFmtId="3" fontId="8" fillId="0" borderId="0" xfId="0" applyNumberFormat="1" applyFont="1" applyBorder="1" applyAlignment="1" applyProtection="1" quotePrefix="1">
      <alignment horizontal="left"/>
      <protection/>
    </xf>
    <xf numFmtId="3" fontId="8" fillId="0" borderId="4" xfId="0" applyNumberFormat="1" applyFont="1" applyBorder="1" applyAlignment="1" applyProtection="1" quotePrefix="1">
      <alignment horizontal="left"/>
      <protection/>
    </xf>
    <xf numFmtId="3" fontId="8" fillId="0" borderId="4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3" fontId="8" fillId="0" borderId="0" xfId="0" applyNumberFormat="1" applyFont="1" applyBorder="1" applyAlignment="1" applyProtection="1">
      <alignment horizontal="centerContinuous"/>
      <protection/>
    </xf>
    <xf numFmtId="206" fontId="8" fillId="0" borderId="4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7" fontId="11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Border="1" applyAlignment="1" applyProtection="1">
      <alignment horizontal="centerContinuous"/>
      <protection/>
    </xf>
    <xf numFmtId="37" fontId="8" fillId="0" borderId="0" xfId="0" applyNumberFormat="1" applyFont="1" applyBorder="1" applyAlignment="1" applyProtection="1">
      <alignment horizontal="right"/>
      <protection/>
    </xf>
    <xf numFmtId="206" fontId="8" fillId="0" borderId="0" xfId="0" applyNumberFormat="1" applyFont="1" applyAlignment="1" applyProtection="1" quotePrefix="1">
      <alignment/>
      <protection/>
    </xf>
    <xf numFmtId="37" fontId="8" fillId="0" borderId="0" xfId="0" applyNumberFormat="1" applyFont="1" applyAlignment="1" applyProtection="1" quotePrefix="1">
      <alignment/>
      <protection/>
    </xf>
    <xf numFmtId="211" fontId="13" fillId="0" borderId="0" xfId="17" applyNumberFormat="1" applyFont="1" applyAlignment="1" applyProtection="1">
      <alignment/>
      <protection/>
    </xf>
    <xf numFmtId="212" fontId="8" fillId="0" borderId="0" xfId="26" applyNumberFormat="1" applyFont="1" applyAlignment="1" applyProtection="1">
      <alignment/>
      <protection/>
    </xf>
    <xf numFmtId="212" fontId="8" fillId="0" borderId="3" xfId="17" applyNumberFormat="1" applyFont="1" applyBorder="1" applyAlignment="1" applyProtection="1">
      <alignment/>
      <protection/>
    </xf>
    <xf numFmtId="211" fontId="8" fillId="0" borderId="0" xfId="17" applyNumberFormat="1" applyFont="1" applyBorder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8" fillId="0" borderId="0" xfId="0" applyNumberFormat="1" applyFont="1" applyAlignment="1" applyProtection="1">
      <alignment/>
      <protection/>
    </xf>
    <xf numFmtId="211" fontId="8" fillId="0" borderId="0" xfId="0" applyNumberFormat="1" applyFont="1" applyAlignment="1" applyProtection="1">
      <alignment/>
      <protection/>
    </xf>
    <xf numFmtId="206" fontId="8" fillId="0" borderId="0" xfId="0" applyFont="1" applyAlignment="1" quotePrefix="1">
      <alignment horizontal="right"/>
    </xf>
    <xf numFmtId="206" fontId="8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centerContinuous"/>
      <protection/>
    </xf>
    <xf numFmtId="206" fontId="9" fillId="0" borderId="0" xfId="0" applyFont="1" applyAlignment="1">
      <alignment horizontal="centerContinuous"/>
    </xf>
    <xf numFmtId="206" fontId="8" fillId="0" borderId="0" xfId="25" applyFont="1">
      <alignment/>
      <protection/>
    </xf>
    <xf numFmtId="206" fontId="8" fillId="0" borderId="0" xfId="25" applyNumberFormat="1" applyFont="1" applyProtection="1">
      <alignment/>
      <protection/>
    </xf>
    <xf numFmtId="206" fontId="8" fillId="0" borderId="0" xfId="25" applyNumberFormat="1" applyFont="1" applyProtection="1" quotePrefix="1">
      <alignment/>
      <protection/>
    </xf>
    <xf numFmtId="37" fontId="8" fillId="0" borderId="0" xfId="25" applyNumberFormat="1" applyFont="1" applyAlignment="1" applyProtection="1">
      <alignment horizontal="center"/>
      <protection/>
    </xf>
    <xf numFmtId="206" fontId="8" fillId="0" borderId="1" xfId="25" applyNumberFormat="1" applyFont="1" applyBorder="1" applyProtection="1">
      <alignment/>
      <protection/>
    </xf>
    <xf numFmtId="3" fontId="8" fillId="0" borderId="0" xfId="25" applyNumberFormat="1" applyFont="1">
      <alignment/>
      <protection/>
    </xf>
    <xf numFmtId="212" fontId="8" fillId="0" borderId="0" xfId="19" applyNumberFormat="1" applyFont="1" applyAlignment="1" applyProtection="1">
      <alignment/>
      <protection/>
    </xf>
    <xf numFmtId="3" fontId="8" fillId="0" borderId="0" xfId="19" applyNumberFormat="1" applyFont="1" applyAlignment="1" applyProtection="1">
      <alignment/>
      <protection/>
    </xf>
    <xf numFmtId="37" fontId="8" fillId="0" borderId="0" xfId="25" applyNumberFormat="1" applyFont="1" applyProtection="1">
      <alignment/>
      <protection/>
    </xf>
    <xf numFmtId="212" fontId="8" fillId="0" borderId="0" xfId="25" applyNumberFormat="1" applyFont="1" applyProtection="1">
      <alignment/>
      <protection/>
    </xf>
    <xf numFmtId="3" fontId="8" fillId="0" borderId="0" xfId="19" applyNumberFormat="1" applyFont="1" applyAlignment="1">
      <alignment/>
    </xf>
    <xf numFmtId="9" fontId="8" fillId="0" borderId="0" xfId="19" applyNumberFormat="1" applyFont="1" applyAlignment="1" applyProtection="1">
      <alignment/>
      <protection/>
    </xf>
    <xf numFmtId="208" fontId="8" fillId="0" borderId="1" xfId="25" applyNumberFormat="1" applyFont="1" applyBorder="1" applyProtection="1">
      <alignment/>
      <protection/>
    </xf>
    <xf numFmtId="206" fontId="8" fillId="0" borderId="0" xfId="25" applyFont="1" quotePrefix="1">
      <alignment/>
      <protection/>
    </xf>
    <xf numFmtId="206" fontId="10" fillId="0" borderId="5" xfId="22" applyNumberFormat="1" applyFont="1" applyBorder="1" applyAlignment="1" applyProtection="1">
      <alignment horizontal="right"/>
      <protection locked="0"/>
    </xf>
    <xf numFmtId="39" fontId="8" fillId="0" borderId="0" xfId="0" applyNumberFormat="1" applyFont="1" applyAlignment="1" applyProtection="1">
      <alignment/>
      <protection/>
    </xf>
    <xf numFmtId="39" fontId="8" fillId="0" borderId="0" xfId="0" applyNumberFormat="1" applyFont="1" applyAlignment="1">
      <alignment/>
    </xf>
    <xf numFmtId="39" fontId="8" fillId="0" borderId="0" xfId="0" applyNumberFormat="1" applyFont="1" applyAlignment="1">
      <alignment horizontal="right"/>
    </xf>
    <xf numFmtId="39" fontId="8" fillId="0" borderId="0" xfId="0" applyNumberFormat="1" applyFont="1" applyAlignment="1" applyProtection="1">
      <alignment horizontal="right"/>
      <protection/>
    </xf>
    <xf numFmtId="212" fontId="8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 horizontal="left"/>
      <protection/>
    </xf>
    <xf numFmtId="206" fontId="8" fillId="2" borderId="0" xfId="0" applyFont="1" applyFill="1" applyAlignment="1">
      <alignment/>
    </xf>
    <xf numFmtId="212" fontId="8" fillId="0" borderId="0" xfId="0" applyNumberFormat="1" applyFont="1" applyAlignment="1">
      <alignment/>
    </xf>
    <xf numFmtId="3" fontId="8" fillId="0" borderId="0" xfId="17" applyNumberFormat="1" applyFont="1" applyBorder="1" applyAlignment="1" applyProtection="1">
      <alignment/>
      <protection/>
    </xf>
    <xf numFmtId="212" fontId="8" fillId="0" borderId="0" xfId="17" applyNumberFormat="1" applyFont="1" applyBorder="1" applyAlignment="1" applyProtection="1">
      <alignment/>
      <protection/>
    </xf>
    <xf numFmtId="207" fontId="8" fillId="0" borderId="0" xfId="0" applyNumberFormat="1" applyFont="1" applyAlignment="1" applyProtection="1">
      <alignment horizontal="left"/>
      <protection/>
    </xf>
    <xf numFmtId="206" fontId="8" fillId="0" borderId="0" xfId="0" applyNumberFormat="1" applyFont="1" applyBorder="1" applyAlignment="1" applyProtection="1">
      <alignment/>
      <protection/>
    </xf>
    <xf numFmtId="206" fontId="9" fillId="0" borderId="0" xfId="0" applyNumberFormat="1" applyFont="1" applyAlignment="1" applyProtection="1">
      <alignment horizontal="centerContinuous"/>
      <protection/>
    </xf>
    <xf numFmtId="206" fontId="8" fillId="0" borderId="1" xfId="0" applyNumberFormat="1" applyFont="1" applyBorder="1" applyAlignment="1" applyProtection="1">
      <alignment/>
      <protection/>
    </xf>
    <xf numFmtId="206" fontId="8" fillId="0" borderId="0" xfId="0" applyNumberFormat="1" applyFont="1" applyAlignment="1" applyProtection="1">
      <alignment horizontal="centerContinuous"/>
      <protection/>
    </xf>
    <xf numFmtId="206" fontId="8" fillId="0" borderId="0" xfId="0" applyNumberFormat="1" applyFont="1" applyAlignment="1" applyProtection="1">
      <alignment horizontal="right"/>
      <protection/>
    </xf>
    <xf numFmtId="3" fontId="12" fillId="0" borderId="0" xfId="17" applyNumberFormat="1" applyFont="1" applyAlignment="1" applyProtection="1">
      <alignment/>
      <protection/>
    </xf>
    <xf numFmtId="211" fontId="8" fillId="0" borderId="0" xfId="17" applyNumberFormat="1" applyFont="1" applyAlignment="1">
      <alignment/>
    </xf>
    <xf numFmtId="208" fontId="8" fillId="0" borderId="1" xfId="0" applyNumberFormat="1" applyFont="1" applyBorder="1" applyAlignment="1" applyProtection="1">
      <alignment/>
      <protection/>
    </xf>
    <xf numFmtId="213" fontId="8" fillId="0" borderId="1" xfId="0" applyNumberFormat="1" applyFont="1" applyBorder="1" applyAlignment="1" applyProtection="1">
      <alignment/>
      <protection/>
    </xf>
    <xf numFmtId="206" fontId="8" fillId="0" borderId="0" xfId="0" applyFont="1" applyFill="1" applyAlignment="1">
      <alignment/>
    </xf>
    <xf numFmtId="37" fontId="8" fillId="0" borderId="0" xfId="0" applyNumberFormat="1" applyFont="1" applyAlignment="1" applyProtection="1">
      <alignment/>
      <protection/>
    </xf>
    <xf numFmtId="37" fontId="8" fillId="0" borderId="4" xfId="0" applyNumberFormat="1" applyFont="1" applyBorder="1" applyAlignment="1" applyProtection="1">
      <alignment horizontal="left"/>
      <protection/>
    </xf>
    <xf numFmtId="211" fontId="8" fillId="0" borderId="4" xfId="0" applyNumberFormat="1" applyFont="1" applyBorder="1" applyAlignment="1">
      <alignment/>
    </xf>
    <xf numFmtId="37" fontId="14" fillId="0" borderId="0" xfId="0" applyNumberFormat="1" applyFont="1" applyAlignment="1" applyProtection="1">
      <alignment horizontal="centerContinuous"/>
      <protection/>
    </xf>
    <xf numFmtId="37" fontId="15" fillId="0" borderId="0" xfId="23" applyFont="1">
      <alignment/>
      <protection/>
    </xf>
    <xf numFmtId="37" fontId="16" fillId="0" borderId="0" xfId="23" applyFont="1">
      <alignment/>
      <protection/>
    </xf>
    <xf numFmtId="37" fontId="17" fillId="0" borderId="0" xfId="23" applyFont="1">
      <alignment/>
      <protection/>
    </xf>
    <xf numFmtId="37" fontId="18" fillId="0" borderId="0" xfId="23" applyFont="1">
      <alignment/>
      <protection/>
    </xf>
    <xf numFmtId="206" fontId="19" fillId="0" borderId="0" xfId="15" applyFont="1" applyAlignment="1">
      <alignment/>
    </xf>
    <xf numFmtId="212" fontId="8" fillId="0" borderId="0" xfId="26" applyNumberFormat="1" applyFont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7" fontId="20" fillId="3" borderId="6" xfId="0" applyNumberFormat="1" applyFont="1" applyFill="1" applyBorder="1" applyAlignment="1" applyProtection="1">
      <alignment horizontal="left"/>
      <protection/>
    </xf>
    <xf numFmtId="37" fontId="20" fillId="3" borderId="6" xfId="0" applyNumberFormat="1" applyFont="1" applyFill="1" applyBorder="1" applyAlignment="1" applyProtection="1" quotePrefix="1">
      <alignment horizontal="right"/>
      <protection/>
    </xf>
    <xf numFmtId="37" fontId="20" fillId="3" borderId="6" xfId="0" applyNumberFormat="1" applyFont="1" applyFill="1" applyBorder="1" applyAlignment="1" applyProtection="1">
      <alignment horizontal="right"/>
      <protection/>
    </xf>
    <xf numFmtId="37" fontId="20" fillId="3" borderId="1" xfId="0" applyNumberFormat="1" applyFont="1" applyFill="1" applyBorder="1" applyAlignment="1" applyProtection="1">
      <alignment horizontal="left"/>
      <protection/>
    </xf>
    <xf numFmtId="206" fontId="20" fillId="3" borderId="6" xfId="0" applyNumberFormat="1" applyFont="1" applyFill="1" applyBorder="1" applyAlignment="1" applyProtection="1">
      <alignment horizontal="centerContinuous"/>
      <protection/>
    </xf>
    <xf numFmtId="206" fontId="20" fillId="3" borderId="1" xfId="0" applyNumberFormat="1" applyFont="1" applyFill="1" applyBorder="1" applyAlignment="1" applyProtection="1">
      <alignment/>
      <protection/>
    </xf>
    <xf numFmtId="37" fontId="20" fillId="3" borderId="0" xfId="0" applyNumberFormat="1" applyFont="1" applyFill="1" applyAlignment="1" applyProtection="1">
      <alignment/>
      <protection/>
    </xf>
    <xf numFmtId="206" fontId="20" fillId="3" borderId="0" xfId="0" applyNumberFormat="1" applyFont="1" applyFill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 horizontal="centerContinuous"/>
      <protection/>
    </xf>
    <xf numFmtId="206" fontId="20" fillId="3" borderId="0" xfId="0" applyNumberFormat="1" applyFont="1" applyFill="1" applyAlignment="1" applyProtection="1" quotePrefix="1">
      <alignment/>
      <protection/>
    </xf>
    <xf numFmtId="37" fontId="20" fillId="3" borderId="2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left"/>
      <protection/>
    </xf>
    <xf numFmtId="206" fontId="20" fillId="3" borderId="2" xfId="0" applyNumberFormat="1" applyFont="1" applyFill="1" applyBorder="1" applyAlignment="1" applyProtection="1">
      <alignment horizontal="right"/>
      <protection/>
    </xf>
    <xf numFmtId="206" fontId="20" fillId="3" borderId="2" xfId="0" applyNumberFormat="1" applyFont="1" applyFill="1" applyBorder="1" applyAlignment="1" applyProtection="1">
      <alignment/>
      <protection/>
    </xf>
    <xf numFmtId="37" fontId="20" fillId="3" borderId="6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"/>
      <protection/>
    </xf>
    <xf numFmtId="37" fontId="20" fillId="3" borderId="2" xfId="0" applyNumberFormat="1" applyFont="1" applyFill="1" applyBorder="1" applyAlignment="1" applyProtection="1">
      <alignment horizontal="right"/>
      <protection/>
    </xf>
    <xf numFmtId="37" fontId="20" fillId="3" borderId="2" xfId="0" applyNumberFormat="1" applyFont="1" applyFill="1" applyBorder="1" applyAlignment="1" applyProtection="1" quotePrefix="1">
      <alignment horizontal="right"/>
      <protection/>
    </xf>
    <xf numFmtId="37" fontId="20" fillId="3" borderId="2" xfId="0" applyNumberFormat="1" applyFont="1" applyFill="1" applyBorder="1" applyAlignment="1" applyProtection="1" quotePrefix="1">
      <alignment horizontal="center"/>
      <protection/>
    </xf>
    <xf numFmtId="37" fontId="20" fillId="3" borderId="7" xfId="0" applyNumberFormat="1" applyFont="1" applyFill="1" applyBorder="1" applyAlignment="1" applyProtection="1">
      <alignment horizontal="centerContinuous"/>
      <protection/>
    </xf>
    <xf numFmtId="37" fontId="20" fillId="3" borderId="1" xfId="0" applyNumberFormat="1" applyFont="1" applyFill="1" applyBorder="1" applyAlignment="1" applyProtection="1">
      <alignment horizontal="centerContinuous"/>
      <protection/>
    </xf>
    <xf numFmtId="206" fontId="20" fillId="3" borderId="8" xfId="0" applyNumberFormat="1" applyFont="1" applyFill="1" applyBorder="1" applyAlignment="1" applyProtection="1">
      <alignment horizontal="right"/>
      <protection/>
    </xf>
    <xf numFmtId="37" fontId="20" fillId="3" borderId="1" xfId="25" applyNumberFormat="1" applyFont="1" applyFill="1" applyBorder="1" applyAlignment="1" applyProtection="1">
      <alignment horizontal="left"/>
      <protection/>
    </xf>
    <xf numFmtId="206" fontId="20" fillId="3" borderId="6" xfId="25" applyNumberFormat="1" applyFont="1" applyFill="1" applyBorder="1" applyAlignment="1" applyProtection="1">
      <alignment horizontal="centerContinuous"/>
      <protection/>
    </xf>
    <xf numFmtId="206" fontId="20" fillId="3" borderId="1" xfId="25" applyNumberFormat="1" applyFont="1" applyFill="1" applyBorder="1" applyProtection="1">
      <alignment/>
      <protection/>
    </xf>
    <xf numFmtId="37" fontId="20" fillId="3" borderId="2" xfId="25" applyNumberFormat="1" applyFont="1" applyFill="1" applyBorder="1" applyAlignment="1" applyProtection="1">
      <alignment horizontal="center"/>
      <protection/>
    </xf>
    <xf numFmtId="37" fontId="20" fillId="3" borderId="2" xfId="25" applyNumberFormat="1" applyFont="1" applyFill="1" applyBorder="1" applyAlignment="1" applyProtection="1">
      <alignment horizontal="left"/>
      <protection/>
    </xf>
    <xf numFmtId="206" fontId="20" fillId="3" borderId="2" xfId="25" applyNumberFormat="1" applyFont="1" applyFill="1" applyBorder="1" applyAlignment="1" applyProtection="1">
      <alignment horizontal="right"/>
      <protection/>
    </xf>
    <xf numFmtId="206" fontId="20" fillId="3" borderId="2" xfId="25" applyNumberFormat="1" applyFont="1" applyFill="1" applyBorder="1" applyAlignment="1" applyProtection="1">
      <alignment horizontal="center"/>
      <protection/>
    </xf>
    <xf numFmtId="206" fontId="20" fillId="3" borderId="1" xfId="0" applyNumberFormat="1" applyFont="1" applyFill="1" applyBorder="1" applyAlignment="1" applyProtection="1">
      <alignment horizontal="right"/>
      <protection/>
    </xf>
    <xf numFmtId="206" fontId="20" fillId="3" borderId="1" xfId="0" applyNumberFormat="1" applyFont="1" applyFill="1" applyBorder="1" applyAlignment="1" applyProtection="1">
      <alignment horizontal="center"/>
      <protection/>
    </xf>
    <xf numFmtId="206" fontId="20" fillId="3" borderId="2" xfId="0" applyNumberFormat="1" applyFont="1" applyFill="1" applyBorder="1" applyAlignment="1" applyProtection="1">
      <alignment horizontal="center"/>
      <protection/>
    </xf>
    <xf numFmtId="37" fontId="20" fillId="3" borderId="5" xfId="0" applyNumberFormat="1" applyFont="1" applyFill="1" applyBorder="1" applyAlignment="1" applyProtection="1">
      <alignment horizontal="centerContinuous"/>
      <protection/>
    </xf>
    <xf numFmtId="37" fontId="20" fillId="3" borderId="9" xfId="0" applyNumberFormat="1" applyFont="1" applyFill="1" applyBorder="1" applyAlignment="1" applyProtection="1">
      <alignment horizontal="right"/>
      <protection/>
    </xf>
    <xf numFmtId="3" fontId="20" fillId="3" borderId="5" xfId="0" applyNumberFormat="1" applyFont="1" applyFill="1" applyBorder="1" applyAlignment="1" applyProtection="1">
      <alignment horizontal="center"/>
      <protection/>
    </xf>
    <xf numFmtId="3" fontId="20" fillId="3" borderId="10" xfId="0" applyNumberFormat="1" applyFont="1" applyFill="1" applyBorder="1" applyAlignment="1" applyProtection="1">
      <alignment horizontal="centerContinuous"/>
      <protection/>
    </xf>
    <xf numFmtId="3" fontId="20" fillId="3" borderId="5" xfId="0" applyNumberFormat="1" applyFont="1" applyFill="1" applyBorder="1" applyAlignment="1" applyProtection="1">
      <alignment horizontal="right"/>
      <protection/>
    </xf>
    <xf numFmtId="3" fontId="20" fillId="3" borderId="9" xfId="0" applyNumberFormat="1" applyFont="1" applyFill="1" applyBorder="1" applyAlignment="1" applyProtection="1">
      <alignment horizontal="center"/>
      <protection/>
    </xf>
    <xf numFmtId="3" fontId="20" fillId="3" borderId="9" xfId="0" applyNumberFormat="1" applyFont="1" applyFill="1" applyBorder="1" applyAlignment="1" applyProtection="1">
      <alignment horizontal="right"/>
      <protection/>
    </xf>
    <xf numFmtId="206" fontId="14" fillId="0" borderId="0" xfId="24" applyFont="1" applyAlignment="1">
      <alignment horizontal="center"/>
      <protection/>
    </xf>
    <xf numFmtId="206" fontId="19" fillId="0" borderId="0" xfId="15" applyFont="1" applyAlignment="1">
      <alignment horizontal="center"/>
    </xf>
    <xf numFmtId="37" fontId="8" fillId="0" borderId="0" xfId="0" applyNumberFormat="1" applyFont="1" applyAlignment="1" applyProtection="1">
      <alignment horizontal="left" wrapText="1"/>
      <protection/>
    </xf>
    <xf numFmtId="37" fontId="14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justify" vertical="top" wrapText="1"/>
      <protection/>
    </xf>
    <xf numFmtId="37" fontId="8" fillId="0" borderId="0" xfId="0" applyNumberFormat="1" applyFont="1" applyAlignment="1" applyProtection="1">
      <alignment horizontal="left"/>
      <protection/>
    </xf>
    <xf numFmtId="37" fontId="8" fillId="0" borderId="0" xfId="0" applyNumberFormat="1" applyFont="1" applyAlignment="1" applyProtection="1">
      <alignment horizontal="justify" wrapText="1"/>
      <protection/>
    </xf>
    <xf numFmtId="206" fontId="8" fillId="0" borderId="0" xfId="0" applyNumberFormat="1" applyFont="1" applyAlignment="1" applyProtection="1">
      <alignment horizontal="justify" wrapText="1"/>
      <protection/>
    </xf>
    <xf numFmtId="206" fontId="0" fillId="0" borderId="0" xfId="0" applyAlignment="1">
      <alignment horizontal="justify" wrapText="1"/>
    </xf>
    <xf numFmtId="206" fontId="8" fillId="0" borderId="0" xfId="0" applyNumberFormat="1" applyFont="1" applyAlignment="1" applyProtection="1">
      <alignment horizontal="left" wrapText="1"/>
      <protection/>
    </xf>
    <xf numFmtId="206" fontId="8" fillId="0" borderId="0" xfId="0" applyFont="1" applyAlignment="1">
      <alignment horizontal="justify" wrapText="1"/>
    </xf>
    <xf numFmtId="206" fontId="8" fillId="0" borderId="0" xfId="0" applyNumberFormat="1" applyFont="1" applyAlignment="1" applyProtection="1">
      <alignment horizontal="center"/>
      <protection/>
    </xf>
    <xf numFmtId="206" fontId="8" fillId="0" borderId="0" xfId="0" applyFont="1" applyAlignment="1">
      <alignment horizontal="center"/>
    </xf>
    <xf numFmtId="206" fontId="20" fillId="3" borderId="6" xfId="0" applyNumberFormat="1" applyFont="1" applyFill="1" applyBorder="1" applyAlignment="1" applyProtection="1">
      <alignment horizontal="center"/>
      <protection/>
    </xf>
    <xf numFmtId="37" fontId="14" fillId="0" borderId="0" xfId="25" applyNumberFormat="1" applyFont="1" applyAlignment="1" applyProtection="1">
      <alignment horizontal="center"/>
      <protection/>
    </xf>
    <xf numFmtId="206" fontId="14" fillId="0" borderId="0" xfId="25" applyFont="1" applyAlignment="1">
      <alignment horizontal="center"/>
      <protection/>
    </xf>
    <xf numFmtId="37" fontId="20" fillId="3" borderId="6" xfId="0" applyNumberFormat="1" applyFont="1" applyFill="1" applyBorder="1" applyAlignment="1" applyProtection="1">
      <alignment horizontal="center"/>
      <protection/>
    </xf>
    <xf numFmtId="3" fontId="20" fillId="3" borderId="1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Alignment="1" applyProtection="1">
      <alignment horizontal="center"/>
      <protection/>
    </xf>
    <xf numFmtId="206" fontId="8" fillId="0" borderId="0" xfId="0" applyFont="1" applyAlignment="1">
      <alignment horizontal="left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ares_VARIA" xfId="19"/>
    <cellStyle name="Currency" xfId="20"/>
    <cellStyle name="Currency [0]" xfId="21"/>
    <cellStyle name="Normal_cartera" xfId="22"/>
    <cellStyle name="Normal_Cartera dic 2000" xfId="23"/>
    <cellStyle name="Normal_Licencias dic 1996" xfId="24"/>
    <cellStyle name="Normal_VA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3"/>
  <sheetViews>
    <sheetView showGridLines="0" tabSelected="1" workbookViewId="0" topLeftCell="A1">
      <selection activeCell="B1" sqref="B1:D1"/>
    </sheetView>
  </sheetViews>
  <sheetFormatPr defaultColWidth="11.19921875" defaultRowHeight="15"/>
  <cols>
    <col min="1" max="1" width="4.09765625" style="100" customWidth="1"/>
    <col min="2" max="2" width="30.5" style="100" bestFit="1" customWidth="1"/>
    <col min="3" max="3" width="1.203125" style="100" bestFit="1" customWidth="1"/>
    <col min="4" max="4" width="48.09765625" style="100" bestFit="1" customWidth="1"/>
    <col min="5" max="16384" width="10" style="100" customWidth="1"/>
  </cols>
  <sheetData>
    <row r="1" spans="2:4" ht="13.5">
      <c r="B1" s="145" t="s">
        <v>283</v>
      </c>
      <c r="C1" s="145"/>
      <c r="D1" s="145"/>
    </row>
    <row r="3" spans="2:4" ht="11.25">
      <c r="B3" s="101" t="s">
        <v>202</v>
      </c>
      <c r="C3" s="99" t="s">
        <v>203</v>
      </c>
      <c r="D3" s="102" t="s">
        <v>204</v>
      </c>
    </row>
    <row r="4" spans="2:4" ht="11.25">
      <c r="B4" s="99"/>
      <c r="C4" s="99"/>
      <c r="D4" s="102" t="s">
        <v>205</v>
      </c>
    </row>
    <row r="5" spans="2:4" ht="11.25">
      <c r="B5" s="99"/>
      <c r="C5" s="99"/>
      <c r="D5" s="102" t="s">
        <v>206</v>
      </c>
    </row>
    <row r="6" spans="2:4" ht="11.25">
      <c r="B6" s="101" t="s">
        <v>207</v>
      </c>
      <c r="C6" s="99" t="s">
        <v>203</v>
      </c>
      <c r="D6" s="102" t="s">
        <v>208</v>
      </c>
    </row>
    <row r="7" spans="2:4" ht="11.25">
      <c r="B7" s="101" t="s">
        <v>209</v>
      </c>
      <c r="C7" s="99" t="s">
        <v>203</v>
      </c>
      <c r="D7" s="102" t="s">
        <v>210</v>
      </c>
    </row>
    <row r="8" spans="2:4" ht="11.25">
      <c r="B8" s="101" t="s">
        <v>211</v>
      </c>
      <c r="C8" s="99" t="s">
        <v>203</v>
      </c>
      <c r="D8" s="102" t="s">
        <v>212</v>
      </c>
    </row>
    <row r="9" spans="2:4" ht="11.25">
      <c r="B9" s="99"/>
      <c r="C9" s="99"/>
      <c r="D9" s="102" t="s">
        <v>213</v>
      </c>
    </row>
    <row r="10" spans="2:4" ht="11.25">
      <c r="B10" s="99"/>
      <c r="C10" s="99"/>
      <c r="D10" s="102" t="s">
        <v>214</v>
      </c>
    </row>
    <row r="11" spans="2:4" ht="11.25">
      <c r="B11" s="101" t="s">
        <v>215</v>
      </c>
      <c r="C11" s="99" t="s">
        <v>203</v>
      </c>
      <c r="D11" s="102" t="s">
        <v>216</v>
      </c>
    </row>
    <row r="12" spans="2:4" ht="11.25">
      <c r="B12" s="101" t="s">
        <v>257</v>
      </c>
      <c r="C12" s="99" t="s">
        <v>203</v>
      </c>
      <c r="D12" s="102" t="s">
        <v>258</v>
      </c>
    </row>
    <row r="13" spans="2:4" ht="11.25">
      <c r="B13" s="101" t="s">
        <v>217</v>
      </c>
      <c r="C13" s="99" t="s">
        <v>203</v>
      </c>
      <c r="D13" s="102" t="s">
        <v>218</v>
      </c>
    </row>
    <row r="14" spans="2:4" ht="11.25">
      <c r="B14" s="101" t="s">
        <v>219</v>
      </c>
      <c r="C14" s="99" t="s">
        <v>203</v>
      </c>
      <c r="D14" s="102" t="s">
        <v>220</v>
      </c>
    </row>
    <row r="15" spans="2:4" ht="11.25">
      <c r="B15" s="99"/>
      <c r="C15" s="99"/>
      <c r="D15" s="102" t="s">
        <v>221</v>
      </c>
    </row>
    <row r="16" spans="2:4" ht="11.25">
      <c r="B16" s="99"/>
      <c r="C16" s="99"/>
      <c r="D16" s="102" t="s">
        <v>222</v>
      </c>
    </row>
    <row r="17" spans="2:4" ht="11.25">
      <c r="B17" s="101" t="s">
        <v>223</v>
      </c>
      <c r="C17" s="99" t="s">
        <v>203</v>
      </c>
      <c r="D17" s="102" t="s">
        <v>224</v>
      </c>
    </row>
    <row r="18" spans="2:4" ht="11.25">
      <c r="B18" s="99"/>
      <c r="C18" s="99"/>
      <c r="D18" s="102" t="s">
        <v>225</v>
      </c>
    </row>
    <row r="19" spans="2:4" ht="11.25">
      <c r="B19" s="99"/>
      <c r="C19" s="99"/>
      <c r="D19" s="102" t="s">
        <v>226</v>
      </c>
    </row>
    <row r="20" spans="2:4" ht="11.25">
      <c r="B20" s="101" t="s">
        <v>227</v>
      </c>
      <c r="C20" s="99" t="s">
        <v>203</v>
      </c>
      <c r="D20" s="102" t="s">
        <v>228</v>
      </c>
    </row>
    <row r="21" spans="2:4" ht="11.25">
      <c r="B21" s="99"/>
      <c r="C21" s="99"/>
      <c r="D21" s="102" t="s">
        <v>229</v>
      </c>
    </row>
    <row r="22" spans="2:4" ht="11.25">
      <c r="B22" s="99"/>
      <c r="C22" s="99"/>
      <c r="D22" s="102" t="s">
        <v>230</v>
      </c>
    </row>
    <row r="23" spans="2:4" ht="11.25">
      <c r="B23" s="101" t="s">
        <v>231</v>
      </c>
      <c r="C23" s="99" t="s">
        <v>203</v>
      </c>
      <c r="D23" s="102" t="s">
        <v>232</v>
      </c>
    </row>
    <row r="24" spans="2:4" ht="11.25">
      <c r="B24" s="99"/>
      <c r="C24" s="99"/>
      <c r="D24" s="102" t="s">
        <v>233</v>
      </c>
    </row>
    <row r="25" spans="2:4" ht="11.25">
      <c r="B25" s="101" t="s">
        <v>234</v>
      </c>
      <c r="C25" s="99" t="s">
        <v>203</v>
      </c>
      <c r="D25" s="102" t="s">
        <v>235</v>
      </c>
    </row>
    <row r="26" ht="11.25">
      <c r="D26" s="102"/>
    </row>
    <row r="27" ht="11.25">
      <c r="D27" s="102"/>
    </row>
    <row r="28" ht="11.25">
      <c r="D28" s="102"/>
    </row>
    <row r="29" ht="11.25">
      <c r="D29" s="102"/>
    </row>
    <row r="30" ht="11.25">
      <c r="D30" s="102"/>
    </row>
    <row r="31" ht="11.25">
      <c r="D31" s="102"/>
    </row>
    <row r="32" ht="11.25">
      <c r="D32" s="102"/>
    </row>
    <row r="33" ht="11.25">
      <c r="D33" s="102"/>
    </row>
    <row r="34" ht="11.25">
      <c r="D34" s="102"/>
    </row>
    <row r="35" ht="11.25">
      <c r="D35" s="102"/>
    </row>
    <row r="36" ht="11.25">
      <c r="D36" s="102"/>
    </row>
    <row r="37" ht="11.25">
      <c r="D37" s="102"/>
    </row>
    <row r="38" ht="11.25">
      <c r="D38" s="102"/>
    </row>
    <row r="39" ht="11.25">
      <c r="D39" s="102"/>
    </row>
    <row r="40" ht="11.25">
      <c r="D40" s="102"/>
    </row>
    <row r="41" ht="11.25">
      <c r="D41" s="102"/>
    </row>
    <row r="42" ht="11.25">
      <c r="D42" s="102"/>
    </row>
    <row r="43" ht="11.25">
      <c r="D43" s="102"/>
    </row>
  </sheetData>
  <mergeCells count="1">
    <mergeCell ref="B1:D1"/>
  </mergeCells>
  <hyperlinks>
    <hyperlink ref="B3" location="'Cartera vigente por mes'!A1" display="Cartera vigente por mes"/>
    <hyperlink ref="B6" location="'Variacion anual de cartera'!A1" display="Variación anual de cartera"/>
    <hyperlink ref="B7" location="'Cotizantes por renta'!A1" display="Cotizantes por renta"/>
    <hyperlink ref="B8" location="'Cartera por region'!A1" display="Cartera por región"/>
    <hyperlink ref="B11" location="'Participacion de cartera'!A1" display="Participación cartera"/>
    <hyperlink ref="B12" location="'Participacion de cartera (2)'!A1" display="Participación cartera (2)"/>
    <hyperlink ref="B13" location="'Beneficiarios por tipo'!A1" display="Beneficiarios por tipo"/>
    <hyperlink ref="B14" location="'Cartera masculina por edad'!A1" display="Cartera masculina por edad"/>
    <hyperlink ref="B17" location="'Cartera femenina por edad'!A1" display="Cartera femenina por edad"/>
    <hyperlink ref="B20" location="'Cartera total por edad'!A1" display="Cartera total por edad"/>
    <hyperlink ref="B23" location="'Suscrip y desahucio del sistema'!A1" display="Suscrip y desahucio del sistema"/>
    <hyperlink ref="B25" location="'Suscrip y desahucio por isapre'!A1" display="Suscrip y desahucio por isapre"/>
    <hyperlink ref="D3" location="'Cartera vigente por mes'!A1" display="Cotizantes vigentes del sistema isapre"/>
    <hyperlink ref="D4" location="'Cartera vigente por mes'!A43" display="Cargas vigentes del sistema isapre"/>
    <hyperlink ref="D5" location="'Cartera vigente por mes'!A83" display="Beneficiarios vigentes del sistema isapre"/>
    <hyperlink ref="D6" location="'Variacion anual de cartera'!A1" display="Cotizantes y beneficiarios por isapre, número y tasas de crecimiento"/>
    <hyperlink ref="D7" location="'Cotizantes por renta'!A1" display="Cotizantes por renta imponible, condición previsional e isapre"/>
    <hyperlink ref="D8" location="'Cartera por region'!A1" display="Cotizantes por región e isapre"/>
    <hyperlink ref="D9" location="'Cartera por region'!A44" display="Cargas por región e isapre"/>
    <hyperlink ref="D10" location="'Cartera por region'!A85" display="Beneficiarios por región e isapre"/>
    <hyperlink ref="D11" location="'Participacion de cartera'!A1" display="Participación cotizantes y beneficiarios por isapre "/>
    <hyperlink ref="D12" location="'Participacion de cartera (2)'!A1" display="Participación cotizantes y beneficiarios por isapre con propietarios en común"/>
    <hyperlink ref="D13" location="'Beneficiarios por tipo'!A1" display="Beneficiarios por condición previsional del cotizante e isapre "/>
    <hyperlink ref="D14" location="'Cartera masculina por edad'!A1" display="Cotizantes sexo masculino por edad e isapre"/>
    <hyperlink ref="D15" location="'Cartera masculina por edad'!A44" display="Cargas sexo masculino por edad e isapre"/>
    <hyperlink ref="D16" location="'Cartera masculina por edad'!A84" display="Beneficiarios sexo masculino por edad e isapre"/>
    <hyperlink ref="D17" location="'Cartera femenina por edad'!A1" display="Cotizantes sexo femenino por edad e isapre"/>
    <hyperlink ref="D18" location="'Cartera femenina por edad'!A44" display="Cargas sexo femenino por edad e isapre"/>
    <hyperlink ref="D19" location="'Cartera femenina por edad'!A84" display="Beneficiarios sexo femenino por edad e isapre"/>
    <hyperlink ref="D20" location="'Cartera total por edad'!A1" display="Cotizantes por edad e isapre"/>
    <hyperlink ref="D21" location="'Cartera total por edad'!A44" display="Cargas por edad e isapre"/>
    <hyperlink ref="D22" location="'Cartera total por edad'!A84" display="Beneficiarios por edad e isapre"/>
    <hyperlink ref="D23" location="'Suscrip y desahucio del sistema'!A1" display="Suscripciones y desahucios de contratos por trimestres"/>
    <hyperlink ref="D24" location="'Suscrip y desahucio del sistema'!A17" display="Suscripciones y desahucios de contratos por mes"/>
    <hyperlink ref="D25" location="'Suscrip y desahucio por isapre'!A1" display="Suscripciones y desahucios de contratos por isapre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23"/>
  <sheetViews>
    <sheetView showGridLines="0" zoomScale="75" zoomScaleNormal="75" workbookViewId="0" topLeftCell="A1">
      <selection activeCell="B2" sqref="B2:S2"/>
    </sheetView>
  </sheetViews>
  <sheetFormatPr defaultColWidth="6.796875" defaultRowHeight="15"/>
  <cols>
    <col min="1" max="1" width="4.59765625" style="1" bestFit="1" customWidth="1"/>
    <col min="2" max="2" width="19.5" style="1" customWidth="1"/>
    <col min="3" max="3" width="8.09765625" style="1" bestFit="1" customWidth="1"/>
    <col min="4" max="4" width="7.09765625" style="1" bestFit="1" customWidth="1"/>
    <col min="5" max="8" width="8.09765625" style="1" bestFit="1" customWidth="1"/>
    <col min="9" max="13" width="7.09765625" style="1" bestFit="1" customWidth="1"/>
    <col min="14" max="14" width="6.59765625" style="1" bestFit="1" customWidth="1"/>
    <col min="15" max="17" width="6.09765625" style="1" bestFit="1" customWidth="1"/>
    <col min="18" max="18" width="8.09765625" style="1" bestFit="1" customWidth="1"/>
    <col min="19" max="19" width="8.59765625" style="1" bestFit="1" customWidth="1"/>
    <col min="20" max="20" width="7.69921875" style="1" hidden="1" customWidth="1"/>
    <col min="21" max="21" width="10" style="1" hidden="1" customWidth="1"/>
    <col min="22" max="22" width="10.69921875" style="1" hidden="1" customWidth="1"/>
    <col min="23" max="33" width="0" style="1" hidden="1" customWidth="1"/>
    <col min="34" max="16384" width="6.69921875" style="1" customWidth="1"/>
  </cols>
  <sheetData>
    <row r="1" spans="1:19" ht="12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256" ht="10.5" customHeight="1">
      <c r="B2" s="148" t="s">
        <v>85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4.25" thickBot="1">
      <c r="B3" s="148" t="s">
        <v>269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5" t="s">
        <v>86</v>
      </c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09" t="s">
        <v>1</v>
      </c>
      <c r="B5" s="109" t="s">
        <v>1</v>
      </c>
      <c r="C5" s="161" t="s">
        <v>65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38"/>
      <c r="S5" s="138"/>
      <c r="T5" s="21"/>
      <c r="U5" s="21"/>
      <c r="V5" s="7" t="s">
        <v>87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17" t="s">
        <v>40</v>
      </c>
      <c r="B6" s="117" t="s">
        <v>41</v>
      </c>
      <c r="C6" s="122" t="s">
        <v>66</v>
      </c>
      <c r="D6" s="122" t="s">
        <v>67</v>
      </c>
      <c r="E6" s="122" t="s">
        <v>68</v>
      </c>
      <c r="F6" s="122" t="s">
        <v>69</v>
      </c>
      <c r="G6" s="122" t="s">
        <v>70</v>
      </c>
      <c r="H6" s="122" t="s">
        <v>71</v>
      </c>
      <c r="I6" s="122" t="s">
        <v>72</v>
      </c>
      <c r="J6" s="122" t="s">
        <v>73</v>
      </c>
      <c r="K6" s="122" t="s">
        <v>74</v>
      </c>
      <c r="L6" s="122" t="s">
        <v>75</v>
      </c>
      <c r="M6" s="122" t="s">
        <v>76</v>
      </c>
      <c r="N6" s="122" t="s">
        <v>77</v>
      </c>
      <c r="O6" s="122" t="s">
        <v>78</v>
      </c>
      <c r="P6" s="122" t="s">
        <v>79</v>
      </c>
      <c r="Q6" s="123" t="s">
        <v>80</v>
      </c>
      <c r="R6" s="123" t="s">
        <v>252</v>
      </c>
      <c r="S6" s="139" t="s">
        <v>4</v>
      </c>
      <c r="T6" s="21"/>
      <c r="U6" s="21"/>
      <c r="V6" s="9" t="s">
        <v>88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57</v>
      </c>
      <c r="B7" s="11" t="str">
        <f>+'Cartera masculina por edad'!B7</f>
        <v>Promepart</v>
      </c>
      <c r="C7" s="23">
        <v>40</v>
      </c>
      <c r="D7" s="23">
        <v>1208</v>
      </c>
      <c r="E7" s="23">
        <v>3066</v>
      </c>
      <c r="F7" s="23">
        <v>3345</v>
      </c>
      <c r="G7" s="23">
        <v>3004</v>
      </c>
      <c r="H7" s="23">
        <v>2545</v>
      </c>
      <c r="I7" s="23">
        <v>2241</v>
      </c>
      <c r="J7" s="23">
        <v>1862</v>
      </c>
      <c r="K7" s="23">
        <v>1445</v>
      </c>
      <c r="L7" s="23">
        <v>983</v>
      </c>
      <c r="M7" s="23">
        <v>677</v>
      </c>
      <c r="N7" s="23">
        <v>585</v>
      </c>
      <c r="O7" s="23">
        <v>256</v>
      </c>
      <c r="P7" s="23">
        <v>111</v>
      </c>
      <c r="Q7" s="23">
        <v>83</v>
      </c>
      <c r="R7" s="23"/>
      <c r="S7" s="24">
        <f aca="true" t="shared" si="0" ref="S7:S17">SUM(C7:R7)</f>
        <v>21451</v>
      </c>
      <c r="T7" s="21"/>
      <c r="U7" s="13"/>
      <c r="V7" s="48">
        <f>+S7/'Cartera total por edad'!S7</f>
        <v>0.3664582479158125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66</v>
      </c>
      <c r="B8" s="11" t="str">
        <f>+'Cartera masculina por edad'!B8</f>
        <v>Cigna Salud</v>
      </c>
      <c r="C8" s="23">
        <v>129</v>
      </c>
      <c r="D8" s="23">
        <v>1508</v>
      </c>
      <c r="E8" s="23">
        <v>2946</v>
      </c>
      <c r="F8" s="23">
        <v>3515</v>
      </c>
      <c r="G8" s="23">
        <v>3159</v>
      </c>
      <c r="H8" s="23">
        <v>2667</v>
      </c>
      <c r="I8" s="23">
        <v>2327</v>
      </c>
      <c r="J8" s="23">
        <v>1691</v>
      </c>
      <c r="K8" s="23">
        <v>1173</v>
      </c>
      <c r="L8" s="23">
        <v>714</v>
      </c>
      <c r="M8" s="23">
        <v>348</v>
      </c>
      <c r="N8" s="23">
        <v>171</v>
      </c>
      <c r="O8" s="23">
        <v>83</v>
      </c>
      <c r="P8" s="23">
        <v>27</v>
      </c>
      <c r="Q8" s="23">
        <v>15</v>
      </c>
      <c r="R8" s="23"/>
      <c r="S8" s="24">
        <f t="shared" si="0"/>
        <v>20473</v>
      </c>
      <c r="T8" s="21"/>
      <c r="U8" s="13"/>
      <c r="V8" s="48">
        <f>+S8/'Cartera total por edad'!S8</f>
        <v>0.39167033345449676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67</v>
      </c>
      <c r="B9" s="11" t="str">
        <f>+'Cartera masculina por edad'!B9</f>
        <v>Colmena Golden Cross</v>
      </c>
      <c r="C9" s="23">
        <v>84</v>
      </c>
      <c r="D9" s="23">
        <v>1525</v>
      </c>
      <c r="E9" s="23">
        <v>9193</v>
      </c>
      <c r="F9" s="23">
        <v>10393</v>
      </c>
      <c r="G9" s="23">
        <v>7549</v>
      </c>
      <c r="H9" s="23">
        <v>6957</v>
      </c>
      <c r="I9" s="23">
        <v>6413</v>
      </c>
      <c r="J9" s="23">
        <v>5290</v>
      </c>
      <c r="K9" s="23">
        <v>3913</v>
      </c>
      <c r="L9" s="23">
        <v>2609</v>
      </c>
      <c r="M9" s="23">
        <v>1331</v>
      </c>
      <c r="N9" s="23">
        <v>840</v>
      </c>
      <c r="O9" s="23">
        <v>564</v>
      </c>
      <c r="P9" s="23">
        <v>194</v>
      </c>
      <c r="Q9" s="23">
        <v>131</v>
      </c>
      <c r="R9" s="23"/>
      <c r="S9" s="24">
        <f t="shared" si="0"/>
        <v>56986</v>
      </c>
      <c r="T9" s="21"/>
      <c r="U9" s="13"/>
      <c r="V9" s="48">
        <f>+S9/'Cartera total por edad'!S9</f>
        <v>0.3901440464453938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70</v>
      </c>
      <c r="B10" s="11" t="str">
        <f>+'Cartera masculina por edad'!B10</f>
        <v>Normédica</v>
      </c>
      <c r="C10" s="23">
        <v>37</v>
      </c>
      <c r="D10" s="23">
        <v>320</v>
      </c>
      <c r="E10" s="23">
        <v>971</v>
      </c>
      <c r="F10" s="23">
        <v>1021</v>
      </c>
      <c r="G10" s="23">
        <v>776</v>
      </c>
      <c r="H10" s="23">
        <v>669</v>
      </c>
      <c r="I10" s="23">
        <v>705</v>
      </c>
      <c r="J10" s="23">
        <v>553</v>
      </c>
      <c r="K10" s="23">
        <v>338</v>
      </c>
      <c r="L10" s="23">
        <v>154</v>
      </c>
      <c r="M10" s="23">
        <v>62</v>
      </c>
      <c r="N10" s="23">
        <v>32</v>
      </c>
      <c r="O10" s="23">
        <v>4</v>
      </c>
      <c r="P10" s="23"/>
      <c r="Q10" s="23">
        <v>1</v>
      </c>
      <c r="R10" s="23">
        <v>1</v>
      </c>
      <c r="S10" s="24">
        <f t="shared" si="0"/>
        <v>5644</v>
      </c>
      <c r="T10" s="21"/>
      <c r="U10" s="13"/>
      <c r="V10" s="48">
        <f>+S10/'Cartera total por edad'!S10</f>
        <v>0.2765853180437126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78</v>
      </c>
      <c r="B11" s="11" t="str">
        <f>+'Cartera masculina por edad'!B11</f>
        <v>ING Salud S.A. (1)</v>
      </c>
      <c r="C11" s="23">
        <v>460</v>
      </c>
      <c r="D11" s="23">
        <v>5056</v>
      </c>
      <c r="E11" s="23">
        <v>14914</v>
      </c>
      <c r="F11" s="23">
        <v>17659</v>
      </c>
      <c r="G11" s="23">
        <v>15772</v>
      </c>
      <c r="H11" s="23">
        <v>13790</v>
      </c>
      <c r="I11" s="23">
        <v>12218</v>
      </c>
      <c r="J11" s="23">
        <v>8560</v>
      </c>
      <c r="K11" s="23">
        <v>5732</v>
      </c>
      <c r="L11" s="23">
        <v>3080</v>
      </c>
      <c r="M11" s="23">
        <v>1744</v>
      </c>
      <c r="N11" s="23">
        <v>799</v>
      </c>
      <c r="O11" s="23">
        <v>375</v>
      </c>
      <c r="P11" s="23">
        <v>172</v>
      </c>
      <c r="Q11" s="23">
        <v>60</v>
      </c>
      <c r="R11" s="23"/>
      <c r="S11" s="24">
        <f t="shared" si="0"/>
        <v>100391</v>
      </c>
      <c r="T11" s="21"/>
      <c r="U11" s="13"/>
      <c r="V11" s="48">
        <f>+S11/'Cartera total por edad'!S11</f>
        <v>0.3705244276471435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80</v>
      </c>
      <c r="B12" s="11" t="str">
        <f>+'Cartera masculina por edad'!B12</f>
        <v>Vida Tres</v>
      </c>
      <c r="C12" s="23">
        <v>62</v>
      </c>
      <c r="D12" s="23">
        <v>794</v>
      </c>
      <c r="E12" s="23">
        <v>4212</v>
      </c>
      <c r="F12" s="23">
        <v>5233</v>
      </c>
      <c r="G12" s="23">
        <v>4005</v>
      </c>
      <c r="H12" s="23">
        <v>3467</v>
      </c>
      <c r="I12" s="23">
        <v>2692</v>
      </c>
      <c r="J12" s="23">
        <v>1960</v>
      </c>
      <c r="K12" s="23">
        <v>1649</v>
      </c>
      <c r="L12" s="23">
        <v>903</v>
      </c>
      <c r="M12" s="23">
        <v>641</v>
      </c>
      <c r="N12" s="23">
        <v>434</v>
      </c>
      <c r="O12" s="23">
        <v>155</v>
      </c>
      <c r="P12" s="23">
        <v>58</v>
      </c>
      <c r="Q12" s="23">
        <v>36</v>
      </c>
      <c r="R12" s="23"/>
      <c r="S12" s="24">
        <f t="shared" si="0"/>
        <v>26301</v>
      </c>
      <c r="T12" s="21"/>
      <c r="U12" s="13"/>
      <c r="V12" s="48">
        <f>+S12/'Cartera total por edad'!S12</f>
        <v>0.41046569698483054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88</v>
      </c>
      <c r="B13" s="11" t="str">
        <f>+'Cartera masculina por edad'!B13</f>
        <v>Masvida</v>
      </c>
      <c r="C13" s="23">
        <v>161</v>
      </c>
      <c r="D13" s="23">
        <v>1181</v>
      </c>
      <c r="E13" s="23">
        <v>6794</v>
      </c>
      <c r="F13" s="23">
        <v>8093</v>
      </c>
      <c r="G13" s="23">
        <v>6867</v>
      </c>
      <c r="H13" s="23">
        <v>5365</v>
      </c>
      <c r="I13" s="23">
        <v>4180</v>
      </c>
      <c r="J13" s="23">
        <v>3037</v>
      </c>
      <c r="K13" s="23">
        <v>1644</v>
      </c>
      <c r="L13" s="23">
        <v>717</v>
      </c>
      <c r="M13" s="23">
        <v>341</v>
      </c>
      <c r="N13" s="23">
        <v>228</v>
      </c>
      <c r="O13" s="23">
        <v>110</v>
      </c>
      <c r="P13" s="23">
        <v>55</v>
      </c>
      <c r="Q13" s="23">
        <v>51</v>
      </c>
      <c r="R13" s="23"/>
      <c r="S13" s="24">
        <f t="shared" si="0"/>
        <v>38824</v>
      </c>
      <c r="T13" s="21"/>
      <c r="U13" s="13"/>
      <c r="V13" s="48">
        <f>+S13/'Cartera total por edad'!S13</f>
        <v>0.4445309548072409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96</v>
      </c>
      <c r="B14" s="11" t="str">
        <f>+'Cartera masculina por edad'!B14</f>
        <v>Vida Plena S.A. (2)</v>
      </c>
      <c r="C14" s="23">
        <v>37</v>
      </c>
      <c r="D14" s="23">
        <v>819</v>
      </c>
      <c r="E14" s="23">
        <v>1447</v>
      </c>
      <c r="F14" s="23">
        <v>1555</v>
      </c>
      <c r="G14" s="23">
        <v>1330</v>
      </c>
      <c r="H14" s="23">
        <v>1093</v>
      </c>
      <c r="I14" s="23">
        <v>897</v>
      </c>
      <c r="J14" s="23">
        <v>539</v>
      </c>
      <c r="K14" s="23">
        <v>361</v>
      </c>
      <c r="L14" s="23">
        <v>156</v>
      </c>
      <c r="M14" s="23">
        <v>54</v>
      </c>
      <c r="N14" s="23">
        <v>55</v>
      </c>
      <c r="O14" s="23">
        <v>28</v>
      </c>
      <c r="P14" s="23">
        <v>16</v>
      </c>
      <c r="Q14" s="23">
        <v>13</v>
      </c>
      <c r="R14" s="23"/>
      <c r="S14" s="24">
        <f t="shared" si="0"/>
        <v>8400</v>
      </c>
      <c r="T14" s="21"/>
      <c r="U14" s="13"/>
      <c r="V14" s="48">
        <f>+S14/'Cartera total por edad'!S14</f>
        <v>0.37318405970944957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>
        <v>99</v>
      </c>
      <c r="B15" s="11" t="str">
        <f>+'Cartera masculina por edad'!B15</f>
        <v>Isapre Banmédica</v>
      </c>
      <c r="C15" s="23">
        <v>163</v>
      </c>
      <c r="D15" s="23">
        <v>2794</v>
      </c>
      <c r="E15" s="23">
        <v>10867</v>
      </c>
      <c r="F15" s="23">
        <v>13048</v>
      </c>
      <c r="G15" s="23">
        <v>12035</v>
      </c>
      <c r="H15" s="23">
        <v>10717</v>
      </c>
      <c r="I15" s="23">
        <v>8321</v>
      </c>
      <c r="J15" s="23">
        <v>6720</v>
      </c>
      <c r="K15" s="23">
        <v>5259</v>
      </c>
      <c r="L15" s="23">
        <v>3217</v>
      </c>
      <c r="M15" s="23">
        <v>1599</v>
      </c>
      <c r="N15" s="23">
        <v>942</v>
      </c>
      <c r="O15" s="23">
        <v>484</v>
      </c>
      <c r="P15" s="23">
        <v>253</v>
      </c>
      <c r="Q15" s="23">
        <v>232</v>
      </c>
      <c r="R15" s="23"/>
      <c r="S15" s="24">
        <f t="shared" si="0"/>
        <v>76651</v>
      </c>
      <c r="T15" s="21"/>
      <c r="U15" s="13"/>
      <c r="V15" s="48">
        <f>+S15/'Cartera total por edad'!S15</f>
        <v>0.3661467911820201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>
        <v>104</v>
      </c>
      <c r="B16" s="11" t="str">
        <f>+'Cartera masculina por edad'!B16</f>
        <v>Sfera</v>
      </c>
      <c r="C16" s="23">
        <v>51</v>
      </c>
      <c r="D16" s="23">
        <v>744</v>
      </c>
      <c r="E16" s="23">
        <v>1120</v>
      </c>
      <c r="F16" s="23">
        <v>936</v>
      </c>
      <c r="G16" s="23">
        <v>738</v>
      </c>
      <c r="H16" s="23">
        <v>588</v>
      </c>
      <c r="I16" s="23">
        <v>480</v>
      </c>
      <c r="J16" s="23">
        <v>262</v>
      </c>
      <c r="K16" s="23">
        <v>142</v>
      </c>
      <c r="L16" s="23">
        <v>39</v>
      </c>
      <c r="M16" s="23">
        <v>17</v>
      </c>
      <c r="N16" s="23">
        <v>8</v>
      </c>
      <c r="O16" s="23">
        <v>3</v>
      </c>
      <c r="P16" s="23"/>
      <c r="Q16" s="23"/>
      <c r="R16" s="23"/>
      <c r="S16" s="24">
        <f t="shared" si="0"/>
        <v>5128</v>
      </c>
      <c r="T16" s="21"/>
      <c r="U16" s="13"/>
      <c r="V16" s="48">
        <f>+S16/'Cartera total por edad'!S16</f>
        <v>0.31525882208287226</v>
      </c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107</v>
      </c>
      <c r="B17" s="11" t="str">
        <f>+'Cartera masculina por edad'!B17</f>
        <v>Consalud S.A.</v>
      </c>
      <c r="C17" s="23">
        <v>334</v>
      </c>
      <c r="D17" s="23">
        <v>2593</v>
      </c>
      <c r="E17" s="23">
        <v>8531</v>
      </c>
      <c r="F17" s="23">
        <v>8892</v>
      </c>
      <c r="G17" s="23">
        <v>8182</v>
      </c>
      <c r="H17" s="23">
        <v>7665</v>
      </c>
      <c r="I17" s="23">
        <v>7073</v>
      </c>
      <c r="J17" s="23">
        <v>5688</v>
      </c>
      <c r="K17" s="23">
        <v>4087</v>
      </c>
      <c r="L17" s="23">
        <v>2590</v>
      </c>
      <c r="M17" s="23">
        <v>1570</v>
      </c>
      <c r="N17" s="23">
        <v>1042</v>
      </c>
      <c r="O17" s="23">
        <v>426</v>
      </c>
      <c r="P17" s="23">
        <v>202</v>
      </c>
      <c r="Q17" s="23">
        <v>103</v>
      </c>
      <c r="R17" s="23"/>
      <c r="S17" s="24">
        <f t="shared" si="0"/>
        <v>58978</v>
      </c>
      <c r="T17" s="21"/>
      <c r="U17" s="13"/>
      <c r="V17" s="48">
        <f>+S17/'Cartera total por edad'!S17</f>
        <v>0.22931863072927197</v>
      </c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/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1"/>
      <c r="U18" s="21"/>
      <c r="V18" s="5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2:256" ht="11.25">
      <c r="B19" s="11" t="s">
        <v>52</v>
      </c>
      <c r="C19" s="24">
        <f aca="true" t="shared" si="1" ref="C19:S19">SUM(C7:C18)</f>
        <v>1558</v>
      </c>
      <c r="D19" s="24">
        <f t="shared" si="1"/>
        <v>18542</v>
      </c>
      <c r="E19" s="24">
        <f t="shared" si="1"/>
        <v>64061</v>
      </c>
      <c r="F19" s="24">
        <f t="shared" si="1"/>
        <v>73690</v>
      </c>
      <c r="G19" s="24">
        <f t="shared" si="1"/>
        <v>63417</v>
      </c>
      <c r="H19" s="24">
        <f t="shared" si="1"/>
        <v>55523</v>
      </c>
      <c r="I19" s="24">
        <f t="shared" si="1"/>
        <v>47547</v>
      </c>
      <c r="J19" s="24">
        <f t="shared" si="1"/>
        <v>36162</v>
      </c>
      <c r="K19" s="24">
        <f t="shared" si="1"/>
        <v>25743</v>
      </c>
      <c r="L19" s="24">
        <f t="shared" si="1"/>
        <v>15162</v>
      </c>
      <c r="M19" s="24">
        <f t="shared" si="1"/>
        <v>8384</v>
      </c>
      <c r="N19" s="24">
        <f t="shared" si="1"/>
        <v>5136</v>
      </c>
      <c r="O19" s="24">
        <f t="shared" si="1"/>
        <v>2488</v>
      </c>
      <c r="P19" s="24">
        <f t="shared" si="1"/>
        <v>1088</v>
      </c>
      <c r="Q19" s="24">
        <f t="shared" si="1"/>
        <v>725</v>
      </c>
      <c r="R19" s="24">
        <f t="shared" si="1"/>
        <v>1</v>
      </c>
      <c r="S19" s="24">
        <f t="shared" si="1"/>
        <v>419227</v>
      </c>
      <c r="T19" s="21">
        <v>0</v>
      </c>
      <c r="U19" s="24"/>
      <c r="V19" s="48">
        <f>+S19/'Cartera total por edad'!S19</f>
        <v>0.3479232593131116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/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1"/>
      <c r="U20" s="21"/>
      <c r="V20" s="53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62</v>
      </c>
      <c r="B21" s="11" t="s">
        <v>53</v>
      </c>
      <c r="C21" s="23"/>
      <c r="D21" s="23">
        <v>1</v>
      </c>
      <c r="E21" s="23">
        <v>11</v>
      </c>
      <c r="F21" s="23">
        <v>13</v>
      </c>
      <c r="G21" s="23">
        <v>19</v>
      </c>
      <c r="H21" s="23">
        <v>33</v>
      </c>
      <c r="I21" s="23">
        <v>36</v>
      </c>
      <c r="J21" s="23">
        <v>44</v>
      </c>
      <c r="K21" s="23">
        <v>26</v>
      </c>
      <c r="L21" s="23">
        <v>8</v>
      </c>
      <c r="M21" s="23">
        <v>5</v>
      </c>
      <c r="N21" s="23">
        <v>2</v>
      </c>
      <c r="O21" s="23"/>
      <c r="P21" s="23"/>
      <c r="Q21" s="23"/>
      <c r="R21" s="23"/>
      <c r="S21" s="24">
        <f aca="true" t="shared" si="2" ref="S21:S28">SUM(C21:R21)</f>
        <v>198</v>
      </c>
      <c r="T21" s="21"/>
      <c r="U21" s="13"/>
      <c r="V21" s="48">
        <f>+S21/'Cartera total por edad'!S21</f>
        <v>0.09437559580552908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63</v>
      </c>
      <c r="B22" s="11" t="s">
        <v>54</v>
      </c>
      <c r="C22" s="23">
        <v>286</v>
      </c>
      <c r="D22" s="23">
        <v>188</v>
      </c>
      <c r="E22" s="23">
        <v>624</v>
      </c>
      <c r="F22" s="23">
        <v>718</v>
      </c>
      <c r="G22" s="23">
        <v>673</v>
      </c>
      <c r="H22" s="23">
        <v>572</v>
      </c>
      <c r="I22" s="23">
        <v>597</v>
      </c>
      <c r="J22" s="23">
        <v>501</v>
      </c>
      <c r="K22" s="23">
        <v>323</v>
      </c>
      <c r="L22" s="23">
        <v>166</v>
      </c>
      <c r="M22" s="23">
        <v>61</v>
      </c>
      <c r="N22" s="23">
        <v>45</v>
      </c>
      <c r="O22" s="23">
        <v>26</v>
      </c>
      <c r="P22" s="23">
        <v>29</v>
      </c>
      <c r="Q22" s="23">
        <v>20</v>
      </c>
      <c r="R22" s="23"/>
      <c r="S22" s="24">
        <f t="shared" si="2"/>
        <v>4829</v>
      </c>
      <c r="T22" s="21"/>
      <c r="U22" s="13"/>
      <c r="V22" s="48">
        <f>+S22/'Cartera total por edad'!S22</f>
        <v>0.2655485290074237</v>
      </c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65</v>
      </c>
      <c r="B23" s="11" t="s">
        <v>55</v>
      </c>
      <c r="C23" s="23">
        <v>234</v>
      </c>
      <c r="D23" s="23">
        <v>52</v>
      </c>
      <c r="E23" s="23">
        <v>172</v>
      </c>
      <c r="F23" s="23">
        <v>96</v>
      </c>
      <c r="G23" s="23">
        <v>139</v>
      </c>
      <c r="H23" s="23">
        <v>192</v>
      </c>
      <c r="I23" s="23">
        <v>180</v>
      </c>
      <c r="J23" s="23">
        <v>170</v>
      </c>
      <c r="K23" s="23">
        <v>109</v>
      </c>
      <c r="L23" s="23">
        <v>38</v>
      </c>
      <c r="M23" s="23">
        <v>16</v>
      </c>
      <c r="N23" s="23">
        <v>9</v>
      </c>
      <c r="O23" s="23">
        <v>2</v>
      </c>
      <c r="P23" s="23"/>
      <c r="Q23" s="23">
        <v>1</v>
      </c>
      <c r="R23" s="23"/>
      <c r="S23" s="24">
        <f t="shared" si="2"/>
        <v>1410</v>
      </c>
      <c r="T23" s="21"/>
      <c r="U23" s="13"/>
      <c r="V23" s="48">
        <f>+S23/'Cartera total por edad'!S23</f>
        <v>0.14376019575856444</v>
      </c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>
        <v>68</v>
      </c>
      <c r="B24" s="11" t="s">
        <v>56</v>
      </c>
      <c r="C24" s="23"/>
      <c r="D24" s="23"/>
      <c r="E24" s="23">
        <v>21</v>
      </c>
      <c r="F24" s="23">
        <v>18</v>
      </c>
      <c r="G24" s="23">
        <v>20</v>
      </c>
      <c r="H24" s="23">
        <v>20</v>
      </c>
      <c r="I24" s="23">
        <v>28</v>
      </c>
      <c r="J24" s="23">
        <v>26</v>
      </c>
      <c r="K24" s="23">
        <v>9</v>
      </c>
      <c r="L24" s="23">
        <v>1</v>
      </c>
      <c r="M24" s="23">
        <v>1</v>
      </c>
      <c r="N24" s="23"/>
      <c r="O24" s="23"/>
      <c r="P24" s="23"/>
      <c r="Q24" s="23"/>
      <c r="R24" s="23"/>
      <c r="S24" s="24">
        <f t="shared" si="2"/>
        <v>144</v>
      </c>
      <c r="T24" s="21"/>
      <c r="U24" s="13"/>
      <c r="V24" s="48">
        <f>+S24/'Cartera total por edad'!S24</f>
        <v>0.09050911376492772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>
        <v>76</v>
      </c>
      <c r="B25" s="11" t="s">
        <v>57</v>
      </c>
      <c r="C25" s="23">
        <v>19</v>
      </c>
      <c r="D25" s="23">
        <v>47</v>
      </c>
      <c r="E25" s="23">
        <v>196</v>
      </c>
      <c r="F25" s="23">
        <v>538</v>
      </c>
      <c r="G25" s="23">
        <v>399</v>
      </c>
      <c r="H25" s="23">
        <v>357</v>
      </c>
      <c r="I25" s="23">
        <v>371</v>
      </c>
      <c r="J25" s="23">
        <v>669</v>
      </c>
      <c r="K25" s="23">
        <v>658</v>
      </c>
      <c r="L25" s="23">
        <v>404</v>
      </c>
      <c r="M25" s="23">
        <v>403</v>
      </c>
      <c r="N25" s="23">
        <v>477</v>
      </c>
      <c r="O25" s="23">
        <v>497</v>
      </c>
      <c r="P25" s="23">
        <v>387</v>
      </c>
      <c r="Q25" s="23">
        <v>394</v>
      </c>
      <c r="R25" s="23"/>
      <c r="S25" s="24">
        <f t="shared" si="2"/>
        <v>5816</v>
      </c>
      <c r="T25" s="21"/>
      <c r="U25" s="13"/>
      <c r="V25" s="48">
        <f>+S25/'Cartera total por edad'!S25</f>
        <v>0.43712889891018414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4">
        <v>81</v>
      </c>
      <c r="B26" s="11" t="s">
        <v>58</v>
      </c>
      <c r="C26" s="23">
        <v>6</v>
      </c>
      <c r="D26" s="23">
        <v>52</v>
      </c>
      <c r="E26" s="23">
        <v>100</v>
      </c>
      <c r="F26" s="23">
        <v>131</v>
      </c>
      <c r="G26" s="23">
        <v>163</v>
      </c>
      <c r="H26" s="23">
        <v>147</v>
      </c>
      <c r="I26" s="23">
        <v>130</v>
      </c>
      <c r="J26" s="23">
        <v>148</v>
      </c>
      <c r="K26" s="23">
        <v>126</v>
      </c>
      <c r="L26" s="23">
        <v>54</v>
      </c>
      <c r="M26" s="23">
        <v>19</v>
      </c>
      <c r="N26" s="23">
        <v>14</v>
      </c>
      <c r="O26" s="23">
        <v>6</v>
      </c>
      <c r="P26" s="23">
        <v>1</v>
      </c>
      <c r="Q26" s="23"/>
      <c r="R26" s="23"/>
      <c r="S26" s="24">
        <f t="shared" si="2"/>
        <v>1097</v>
      </c>
      <c r="T26" s="21"/>
      <c r="U26" s="13"/>
      <c r="V26" s="48">
        <f>+S26/'Cartera total por edad'!S26</f>
        <v>0.24585387718511878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>
        <v>85</v>
      </c>
      <c r="B27" s="11" t="s">
        <v>59</v>
      </c>
      <c r="C27" s="23">
        <v>1</v>
      </c>
      <c r="D27" s="23">
        <v>23</v>
      </c>
      <c r="E27" s="23">
        <v>193</v>
      </c>
      <c r="F27" s="23">
        <v>272</v>
      </c>
      <c r="G27" s="23">
        <v>324</v>
      </c>
      <c r="H27" s="23">
        <v>272</v>
      </c>
      <c r="I27" s="23">
        <v>273</v>
      </c>
      <c r="J27" s="23">
        <v>312</v>
      </c>
      <c r="K27" s="23">
        <v>205</v>
      </c>
      <c r="L27" s="23">
        <v>212</v>
      </c>
      <c r="M27" s="23">
        <v>155</v>
      </c>
      <c r="N27" s="23">
        <v>132</v>
      </c>
      <c r="O27" s="23">
        <v>91</v>
      </c>
      <c r="P27" s="23">
        <v>63</v>
      </c>
      <c r="Q27" s="23">
        <v>48</v>
      </c>
      <c r="R27" s="23"/>
      <c r="S27" s="24">
        <f t="shared" si="2"/>
        <v>2576</v>
      </c>
      <c r="T27" s="21"/>
      <c r="U27" s="13"/>
      <c r="V27" s="48">
        <f>+S27/'Cartera total por edad'!S27</f>
        <v>0.39316239316239315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4">
        <v>94</v>
      </c>
      <c r="B28" s="11" t="s">
        <v>60</v>
      </c>
      <c r="C28" s="23"/>
      <c r="D28" s="23">
        <v>5</v>
      </c>
      <c r="E28" s="23">
        <v>18</v>
      </c>
      <c r="F28" s="23">
        <v>11</v>
      </c>
      <c r="G28" s="23">
        <v>21</v>
      </c>
      <c r="H28" s="23">
        <v>14</v>
      </c>
      <c r="I28" s="23">
        <v>16</v>
      </c>
      <c r="J28" s="23">
        <v>16</v>
      </c>
      <c r="K28" s="23">
        <v>9</v>
      </c>
      <c r="L28" s="23">
        <v>5</v>
      </c>
      <c r="M28" s="23">
        <v>6</v>
      </c>
      <c r="N28" s="23">
        <v>1</v>
      </c>
      <c r="O28" s="23"/>
      <c r="P28" s="23"/>
      <c r="Q28" s="23"/>
      <c r="R28" s="23"/>
      <c r="S28" s="24">
        <f t="shared" si="2"/>
        <v>122</v>
      </c>
      <c r="T28" s="21"/>
      <c r="U28" s="13"/>
      <c r="V28" s="48">
        <f>+S28/'Cartera total por edad'!S28</f>
        <v>0.07760814249363868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1.25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1"/>
      <c r="U29" s="21"/>
      <c r="V29" s="5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1.25">
      <c r="A30" s="11"/>
      <c r="B30" s="11" t="s">
        <v>61</v>
      </c>
      <c r="C30" s="24">
        <f aca="true" t="shared" si="3" ref="C30:S30">SUM(C21:C28)</f>
        <v>546</v>
      </c>
      <c r="D30" s="24">
        <f t="shared" si="3"/>
        <v>368</v>
      </c>
      <c r="E30" s="24">
        <f t="shared" si="3"/>
        <v>1335</v>
      </c>
      <c r="F30" s="24">
        <f t="shared" si="3"/>
        <v>1797</v>
      </c>
      <c r="G30" s="24">
        <f t="shared" si="3"/>
        <v>1758</v>
      </c>
      <c r="H30" s="24">
        <f t="shared" si="3"/>
        <v>1607</v>
      </c>
      <c r="I30" s="24">
        <f t="shared" si="3"/>
        <v>1631</v>
      </c>
      <c r="J30" s="24">
        <f t="shared" si="3"/>
        <v>1886</v>
      </c>
      <c r="K30" s="24">
        <f t="shared" si="3"/>
        <v>1465</v>
      </c>
      <c r="L30" s="24">
        <f t="shared" si="3"/>
        <v>888</v>
      </c>
      <c r="M30" s="24">
        <f t="shared" si="3"/>
        <v>666</v>
      </c>
      <c r="N30" s="24">
        <f t="shared" si="3"/>
        <v>680</v>
      </c>
      <c r="O30" s="24">
        <f t="shared" si="3"/>
        <v>622</v>
      </c>
      <c r="P30" s="24">
        <f t="shared" si="3"/>
        <v>480</v>
      </c>
      <c r="Q30" s="24">
        <f t="shared" si="3"/>
        <v>463</v>
      </c>
      <c r="R30" s="24">
        <f t="shared" si="3"/>
        <v>0</v>
      </c>
      <c r="S30" s="24">
        <f t="shared" si="3"/>
        <v>16192</v>
      </c>
      <c r="T30" s="21">
        <v>0</v>
      </c>
      <c r="U30" s="24"/>
      <c r="V30" s="48">
        <f>+S30/'Cartera total por edad'!S30</f>
        <v>0.2812429437409897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4"/>
      <c r="B31" s="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1"/>
      <c r="U31" s="24"/>
      <c r="V31" s="5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1.25">
      <c r="A32" s="15"/>
      <c r="B32" s="15" t="s">
        <v>62</v>
      </c>
      <c r="C32" s="24">
        <f aca="true" t="shared" si="4" ref="C32:S32">C19+C30</f>
        <v>2104</v>
      </c>
      <c r="D32" s="24">
        <f t="shared" si="4"/>
        <v>18910</v>
      </c>
      <c r="E32" s="24">
        <f t="shared" si="4"/>
        <v>65396</v>
      </c>
      <c r="F32" s="24">
        <f t="shared" si="4"/>
        <v>75487</v>
      </c>
      <c r="G32" s="24">
        <f t="shared" si="4"/>
        <v>65175</v>
      </c>
      <c r="H32" s="24">
        <f t="shared" si="4"/>
        <v>57130</v>
      </c>
      <c r="I32" s="24">
        <f t="shared" si="4"/>
        <v>49178</v>
      </c>
      <c r="J32" s="24">
        <f t="shared" si="4"/>
        <v>38048</v>
      </c>
      <c r="K32" s="24">
        <f t="shared" si="4"/>
        <v>27208</v>
      </c>
      <c r="L32" s="24">
        <f t="shared" si="4"/>
        <v>16050</v>
      </c>
      <c r="M32" s="24">
        <f t="shared" si="4"/>
        <v>9050</v>
      </c>
      <c r="N32" s="24">
        <f t="shared" si="4"/>
        <v>5816</v>
      </c>
      <c r="O32" s="24">
        <f t="shared" si="4"/>
        <v>3110</v>
      </c>
      <c r="P32" s="24">
        <f t="shared" si="4"/>
        <v>1568</v>
      </c>
      <c r="Q32" s="24">
        <f t="shared" si="4"/>
        <v>1188</v>
      </c>
      <c r="R32" s="24">
        <f t="shared" si="4"/>
        <v>1</v>
      </c>
      <c r="S32" s="24">
        <f t="shared" si="4"/>
        <v>435419</v>
      </c>
      <c r="T32" s="21">
        <v>0</v>
      </c>
      <c r="U32" s="24"/>
      <c r="V32" s="48">
        <f>+S32/'Cartera total por edad'!S32</f>
        <v>0.3448825121939242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1.25">
      <c r="A33" s="4"/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2" thickBot="1">
      <c r="A34" s="25"/>
      <c r="B34" s="25" t="s">
        <v>63</v>
      </c>
      <c r="C34" s="49">
        <f aca="true" t="shared" si="5" ref="C34:R34">(C32/$S32)</f>
        <v>0.004832127215394826</v>
      </c>
      <c r="D34" s="49">
        <f t="shared" si="5"/>
        <v>0.04342943233988411</v>
      </c>
      <c r="E34" s="49">
        <f t="shared" si="5"/>
        <v>0.15019096548382133</v>
      </c>
      <c r="F34" s="49">
        <f t="shared" si="5"/>
        <v>0.17336634368275156</v>
      </c>
      <c r="G34" s="49">
        <f t="shared" si="5"/>
        <v>0.14968340839513206</v>
      </c>
      <c r="H34" s="49">
        <f t="shared" si="5"/>
        <v>0.13120695238379584</v>
      </c>
      <c r="I34" s="49">
        <f t="shared" si="5"/>
        <v>0.11294408374462299</v>
      </c>
      <c r="J34" s="49">
        <f t="shared" si="5"/>
        <v>0.08738249823733002</v>
      </c>
      <c r="K34" s="49">
        <f t="shared" si="5"/>
        <v>0.06248693786904108</v>
      </c>
      <c r="L34" s="49">
        <f t="shared" si="5"/>
        <v>0.03686104648625806</v>
      </c>
      <c r="M34" s="49">
        <f t="shared" si="5"/>
        <v>0.02078457761374676</v>
      </c>
      <c r="N34" s="49">
        <f t="shared" si="5"/>
        <v>0.013357248994646536</v>
      </c>
      <c r="O34" s="49">
        <f t="shared" si="5"/>
        <v>0.007142545456215737</v>
      </c>
      <c r="P34" s="49">
        <f t="shared" si="5"/>
        <v>0.0036011290274425324</v>
      </c>
      <c r="Q34" s="49">
        <f t="shared" si="5"/>
        <v>0.0027284064315062045</v>
      </c>
      <c r="R34" s="49">
        <f t="shared" si="5"/>
        <v>2.296638410358758E-06</v>
      </c>
      <c r="S34" s="49">
        <f>SUM(C34:Q34)</f>
        <v>0.9999977033615898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ht="11.25">
      <c r="B35" s="4"/>
      <c r="C35" s="13"/>
      <c r="D35" s="13"/>
      <c r="E35" s="48"/>
      <c r="F35" s="13"/>
      <c r="G35" s="13"/>
      <c r="H35" s="13"/>
      <c r="I35" s="13"/>
      <c r="J35" s="13"/>
      <c r="K35" s="104"/>
      <c r="L35" s="51" t="s">
        <v>1</v>
      </c>
      <c r="M35" s="51" t="s">
        <v>1</v>
      </c>
      <c r="N35" s="51" t="s">
        <v>1</v>
      </c>
      <c r="O35" s="13"/>
      <c r="P35" s="13"/>
      <c r="Q35" s="51" t="s">
        <v>1</v>
      </c>
      <c r="R35" s="51"/>
      <c r="S35" s="51" t="s">
        <v>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ht="11.25">
      <c r="B36" s="11" t="str">
        <f>+'Cartera masculina por edad'!B36</f>
        <v>Fuente: Superintendencia de Isapres, Archivo Maestro de Beneficiarios.</v>
      </c>
      <c r="C36" s="13"/>
      <c r="D36" s="13"/>
      <c r="E36" s="13"/>
      <c r="F36" s="13"/>
      <c r="G36" s="13"/>
      <c r="H36" s="13"/>
      <c r="I36" s="13"/>
      <c r="J36" s="13"/>
      <c r="K36" s="51" t="s">
        <v>1</v>
      </c>
      <c r="L36" s="51" t="s">
        <v>1</v>
      </c>
      <c r="M36" s="51" t="s">
        <v>1</v>
      </c>
      <c r="N36" s="51" t="s">
        <v>1</v>
      </c>
      <c r="O36" s="13"/>
      <c r="P36" s="13"/>
      <c r="Q36" s="51" t="s">
        <v>1</v>
      </c>
      <c r="R36" s="51"/>
      <c r="S36" s="51" t="s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2:256" ht="11.25">
      <c r="B37" s="11" t="str">
        <f>+'Cartera masculina por edad'!B37</f>
        <v>(*) Son aquellos datos que no presentan información en el campo edad.</v>
      </c>
      <c r="C37" s="13"/>
      <c r="D37" s="13"/>
      <c r="E37" s="13"/>
      <c r="F37" s="13"/>
      <c r="G37" s="13"/>
      <c r="H37" s="13"/>
      <c r="I37" s="13"/>
      <c r="J37" s="13"/>
      <c r="K37" s="51"/>
      <c r="L37" s="51"/>
      <c r="M37" s="51"/>
      <c r="N37" s="51"/>
      <c r="O37" s="13"/>
      <c r="P37" s="13"/>
      <c r="Q37" s="51"/>
      <c r="R37" s="51"/>
      <c r="S37" s="5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2:256" ht="23.25" customHeight="1">
      <c r="B38" s="152" t="str">
        <f>+'Cartera masculina por edad'!B38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2:256" ht="21.75" customHeight="1">
      <c r="B39" s="152" t="str">
        <f>+'Cartera masculina por edad'!B39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2:256" ht="23.25" customHeight="1">
      <c r="B40" s="147">
        <f>+'Cartera masculina por edad'!B40:S40</f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3:256" ht="11.25">
      <c r="C41" s="13"/>
      <c r="D41" s="13"/>
      <c r="E41" s="13"/>
      <c r="F41" s="13"/>
      <c r="G41" s="13"/>
      <c r="H41" s="13"/>
      <c r="I41" s="13"/>
      <c r="J41" s="13"/>
      <c r="K41" s="51"/>
      <c r="L41" s="51"/>
      <c r="M41" s="51"/>
      <c r="N41" s="51"/>
      <c r="O41" s="13"/>
      <c r="P41" s="13"/>
      <c r="Q41" s="51"/>
      <c r="R41" s="51"/>
      <c r="S41" s="5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ht="11.25">
      <c r="A42" s="11"/>
      <c r="B42" s="4"/>
      <c r="C42" s="13"/>
      <c r="D42" s="13"/>
      <c r="E42" s="13"/>
      <c r="F42" s="13"/>
      <c r="G42" s="13"/>
      <c r="H42" s="13"/>
      <c r="I42" s="13"/>
      <c r="J42" s="13"/>
      <c r="K42" s="51"/>
      <c r="L42" s="51"/>
      <c r="M42" s="51"/>
      <c r="N42" s="51"/>
      <c r="O42" s="13"/>
      <c r="P42" s="13"/>
      <c r="Q42" s="51"/>
      <c r="R42" s="51"/>
      <c r="S42" s="5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2.75">
      <c r="A43" s="146" t="s">
        <v>284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2:256" ht="13.5">
      <c r="B44" s="148" t="s">
        <v>89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2:256" ht="13.5">
      <c r="B45" s="148" t="s">
        <v>273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" thickBot="1">
      <c r="A46" s="4"/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109" t="s">
        <v>1</v>
      </c>
      <c r="B47" s="109" t="s">
        <v>1</v>
      </c>
      <c r="C47" s="161" t="s">
        <v>65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38"/>
      <c r="S47" s="138"/>
      <c r="T47" s="21"/>
      <c r="U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117" t="s">
        <v>40</v>
      </c>
      <c r="B48" s="117" t="s">
        <v>41</v>
      </c>
      <c r="C48" s="122" t="s">
        <v>66</v>
      </c>
      <c r="D48" s="122" t="s">
        <v>67</v>
      </c>
      <c r="E48" s="122" t="s">
        <v>68</v>
      </c>
      <c r="F48" s="122" t="s">
        <v>69</v>
      </c>
      <c r="G48" s="122" t="s">
        <v>70</v>
      </c>
      <c r="H48" s="122" t="s">
        <v>71</v>
      </c>
      <c r="I48" s="122" t="s">
        <v>72</v>
      </c>
      <c r="J48" s="122" t="s">
        <v>73</v>
      </c>
      <c r="K48" s="122" t="s">
        <v>74</v>
      </c>
      <c r="L48" s="122" t="s">
        <v>75</v>
      </c>
      <c r="M48" s="122" t="s">
        <v>76</v>
      </c>
      <c r="N48" s="122" t="s">
        <v>77</v>
      </c>
      <c r="O48" s="122" t="s">
        <v>78</v>
      </c>
      <c r="P48" s="122" t="s">
        <v>79</v>
      </c>
      <c r="Q48" s="123" t="s">
        <v>80</v>
      </c>
      <c r="R48" s="123" t="s">
        <v>252</v>
      </c>
      <c r="S48" s="139" t="s">
        <v>4</v>
      </c>
      <c r="T48" s="21"/>
      <c r="U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57</v>
      </c>
      <c r="B49" s="11" t="str">
        <f aca="true" t="shared" si="6" ref="B49:B59">+B7</f>
        <v>Promepart</v>
      </c>
      <c r="C49" s="23">
        <v>14945</v>
      </c>
      <c r="D49" s="23">
        <v>2247</v>
      </c>
      <c r="E49" s="23">
        <v>1375</v>
      </c>
      <c r="F49" s="23">
        <v>1454</v>
      </c>
      <c r="G49" s="23">
        <v>1760</v>
      </c>
      <c r="H49" s="23">
        <v>1642</v>
      </c>
      <c r="I49" s="23">
        <v>1410</v>
      </c>
      <c r="J49" s="23">
        <v>1177</v>
      </c>
      <c r="K49" s="23">
        <v>1084</v>
      </c>
      <c r="L49" s="23">
        <v>803</v>
      </c>
      <c r="M49" s="23">
        <v>588</v>
      </c>
      <c r="N49" s="23">
        <v>442</v>
      </c>
      <c r="O49" s="23">
        <v>310</v>
      </c>
      <c r="P49" s="23">
        <v>164</v>
      </c>
      <c r="Q49" s="23">
        <v>160</v>
      </c>
      <c r="R49" s="23"/>
      <c r="S49" s="24">
        <f aca="true" t="shared" si="7" ref="S49:S59">SUM(C49:R49)</f>
        <v>29561</v>
      </c>
      <c r="T49" s="21"/>
      <c r="U49" s="13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66</v>
      </c>
      <c r="B50" s="11" t="str">
        <f t="shared" si="6"/>
        <v>Cigna Salud</v>
      </c>
      <c r="C50" s="23">
        <v>21702</v>
      </c>
      <c r="D50" s="23">
        <v>3254</v>
      </c>
      <c r="E50" s="23">
        <v>1989</v>
      </c>
      <c r="F50" s="23">
        <v>2266</v>
      </c>
      <c r="G50" s="23">
        <v>2607</v>
      </c>
      <c r="H50" s="23">
        <v>2378</v>
      </c>
      <c r="I50" s="23">
        <v>1788</v>
      </c>
      <c r="J50" s="23">
        <v>1353</v>
      </c>
      <c r="K50" s="23">
        <v>939</v>
      </c>
      <c r="L50" s="23">
        <v>557</v>
      </c>
      <c r="M50" s="23">
        <v>332</v>
      </c>
      <c r="N50" s="23">
        <v>285</v>
      </c>
      <c r="O50" s="23">
        <v>132</v>
      </c>
      <c r="P50" s="23">
        <v>80</v>
      </c>
      <c r="Q50" s="23">
        <v>88</v>
      </c>
      <c r="R50" s="23"/>
      <c r="S50" s="24">
        <f t="shared" si="7"/>
        <v>39750</v>
      </c>
      <c r="T50" s="21"/>
      <c r="U50" s="13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67</v>
      </c>
      <c r="B51" s="11" t="str">
        <f t="shared" si="6"/>
        <v>Colmena Golden Cross</v>
      </c>
      <c r="C51" s="23">
        <v>55415</v>
      </c>
      <c r="D51" s="23">
        <v>10493</v>
      </c>
      <c r="E51" s="23">
        <v>6592</v>
      </c>
      <c r="F51" s="23">
        <v>5776</v>
      </c>
      <c r="G51" s="23">
        <v>5640</v>
      </c>
      <c r="H51" s="23">
        <v>5718</v>
      </c>
      <c r="I51" s="23">
        <v>5057</v>
      </c>
      <c r="J51" s="23">
        <v>4131</v>
      </c>
      <c r="K51" s="23">
        <v>3526</v>
      </c>
      <c r="L51" s="23">
        <v>2266</v>
      </c>
      <c r="M51" s="23">
        <v>1144</v>
      </c>
      <c r="N51" s="23">
        <v>694</v>
      </c>
      <c r="O51" s="23">
        <v>356</v>
      </c>
      <c r="P51" s="23">
        <v>176</v>
      </c>
      <c r="Q51" s="23">
        <v>158</v>
      </c>
      <c r="R51" s="23">
        <v>289</v>
      </c>
      <c r="S51" s="24">
        <f t="shared" si="7"/>
        <v>107431</v>
      </c>
      <c r="T51" s="21"/>
      <c r="U51" s="13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70</v>
      </c>
      <c r="B52" s="11" t="str">
        <f t="shared" si="6"/>
        <v>Normédica</v>
      </c>
      <c r="C52" s="23">
        <v>9617</v>
      </c>
      <c r="D52" s="23">
        <v>1267</v>
      </c>
      <c r="E52" s="23">
        <v>1125</v>
      </c>
      <c r="F52" s="23">
        <v>1443</v>
      </c>
      <c r="G52" s="23">
        <v>1431</v>
      </c>
      <c r="H52" s="23">
        <v>1213</v>
      </c>
      <c r="I52" s="23">
        <v>898</v>
      </c>
      <c r="J52" s="23">
        <v>575</v>
      </c>
      <c r="K52" s="23">
        <v>322</v>
      </c>
      <c r="L52" s="23">
        <v>142</v>
      </c>
      <c r="M52" s="23">
        <v>57</v>
      </c>
      <c r="N52" s="23">
        <v>35</v>
      </c>
      <c r="O52" s="23">
        <v>25</v>
      </c>
      <c r="P52" s="23">
        <v>16</v>
      </c>
      <c r="Q52" s="23">
        <v>13</v>
      </c>
      <c r="R52" s="23">
        <v>11</v>
      </c>
      <c r="S52" s="24">
        <f t="shared" si="7"/>
        <v>18190</v>
      </c>
      <c r="T52" s="21"/>
      <c r="U52" s="13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78</v>
      </c>
      <c r="B53" s="11" t="str">
        <f t="shared" si="6"/>
        <v>ING Salud S.A. (1)</v>
      </c>
      <c r="C53" s="23">
        <v>94402</v>
      </c>
      <c r="D53" s="23">
        <v>13976</v>
      </c>
      <c r="E53" s="23">
        <v>9160</v>
      </c>
      <c r="F53" s="23">
        <v>9749</v>
      </c>
      <c r="G53" s="23">
        <v>10529</v>
      </c>
      <c r="H53" s="23">
        <v>9766</v>
      </c>
      <c r="I53" s="23">
        <v>7886</v>
      </c>
      <c r="J53" s="23">
        <v>5870</v>
      </c>
      <c r="K53" s="23">
        <v>4458</v>
      </c>
      <c r="L53" s="23">
        <v>2492</v>
      </c>
      <c r="M53" s="23">
        <v>1159</v>
      </c>
      <c r="N53" s="23">
        <v>722</v>
      </c>
      <c r="O53" s="23">
        <v>366</v>
      </c>
      <c r="P53" s="23">
        <v>205</v>
      </c>
      <c r="Q53" s="23">
        <v>139</v>
      </c>
      <c r="R53" s="23"/>
      <c r="S53" s="24">
        <f t="shared" si="7"/>
        <v>170879</v>
      </c>
      <c r="T53" s="21"/>
      <c r="U53" s="13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80</v>
      </c>
      <c r="B54" s="11" t="str">
        <f t="shared" si="6"/>
        <v>Vida Tres</v>
      </c>
      <c r="C54" s="23">
        <v>19813</v>
      </c>
      <c r="D54" s="23">
        <v>3380</v>
      </c>
      <c r="E54" s="23">
        <v>2273</v>
      </c>
      <c r="F54" s="23">
        <v>1987</v>
      </c>
      <c r="G54" s="23">
        <v>2095</v>
      </c>
      <c r="H54" s="23">
        <v>2115</v>
      </c>
      <c r="I54" s="23">
        <v>1586</v>
      </c>
      <c r="J54" s="23">
        <v>1228</v>
      </c>
      <c r="K54" s="23">
        <v>1020</v>
      </c>
      <c r="L54" s="23">
        <v>721</v>
      </c>
      <c r="M54" s="23">
        <v>591</v>
      </c>
      <c r="N54" s="23">
        <v>398</v>
      </c>
      <c r="O54" s="23">
        <v>218</v>
      </c>
      <c r="P54" s="23">
        <v>79</v>
      </c>
      <c r="Q54" s="23">
        <v>86</v>
      </c>
      <c r="R54" s="23"/>
      <c r="S54" s="24">
        <f t="shared" si="7"/>
        <v>37590</v>
      </c>
      <c r="T54" s="21"/>
      <c r="U54" s="13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88</v>
      </c>
      <c r="B55" s="11" t="str">
        <f t="shared" si="6"/>
        <v>Masvida</v>
      </c>
      <c r="C55" s="23">
        <v>33438</v>
      </c>
      <c r="D55" s="23">
        <v>4874</v>
      </c>
      <c r="E55" s="23">
        <v>2858</v>
      </c>
      <c r="F55" s="23">
        <v>3290</v>
      </c>
      <c r="G55" s="23">
        <v>3304</v>
      </c>
      <c r="H55" s="23">
        <v>2883</v>
      </c>
      <c r="I55" s="23">
        <v>1997</v>
      </c>
      <c r="J55" s="23">
        <v>1322</v>
      </c>
      <c r="K55" s="23">
        <v>848</v>
      </c>
      <c r="L55" s="23">
        <v>444</v>
      </c>
      <c r="M55" s="23">
        <v>170</v>
      </c>
      <c r="N55" s="23">
        <v>142</v>
      </c>
      <c r="O55" s="23">
        <v>80</v>
      </c>
      <c r="P55" s="23">
        <v>54</v>
      </c>
      <c r="Q55" s="23">
        <v>40</v>
      </c>
      <c r="R55" s="23"/>
      <c r="S55" s="24">
        <f t="shared" si="7"/>
        <v>55744</v>
      </c>
      <c r="T55" s="21"/>
      <c r="U55" s="13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>
        <v>96</v>
      </c>
      <c r="B56" s="11" t="str">
        <f t="shared" si="6"/>
        <v>Vida Plena S.A. (2)</v>
      </c>
      <c r="C56" s="23">
        <v>8073</v>
      </c>
      <c r="D56" s="23">
        <v>1167</v>
      </c>
      <c r="E56" s="23">
        <v>750</v>
      </c>
      <c r="F56" s="23">
        <v>788</v>
      </c>
      <c r="G56" s="23">
        <v>914</v>
      </c>
      <c r="H56" s="23">
        <v>878</v>
      </c>
      <c r="I56" s="23">
        <v>694</v>
      </c>
      <c r="J56" s="23">
        <v>563</v>
      </c>
      <c r="K56" s="23">
        <v>369</v>
      </c>
      <c r="L56" s="23">
        <v>199</v>
      </c>
      <c r="M56" s="23">
        <v>74</v>
      </c>
      <c r="N56" s="23">
        <v>66</v>
      </c>
      <c r="O56" s="23">
        <v>34</v>
      </c>
      <c r="P56" s="23">
        <v>18</v>
      </c>
      <c r="Q56" s="23">
        <v>18</v>
      </c>
      <c r="R56" s="23">
        <v>35</v>
      </c>
      <c r="S56" s="24">
        <f t="shared" si="7"/>
        <v>14640</v>
      </c>
      <c r="T56" s="21"/>
      <c r="U56" s="13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4">
        <v>99</v>
      </c>
      <c r="B57" s="11" t="str">
        <f t="shared" si="6"/>
        <v>Isapre Banmédica</v>
      </c>
      <c r="C57" s="23">
        <v>81887</v>
      </c>
      <c r="D57" s="23">
        <v>12458</v>
      </c>
      <c r="E57" s="23">
        <v>8168</v>
      </c>
      <c r="F57" s="23">
        <v>8858</v>
      </c>
      <c r="G57" s="23">
        <v>10225</v>
      </c>
      <c r="H57" s="23">
        <v>9800</v>
      </c>
      <c r="I57" s="23">
        <v>7148</v>
      </c>
      <c r="J57" s="23">
        <v>5402</v>
      </c>
      <c r="K57" s="23">
        <v>4345</v>
      </c>
      <c r="L57" s="23">
        <v>2694</v>
      </c>
      <c r="M57" s="23">
        <v>1579</v>
      </c>
      <c r="N57" s="23">
        <v>1019</v>
      </c>
      <c r="O57" s="23">
        <v>595</v>
      </c>
      <c r="P57" s="23">
        <v>342</v>
      </c>
      <c r="Q57" s="23">
        <v>269</v>
      </c>
      <c r="R57" s="23"/>
      <c r="S57" s="24">
        <f t="shared" si="7"/>
        <v>154789</v>
      </c>
      <c r="T57" s="21"/>
      <c r="U57" s="13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>
        <v>104</v>
      </c>
      <c r="B58" s="11" t="str">
        <f t="shared" si="6"/>
        <v>Sfera</v>
      </c>
      <c r="C58" s="23">
        <v>4115</v>
      </c>
      <c r="D58" s="23">
        <v>485</v>
      </c>
      <c r="E58" s="23">
        <v>409</v>
      </c>
      <c r="F58" s="23">
        <v>438</v>
      </c>
      <c r="G58" s="23">
        <v>486</v>
      </c>
      <c r="H58" s="23">
        <v>400</v>
      </c>
      <c r="I58" s="23">
        <v>321</v>
      </c>
      <c r="J58" s="23">
        <v>240</v>
      </c>
      <c r="K58" s="23">
        <v>105</v>
      </c>
      <c r="L58" s="23">
        <v>30</v>
      </c>
      <c r="M58" s="23">
        <v>14</v>
      </c>
      <c r="N58" s="23">
        <v>1</v>
      </c>
      <c r="O58" s="23">
        <v>1</v>
      </c>
      <c r="P58" s="23">
        <v>1</v>
      </c>
      <c r="Q58" s="23">
        <v>1</v>
      </c>
      <c r="R58" s="23"/>
      <c r="S58" s="24">
        <f t="shared" si="7"/>
        <v>7047</v>
      </c>
      <c r="T58" s="21"/>
      <c r="U58" s="13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4">
        <v>107</v>
      </c>
      <c r="B59" s="11" t="str">
        <f t="shared" si="6"/>
        <v>Consalud S.A.</v>
      </c>
      <c r="C59" s="23">
        <v>117060</v>
      </c>
      <c r="D59" s="23">
        <v>20919</v>
      </c>
      <c r="E59" s="23">
        <v>14487</v>
      </c>
      <c r="F59" s="23">
        <v>15985</v>
      </c>
      <c r="G59" s="23">
        <v>18588</v>
      </c>
      <c r="H59" s="23">
        <v>17394</v>
      </c>
      <c r="I59" s="23">
        <v>13601</v>
      </c>
      <c r="J59" s="23">
        <v>9951</v>
      </c>
      <c r="K59" s="23">
        <v>7432</v>
      </c>
      <c r="L59" s="23">
        <v>4550</v>
      </c>
      <c r="M59" s="23">
        <v>2437</v>
      </c>
      <c r="N59" s="23">
        <v>1602</v>
      </c>
      <c r="O59" s="23">
        <v>864</v>
      </c>
      <c r="P59" s="23">
        <v>490</v>
      </c>
      <c r="Q59" s="23">
        <v>422</v>
      </c>
      <c r="R59" s="23"/>
      <c r="S59" s="24">
        <f t="shared" si="7"/>
        <v>245782</v>
      </c>
      <c r="T59" s="21"/>
      <c r="U59" s="13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>
      <c r="A60" s="4"/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">
        <v>52</v>
      </c>
      <c r="C61" s="24">
        <f aca="true" t="shared" si="8" ref="C61:S61">SUM(C49:C60)</f>
        <v>460467</v>
      </c>
      <c r="D61" s="24">
        <f t="shared" si="8"/>
        <v>74520</v>
      </c>
      <c r="E61" s="24">
        <f t="shared" si="8"/>
        <v>49186</v>
      </c>
      <c r="F61" s="24">
        <f t="shared" si="8"/>
        <v>52034</v>
      </c>
      <c r="G61" s="24">
        <f t="shared" si="8"/>
        <v>57579</v>
      </c>
      <c r="H61" s="24">
        <f t="shared" si="8"/>
        <v>54187</v>
      </c>
      <c r="I61" s="24">
        <f t="shared" si="8"/>
        <v>42386</v>
      </c>
      <c r="J61" s="24">
        <f t="shared" si="8"/>
        <v>31812</v>
      </c>
      <c r="K61" s="24">
        <f t="shared" si="8"/>
        <v>24448</v>
      </c>
      <c r="L61" s="24">
        <f t="shared" si="8"/>
        <v>14898</v>
      </c>
      <c r="M61" s="24">
        <f t="shared" si="8"/>
        <v>8145</v>
      </c>
      <c r="N61" s="24">
        <f t="shared" si="8"/>
        <v>5406</v>
      </c>
      <c r="O61" s="24">
        <f t="shared" si="8"/>
        <v>2981</v>
      </c>
      <c r="P61" s="24">
        <f t="shared" si="8"/>
        <v>1625</v>
      </c>
      <c r="Q61" s="24">
        <f t="shared" si="8"/>
        <v>1394</v>
      </c>
      <c r="R61" s="24">
        <f t="shared" si="8"/>
        <v>335</v>
      </c>
      <c r="S61" s="24">
        <f t="shared" si="8"/>
        <v>881403</v>
      </c>
      <c r="T61" s="21">
        <v>0</v>
      </c>
      <c r="U61" s="24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1.25">
      <c r="A62" s="4"/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1.25">
      <c r="A63" s="4">
        <v>62</v>
      </c>
      <c r="B63" s="11" t="s">
        <v>53</v>
      </c>
      <c r="C63" s="23">
        <v>1472</v>
      </c>
      <c r="D63" s="23">
        <v>369</v>
      </c>
      <c r="E63" s="23">
        <v>59</v>
      </c>
      <c r="F63" s="23">
        <v>106</v>
      </c>
      <c r="G63" s="23">
        <v>237</v>
      </c>
      <c r="H63" s="23">
        <v>396</v>
      </c>
      <c r="I63" s="23">
        <v>397</v>
      </c>
      <c r="J63" s="23">
        <v>258</v>
      </c>
      <c r="K63" s="23">
        <v>107</v>
      </c>
      <c r="L63" s="23">
        <v>62</v>
      </c>
      <c r="M63" s="23">
        <v>28</v>
      </c>
      <c r="N63" s="23">
        <v>30</v>
      </c>
      <c r="O63" s="23">
        <v>35</v>
      </c>
      <c r="P63" s="23">
        <v>17</v>
      </c>
      <c r="Q63" s="23">
        <v>16</v>
      </c>
      <c r="R63" s="23"/>
      <c r="S63" s="24">
        <f aca="true" t="shared" si="9" ref="S63:S70">SUM(C63:R63)</f>
        <v>3589</v>
      </c>
      <c r="T63" s="21"/>
      <c r="U63" s="13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1.25">
      <c r="A64" s="4">
        <v>63</v>
      </c>
      <c r="B64" s="11" t="s">
        <v>54</v>
      </c>
      <c r="C64" s="23">
        <v>7707</v>
      </c>
      <c r="D64" s="23">
        <v>1873</v>
      </c>
      <c r="E64" s="23">
        <v>859</v>
      </c>
      <c r="F64" s="23">
        <v>810</v>
      </c>
      <c r="G64" s="23">
        <v>958</v>
      </c>
      <c r="H64" s="23">
        <v>1061</v>
      </c>
      <c r="I64" s="23">
        <v>1470</v>
      </c>
      <c r="J64" s="23">
        <v>1435</v>
      </c>
      <c r="K64" s="23">
        <v>1088</v>
      </c>
      <c r="L64" s="23">
        <v>621</v>
      </c>
      <c r="M64" s="23">
        <v>304</v>
      </c>
      <c r="N64" s="23">
        <v>228</v>
      </c>
      <c r="O64" s="23">
        <v>142</v>
      </c>
      <c r="P64" s="23">
        <v>99</v>
      </c>
      <c r="Q64" s="23">
        <v>97</v>
      </c>
      <c r="R64" s="23"/>
      <c r="S64" s="24">
        <f t="shared" si="9"/>
        <v>18752</v>
      </c>
      <c r="T64" s="21"/>
      <c r="U64" s="13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1.25">
      <c r="A65" s="4">
        <v>65</v>
      </c>
      <c r="B65" s="11" t="s">
        <v>55</v>
      </c>
      <c r="C65" s="23">
        <v>6853</v>
      </c>
      <c r="D65" s="23">
        <v>1400</v>
      </c>
      <c r="E65" s="23">
        <v>311</v>
      </c>
      <c r="F65" s="23">
        <v>710</v>
      </c>
      <c r="G65" s="23">
        <v>1219</v>
      </c>
      <c r="H65" s="23">
        <v>1446</v>
      </c>
      <c r="I65" s="23">
        <v>1335</v>
      </c>
      <c r="J65" s="23">
        <v>966</v>
      </c>
      <c r="K65" s="23">
        <v>538</v>
      </c>
      <c r="L65" s="23">
        <v>246</v>
      </c>
      <c r="M65" s="23">
        <v>136</v>
      </c>
      <c r="N65" s="23">
        <v>158</v>
      </c>
      <c r="O65" s="23">
        <v>129</v>
      </c>
      <c r="P65" s="23">
        <v>68</v>
      </c>
      <c r="Q65" s="23">
        <v>66</v>
      </c>
      <c r="R65" s="23"/>
      <c r="S65" s="24">
        <f t="shared" si="9"/>
        <v>15581</v>
      </c>
      <c r="T65" s="21"/>
      <c r="U65" s="13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1.25">
      <c r="A66" s="4">
        <v>68</v>
      </c>
      <c r="B66" s="11" t="s">
        <v>56</v>
      </c>
      <c r="C66" s="23">
        <v>929</v>
      </c>
      <c r="D66" s="23">
        <v>223</v>
      </c>
      <c r="E66" s="23">
        <v>80</v>
      </c>
      <c r="F66" s="23">
        <v>118</v>
      </c>
      <c r="G66" s="23">
        <v>135</v>
      </c>
      <c r="H66" s="23">
        <v>190</v>
      </c>
      <c r="I66" s="23">
        <v>191</v>
      </c>
      <c r="J66" s="23">
        <v>204</v>
      </c>
      <c r="K66" s="23">
        <v>144</v>
      </c>
      <c r="L66" s="23">
        <v>68</v>
      </c>
      <c r="M66" s="23">
        <v>29</v>
      </c>
      <c r="N66" s="23">
        <v>24</v>
      </c>
      <c r="O66" s="23">
        <v>25</v>
      </c>
      <c r="P66" s="23">
        <v>13</v>
      </c>
      <c r="Q66" s="23">
        <v>23</v>
      </c>
      <c r="R66" s="23"/>
      <c r="S66" s="24">
        <f t="shared" si="9"/>
        <v>2396</v>
      </c>
      <c r="T66" s="21"/>
      <c r="U66" s="13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4">
        <v>76</v>
      </c>
      <c r="B67" s="11" t="s">
        <v>57</v>
      </c>
      <c r="C67" s="23">
        <v>3586</v>
      </c>
      <c r="D67" s="23">
        <v>904</v>
      </c>
      <c r="E67" s="23">
        <v>349</v>
      </c>
      <c r="F67" s="23">
        <v>265</v>
      </c>
      <c r="G67" s="23">
        <v>302</v>
      </c>
      <c r="H67" s="23">
        <v>377</v>
      </c>
      <c r="I67" s="23">
        <v>469</v>
      </c>
      <c r="J67" s="23">
        <v>610</v>
      </c>
      <c r="K67" s="23">
        <v>578</v>
      </c>
      <c r="L67" s="23">
        <v>424</v>
      </c>
      <c r="M67" s="23">
        <v>331</v>
      </c>
      <c r="N67" s="23">
        <v>362</v>
      </c>
      <c r="O67" s="23">
        <v>305</v>
      </c>
      <c r="P67" s="23">
        <v>156</v>
      </c>
      <c r="Q67" s="23">
        <v>123</v>
      </c>
      <c r="R67" s="23"/>
      <c r="S67" s="24">
        <f t="shared" si="9"/>
        <v>9141</v>
      </c>
      <c r="T67" s="21"/>
      <c r="U67" s="13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4">
        <v>81</v>
      </c>
      <c r="B68" s="11" t="s">
        <v>58</v>
      </c>
      <c r="C68" s="23">
        <v>1429</v>
      </c>
      <c r="D68" s="23">
        <v>262</v>
      </c>
      <c r="E68" s="23">
        <v>80</v>
      </c>
      <c r="F68" s="23">
        <v>128</v>
      </c>
      <c r="G68" s="23">
        <v>194</v>
      </c>
      <c r="H68" s="23">
        <v>193</v>
      </c>
      <c r="I68" s="23">
        <v>276</v>
      </c>
      <c r="J68" s="23">
        <v>543</v>
      </c>
      <c r="K68" s="23">
        <v>407</v>
      </c>
      <c r="L68" s="23">
        <v>209</v>
      </c>
      <c r="M68" s="23">
        <v>83</v>
      </c>
      <c r="N68" s="23">
        <v>33</v>
      </c>
      <c r="O68" s="23">
        <v>15</v>
      </c>
      <c r="P68" s="23">
        <v>3</v>
      </c>
      <c r="Q68" s="23">
        <v>2</v>
      </c>
      <c r="R68" s="23"/>
      <c r="S68" s="24">
        <f t="shared" si="9"/>
        <v>3857</v>
      </c>
      <c r="T68" s="21"/>
      <c r="U68" s="13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85</v>
      </c>
      <c r="B69" s="11" t="s">
        <v>59</v>
      </c>
      <c r="C69" s="23">
        <v>3306</v>
      </c>
      <c r="D69" s="23">
        <v>524</v>
      </c>
      <c r="E69" s="23">
        <v>260</v>
      </c>
      <c r="F69" s="23">
        <v>332</v>
      </c>
      <c r="G69" s="23">
        <v>503</v>
      </c>
      <c r="H69" s="23">
        <v>462</v>
      </c>
      <c r="I69" s="23">
        <v>333</v>
      </c>
      <c r="J69" s="23">
        <v>193</v>
      </c>
      <c r="K69" s="23">
        <v>191</v>
      </c>
      <c r="L69" s="23">
        <v>197</v>
      </c>
      <c r="M69" s="23">
        <v>144</v>
      </c>
      <c r="N69" s="23">
        <v>157</v>
      </c>
      <c r="O69" s="23">
        <v>118</v>
      </c>
      <c r="P69" s="23">
        <v>40</v>
      </c>
      <c r="Q69" s="23">
        <v>50</v>
      </c>
      <c r="R69" s="23"/>
      <c r="S69" s="24">
        <f t="shared" si="9"/>
        <v>6810</v>
      </c>
      <c r="T69" s="21"/>
      <c r="U69" s="13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94</v>
      </c>
      <c r="B70" s="11" t="s">
        <v>60</v>
      </c>
      <c r="C70" s="23">
        <v>1010</v>
      </c>
      <c r="D70" s="23">
        <v>111</v>
      </c>
      <c r="E70" s="23">
        <v>97</v>
      </c>
      <c r="F70" s="23">
        <v>136</v>
      </c>
      <c r="G70" s="23">
        <v>194</v>
      </c>
      <c r="H70" s="23">
        <v>185</v>
      </c>
      <c r="I70" s="23">
        <v>165</v>
      </c>
      <c r="J70" s="23">
        <v>131</v>
      </c>
      <c r="K70" s="23">
        <v>63</v>
      </c>
      <c r="L70" s="23">
        <v>25</v>
      </c>
      <c r="M70" s="23">
        <v>15</v>
      </c>
      <c r="N70" s="23">
        <v>11</v>
      </c>
      <c r="O70" s="23">
        <v>4</v>
      </c>
      <c r="P70" s="23">
        <v>4</v>
      </c>
      <c r="Q70" s="23">
        <v>1</v>
      </c>
      <c r="R70" s="23"/>
      <c r="S70" s="24">
        <f t="shared" si="9"/>
        <v>2152</v>
      </c>
      <c r="T70" s="21"/>
      <c r="U70" s="13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/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11"/>
      <c r="B72" s="11" t="s">
        <v>61</v>
      </c>
      <c r="C72" s="24">
        <f aca="true" t="shared" si="10" ref="C72:S72">SUM(C63:C70)</f>
        <v>26292</v>
      </c>
      <c r="D72" s="24">
        <f t="shared" si="10"/>
        <v>5666</v>
      </c>
      <c r="E72" s="24">
        <f t="shared" si="10"/>
        <v>2095</v>
      </c>
      <c r="F72" s="24">
        <f t="shared" si="10"/>
        <v>2605</v>
      </c>
      <c r="G72" s="24">
        <f t="shared" si="10"/>
        <v>3742</v>
      </c>
      <c r="H72" s="24">
        <f t="shared" si="10"/>
        <v>4310</v>
      </c>
      <c r="I72" s="24">
        <f t="shared" si="10"/>
        <v>4636</v>
      </c>
      <c r="J72" s="24">
        <f t="shared" si="10"/>
        <v>4340</v>
      </c>
      <c r="K72" s="24">
        <f t="shared" si="10"/>
        <v>3116</v>
      </c>
      <c r="L72" s="24">
        <f t="shared" si="10"/>
        <v>1852</v>
      </c>
      <c r="M72" s="24">
        <f t="shared" si="10"/>
        <v>1070</v>
      </c>
      <c r="N72" s="24">
        <f t="shared" si="10"/>
        <v>1003</v>
      </c>
      <c r="O72" s="24">
        <f t="shared" si="10"/>
        <v>773</v>
      </c>
      <c r="P72" s="24">
        <f t="shared" si="10"/>
        <v>400</v>
      </c>
      <c r="Q72" s="24">
        <f t="shared" si="10"/>
        <v>378</v>
      </c>
      <c r="R72" s="24">
        <f t="shared" si="10"/>
        <v>0</v>
      </c>
      <c r="S72" s="24">
        <f t="shared" si="10"/>
        <v>62278</v>
      </c>
      <c r="T72" s="21">
        <v>0</v>
      </c>
      <c r="U72" s="24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/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1"/>
      <c r="U73" s="24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15"/>
      <c r="B74" s="15" t="s">
        <v>62</v>
      </c>
      <c r="C74" s="24">
        <f aca="true" t="shared" si="11" ref="C74:S74">C61+C72</f>
        <v>486759</v>
      </c>
      <c r="D74" s="24">
        <f t="shared" si="11"/>
        <v>80186</v>
      </c>
      <c r="E74" s="24">
        <f t="shared" si="11"/>
        <v>51281</v>
      </c>
      <c r="F74" s="24">
        <f t="shared" si="11"/>
        <v>54639</v>
      </c>
      <c r="G74" s="24">
        <f t="shared" si="11"/>
        <v>61321</v>
      </c>
      <c r="H74" s="24">
        <f t="shared" si="11"/>
        <v>58497</v>
      </c>
      <c r="I74" s="24">
        <f t="shared" si="11"/>
        <v>47022</v>
      </c>
      <c r="J74" s="24">
        <f t="shared" si="11"/>
        <v>36152</v>
      </c>
      <c r="K74" s="24">
        <f t="shared" si="11"/>
        <v>27564</v>
      </c>
      <c r="L74" s="24">
        <f t="shared" si="11"/>
        <v>16750</v>
      </c>
      <c r="M74" s="24">
        <f t="shared" si="11"/>
        <v>9215</v>
      </c>
      <c r="N74" s="24">
        <f t="shared" si="11"/>
        <v>6409</v>
      </c>
      <c r="O74" s="24">
        <f t="shared" si="11"/>
        <v>3754</v>
      </c>
      <c r="P74" s="24">
        <f t="shared" si="11"/>
        <v>2025</v>
      </c>
      <c r="Q74" s="24">
        <f t="shared" si="11"/>
        <v>1772</v>
      </c>
      <c r="R74" s="24">
        <f t="shared" si="11"/>
        <v>335</v>
      </c>
      <c r="S74" s="24">
        <f t="shared" si="11"/>
        <v>943681</v>
      </c>
      <c r="T74" s="21">
        <v>0</v>
      </c>
      <c r="U74" s="24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2" thickBot="1">
      <c r="A76" s="25"/>
      <c r="B76" s="25" t="s">
        <v>63</v>
      </c>
      <c r="C76" s="49">
        <f aca="true" t="shared" si="12" ref="C76:R76">(C74/$S74)</f>
        <v>0.5158088379441782</v>
      </c>
      <c r="D76" s="49">
        <f t="shared" si="12"/>
        <v>0.08497151049984052</v>
      </c>
      <c r="E76" s="49">
        <f t="shared" si="12"/>
        <v>0.05434145648794455</v>
      </c>
      <c r="F76" s="49">
        <f t="shared" si="12"/>
        <v>0.05789986234755177</v>
      </c>
      <c r="G76" s="49">
        <f t="shared" si="12"/>
        <v>0.06498064494251765</v>
      </c>
      <c r="H76" s="49">
        <f t="shared" si="12"/>
        <v>0.06198810826963773</v>
      </c>
      <c r="I76" s="49">
        <f t="shared" si="12"/>
        <v>0.04982827883575064</v>
      </c>
      <c r="J76" s="49">
        <f t="shared" si="12"/>
        <v>0.03830955587746283</v>
      </c>
      <c r="K76" s="49">
        <f t="shared" si="12"/>
        <v>0.029209022964327987</v>
      </c>
      <c r="L76" s="49">
        <f t="shared" si="12"/>
        <v>0.017749642093037796</v>
      </c>
      <c r="M76" s="49">
        <f t="shared" si="12"/>
        <v>0.009764952351483181</v>
      </c>
      <c r="N76" s="49">
        <f t="shared" si="12"/>
        <v>0.006791489920852492</v>
      </c>
      <c r="O76" s="49">
        <f t="shared" si="12"/>
        <v>0.003978039189090381</v>
      </c>
      <c r="P76" s="49">
        <f t="shared" si="12"/>
        <v>0.0021458522530388977</v>
      </c>
      <c r="Q76" s="49">
        <f t="shared" si="12"/>
        <v>0.001877753181424655</v>
      </c>
      <c r="R76" s="49">
        <f t="shared" si="12"/>
        <v>0.0003549928418607559</v>
      </c>
      <c r="S76" s="49">
        <f>SUM(C76:Q76)</f>
        <v>0.9996450071581394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4"/>
      <c r="C77" s="13"/>
      <c r="D77" s="13"/>
      <c r="E77" s="48"/>
      <c r="F77" s="13"/>
      <c r="G77" s="13"/>
      <c r="H77" s="13"/>
      <c r="I77" s="13"/>
      <c r="J77" s="13"/>
      <c r="K77" s="51" t="s">
        <v>1</v>
      </c>
      <c r="L77" s="51" t="s">
        <v>1</v>
      </c>
      <c r="M77" s="51" t="s">
        <v>1</v>
      </c>
      <c r="N77" s="51" t="s">
        <v>1</v>
      </c>
      <c r="O77" s="13"/>
      <c r="P77" s="13"/>
      <c r="Q77" s="51" t="s">
        <v>1</v>
      </c>
      <c r="R77" s="51"/>
      <c r="S77" s="104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2:256" ht="11.25">
      <c r="B78" s="11" t="str">
        <f>+'Cartera masculina por edad'!B36</f>
        <v>Fuente: Superintendencia de Isapres, Archivo Maestro de Beneficiarios.</v>
      </c>
      <c r="C78" s="4"/>
      <c r="D78" s="4"/>
      <c r="E78" s="4"/>
      <c r="F78" s="4"/>
      <c r="G78" s="4"/>
      <c r="H78" s="4"/>
      <c r="I78" s="4"/>
      <c r="J78" s="4"/>
      <c r="K78" s="11" t="s">
        <v>1</v>
      </c>
      <c r="L78" s="11" t="s">
        <v>1</v>
      </c>
      <c r="M78" s="11" t="s">
        <v>1</v>
      </c>
      <c r="N78" s="11" t="s">
        <v>1</v>
      </c>
      <c r="O78" s="4"/>
      <c r="P78" s="4"/>
      <c r="Q78" s="11" t="s">
        <v>1</v>
      </c>
      <c r="R78" s="11"/>
      <c r="S78" s="11" t="s">
        <v>1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2:256" ht="11.25">
      <c r="B79" s="11" t="str">
        <f>+'Cartera masculina por edad'!B37</f>
        <v>(*) Son aquellos datos que no presentan información en el campo edad.</v>
      </c>
      <c r="C79" s="4"/>
      <c r="D79" s="4"/>
      <c r="E79" s="4"/>
      <c r="F79" s="4"/>
      <c r="G79" s="4"/>
      <c r="H79" s="4"/>
      <c r="I79" s="4"/>
      <c r="J79" s="4"/>
      <c r="K79" s="11"/>
      <c r="L79" s="11"/>
      <c r="M79" s="11"/>
      <c r="N79" s="11"/>
      <c r="O79" s="4"/>
      <c r="P79" s="4"/>
      <c r="Q79" s="11"/>
      <c r="R79" s="11"/>
      <c r="S79" s="1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2:256" ht="22.5" customHeight="1">
      <c r="B80" s="152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2:256" ht="22.5" customHeight="1">
      <c r="B81" s="152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2:256" ht="24.75" customHeight="1">
      <c r="B82" s="147">
        <f>+B40</f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2.75">
      <c r="A83" s="146" t="s">
        <v>284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2:256" ht="13.5">
      <c r="B84" s="148" t="s">
        <v>90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2:256" ht="13.5">
      <c r="B85" s="148" t="s">
        <v>274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2" thickBo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109" t="s">
        <v>1</v>
      </c>
      <c r="B87" s="109" t="s">
        <v>1</v>
      </c>
      <c r="C87" s="161" t="s">
        <v>65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38"/>
      <c r="S87" s="138"/>
      <c r="T87" s="21"/>
      <c r="U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17" t="s">
        <v>40</v>
      </c>
      <c r="B88" s="117" t="s">
        <v>41</v>
      </c>
      <c r="C88" s="122" t="s">
        <v>66</v>
      </c>
      <c r="D88" s="122" t="s">
        <v>67</v>
      </c>
      <c r="E88" s="122" t="s">
        <v>68</v>
      </c>
      <c r="F88" s="122" t="s">
        <v>69</v>
      </c>
      <c r="G88" s="122" t="s">
        <v>70</v>
      </c>
      <c r="H88" s="122" t="s">
        <v>71</v>
      </c>
      <c r="I88" s="122" t="s">
        <v>72</v>
      </c>
      <c r="J88" s="122" t="s">
        <v>73</v>
      </c>
      <c r="K88" s="122" t="s">
        <v>74</v>
      </c>
      <c r="L88" s="122" t="s">
        <v>75</v>
      </c>
      <c r="M88" s="122" t="s">
        <v>76</v>
      </c>
      <c r="N88" s="122" t="s">
        <v>77</v>
      </c>
      <c r="O88" s="122" t="s">
        <v>78</v>
      </c>
      <c r="P88" s="122" t="s">
        <v>79</v>
      </c>
      <c r="Q88" s="123" t="s">
        <v>80</v>
      </c>
      <c r="R88" s="123" t="s">
        <v>252</v>
      </c>
      <c r="S88" s="139" t="s">
        <v>4</v>
      </c>
      <c r="T88" s="21"/>
      <c r="U88" s="21"/>
      <c r="V88" s="54" t="s">
        <v>91</v>
      </c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>
        <v>57</v>
      </c>
      <c r="B89" s="11" t="str">
        <f aca="true" t="shared" si="13" ref="B89:B99">+B49</f>
        <v>Promepart</v>
      </c>
      <c r="C89" s="24">
        <f aca="true" t="shared" si="14" ref="C89:R89">C7+C49</f>
        <v>14985</v>
      </c>
      <c r="D89" s="24">
        <f t="shared" si="14"/>
        <v>3455</v>
      </c>
      <c r="E89" s="24">
        <f t="shared" si="14"/>
        <v>4441</v>
      </c>
      <c r="F89" s="24">
        <f t="shared" si="14"/>
        <v>4799</v>
      </c>
      <c r="G89" s="24">
        <f t="shared" si="14"/>
        <v>4764</v>
      </c>
      <c r="H89" s="24">
        <f t="shared" si="14"/>
        <v>4187</v>
      </c>
      <c r="I89" s="24">
        <f t="shared" si="14"/>
        <v>3651</v>
      </c>
      <c r="J89" s="24">
        <f t="shared" si="14"/>
        <v>3039</v>
      </c>
      <c r="K89" s="24">
        <f t="shared" si="14"/>
        <v>2529</v>
      </c>
      <c r="L89" s="24">
        <f t="shared" si="14"/>
        <v>1786</v>
      </c>
      <c r="M89" s="24">
        <f t="shared" si="14"/>
        <v>1265</v>
      </c>
      <c r="N89" s="24">
        <f t="shared" si="14"/>
        <v>1027</v>
      </c>
      <c r="O89" s="24">
        <f t="shared" si="14"/>
        <v>566</v>
      </c>
      <c r="P89" s="24">
        <f t="shared" si="14"/>
        <v>275</v>
      </c>
      <c r="Q89" s="24">
        <f t="shared" si="14"/>
        <v>243</v>
      </c>
      <c r="R89" s="24">
        <f t="shared" si="14"/>
        <v>0</v>
      </c>
      <c r="S89" s="24">
        <f aca="true" t="shared" si="15" ref="S89:S99">SUM(C89:R89)</f>
        <v>51012</v>
      </c>
      <c r="T89" s="21"/>
      <c r="U89" s="24"/>
      <c r="V89" s="21">
        <f aca="true" t="shared" si="16" ref="V89:V99">+S89-C89</f>
        <v>36027</v>
      </c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>
        <v>66</v>
      </c>
      <c r="B90" s="11" t="str">
        <f t="shared" si="13"/>
        <v>Cigna Salud</v>
      </c>
      <c r="C90" s="24">
        <f aca="true" t="shared" si="17" ref="C90:R90">C8+C50</f>
        <v>21831</v>
      </c>
      <c r="D90" s="24">
        <f t="shared" si="17"/>
        <v>4762</v>
      </c>
      <c r="E90" s="24">
        <f t="shared" si="17"/>
        <v>4935</v>
      </c>
      <c r="F90" s="24">
        <f t="shared" si="17"/>
        <v>5781</v>
      </c>
      <c r="G90" s="24">
        <f t="shared" si="17"/>
        <v>5766</v>
      </c>
      <c r="H90" s="24">
        <f t="shared" si="17"/>
        <v>5045</v>
      </c>
      <c r="I90" s="24">
        <f t="shared" si="17"/>
        <v>4115</v>
      </c>
      <c r="J90" s="24">
        <f t="shared" si="17"/>
        <v>3044</v>
      </c>
      <c r="K90" s="24">
        <f t="shared" si="17"/>
        <v>2112</v>
      </c>
      <c r="L90" s="24">
        <f t="shared" si="17"/>
        <v>1271</v>
      </c>
      <c r="M90" s="24">
        <f t="shared" si="17"/>
        <v>680</v>
      </c>
      <c r="N90" s="24">
        <f t="shared" si="17"/>
        <v>456</v>
      </c>
      <c r="O90" s="24">
        <f t="shared" si="17"/>
        <v>215</v>
      </c>
      <c r="P90" s="24">
        <f t="shared" si="17"/>
        <v>107</v>
      </c>
      <c r="Q90" s="24">
        <f t="shared" si="17"/>
        <v>103</v>
      </c>
      <c r="R90" s="24">
        <f t="shared" si="17"/>
        <v>0</v>
      </c>
      <c r="S90" s="24">
        <f t="shared" si="15"/>
        <v>60223</v>
      </c>
      <c r="T90" s="21"/>
      <c r="U90" s="24"/>
      <c r="V90" s="21">
        <f t="shared" si="16"/>
        <v>38392</v>
      </c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4">
        <v>67</v>
      </c>
      <c r="B91" s="11" t="str">
        <f t="shared" si="13"/>
        <v>Colmena Golden Cross</v>
      </c>
      <c r="C91" s="24">
        <f aca="true" t="shared" si="18" ref="C91:R91">C9+C51</f>
        <v>55499</v>
      </c>
      <c r="D91" s="24">
        <f t="shared" si="18"/>
        <v>12018</v>
      </c>
      <c r="E91" s="24">
        <f t="shared" si="18"/>
        <v>15785</v>
      </c>
      <c r="F91" s="24">
        <f t="shared" si="18"/>
        <v>16169</v>
      </c>
      <c r="G91" s="24">
        <f t="shared" si="18"/>
        <v>13189</v>
      </c>
      <c r="H91" s="24">
        <f t="shared" si="18"/>
        <v>12675</v>
      </c>
      <c r="I91" s="24">
        <f t="shared" si="18"/>
        <v>11470</v>
      </c>
      <c r="J91" s="24">
        <f t="shared" si="18"/>
        <v>9421</v>
      </c>
      <c r="K91" s="24">
        <f t="shared" si="18"/>
        <v>7439</v>
      </c>
      <c r="L91" s="24">
        <f t="shared" si="18"/>
        <v>4875</v>
      </c>
      <c r="M91" s="24">
        <f t="shared" si="18"/>
        <v>2475</v>
      </c>
      <c r="N91" s="24">
        <f t="shared" si="18"/>
        <v>1534</v>
      </c>
      <c r="O91" s="24">
        <f t="shared" si="18"/>
        <v>920</v>
      </c>
      <c r="P91" s="24">
        <f t="shared" si="18"/>
        <v>370</v>
      </c>
      <c r="Q91" s="24">
        <f t="shared" si="18"/>
        <v>289</v>
      </c>
      <c r="R91" s="24">
        <f t="shared" si="18"/>
        <v>289</v>
      </c>
      <c r="S91" s="24">
        <f t="shared" si="15"/>
        <v>164417</v>
      </c>
      <c r="T91" s="21"/>
      <c r="U91" s="24"/>
      <c r="V91" s="21">
        <f t="shared" si="16"/>
        <v>108918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4">
        <v>70</v>
      </c>
      <c r="B92" s="11" t="str">
        <f t="shared" si="13"/>
        <v>Normédica</v>
      </c>
      <c r="C92" s="24">
        <f aca="true" t="shared" si="19" ref="C92:R92">C10+C52</f>
        <v>9654</v>
      </c>
      <c r="D92" s="24">
        <f t="shared" si="19"/>
        <v>1587</v>
      </c>
      <c r="E92" s="24">
        <f t="shared" si="19"/>
        <v>2096</v>
      </c>
      <c r="F92" s="24">
        <f t="shared" si="19"/>
        <v>2464</v>
      </c>
      <c r="G92" s="24">
        <f t="shared" si="19"/>
        <v>2207</v>
      </c>
      <c r="H92" s="24">
        <f t="shared" si="19"/>
        <v>1882</v>
      </c>
      <c r="I92" s="24">
        <f t="shared" si="19"/>
        <v>1603</v>
      </c>
      <c r="J92" s="24">
        <f t="shared" si="19"/>
        <v>1128</v>
      </c>
      <c r="K92" s="24">
        <f t="shared" si="19"/>
        <v>660</v>
      </c>
      <c r="L92" s="24">
        <f t="shared" si="19"/>
        <v>296</v>
      </c>
      <c r="M92" s="24">
        <f t="shared" si="19"/>
        <v>119</v>
      </c>
      <c r="N92" s="24">
        <f t="shared" si="19"/>
        <v>67</v>
      </c>
      <c r="O92" s="24">
        <f t="shared" si="19"/>
        <v>29</v>
      </c>
      <c r="P92" s="24">
        <f t="shared" si="19"/>
        <v>16</v>
      </c>
      <c r="Q92" s="24">
        <f t="shared" si="19"/>
        <v>14</v>
      </c>
      <c r="R92" s="24">
        <f t="shared" si="19"/>
        <v>12</v>
      </c>
      <c r="S92" s="24">
        <f t="shared" si="15"/>
        <v>23834</v>
      </c>
      <c r="T92" s="21"/>
      <c r="U92" s="24"/>
      <c r="V92" s="21">
        <f t="shared" si="16"/>
        <v>14180</v>
      </c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1.25">
      <c r="A93" s="4">
        <v>78</v>
      </c>
      <c r="B93" s="11" t="str">
        <f t="shared" si="13"/>
        <v>ING Salud S.A. (1)</v>
      </c>
      <c r="C93" s="24">
        <f aca="true" t="shared" si="20" ref="C93:R93">C11+C53</f>
        <v>94862</v>
      </c>
      <c r="D93" s="24">
        <f t="shared" si="20"/>
        <v>19032</v>
      </c>
      <c r="E93" s="24">
        <f t="shared" si="20"/>
        <v>24074</v>
      </c>
      <c r="F93" s="24">
        <f t="shared" si="20"/>
        <v>27408</v>
      </c>
      <c r="G93" s="24">
        <f t="shared" si="20"/>
        <v>26301</v>
      </c>
      <c r="H93" s="24">
        <f t="shared" si="20"/>
        <v>23556</v>
      </c>
      <c r="I93" s="24">
        <f t="shared" si="20"/>
        <v>20104</v>
      </c>
      <c r="J93" s="24">
        <f t="shared" si="20"/>
        <v>14430</v>
      </c>
      <c r="K93" s="24">
        <f t="shared" si="20"/>
        <v>10190</v>
      </c>
      <c r="L93" s="24">
        <f t="shared" si="20"/>
        <v>5572</v>
      </c>
      <c r="M93" s="24">
        <f t="shared" si="20"/>
        <v>2903</v>
      </c>
      <c r="N93" s="24">
        <f t="shared" si="20"/>
        <v>1521</v>
      </c>
      <c r="O93" s="24">
        <f t="shared" si="20"/>
        <v>741</v>
      </c>
      <c r="P93" s="24">
        <f t="shared" si="20"/>
        <v>377</v>
      </c>
      <c r="Q93" s="24">
        <f t="shared" si="20"/>
        <v>199</v>
      </c>
      <c r="R93" s="24">
        <f t="shared" si="20"/>
        <v>0</v>
      </c>
      <c r="S93" s="24">
        <f t="shared" si="15"/>
        <v>271270</v>
      </c>
      <c r="T93" s="21"/>
      <c r="U93" s="24"/>
      <c r="V93" s="21">
        <f t="shared" si="16"/>
        <v>176408</v>
      </c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1.25">
      <c r="A94" s="4">
        <v>80</v>
      </c>
      <c r="B94" s="11" t="str">
        <f t="shared" si="13"/>
        <v>Vida Tres</v>
      </c>
      <c r="C94" s="24">
        <f aca="true" t="shared" si="21" ref="C94:R94">C12+C54</f>
        <v>19875</v>
      </c>
      <c r="D94" s="24">
        <f t="shared" si="21"/>
        <v>4174</v>
      </c>
      <c r="E94" s="24">
        <f t="shared" si="21"/>
        <v>6485</v>
      </c>
      <c r="F94" s="24">
        <f t="shared" si="21"/>
        <v>7220</v>
      </c>
      <c r="G94" s="24">
        <f t="shared" si="21"/>
        <v>6100</v>
      </c>
      <c r="H94" s="24">
        <f t="shared" si="21"/>
        <v>5582</v>
      </c>
      <c r="I94" s="24">
        <f t="shared" si="21"/>
        <v>4278</v>
      </c>
      <c r="J94" s="24">
        <f t="shared" si="21"/>
        <v>3188</v>
      </c>
      <c r="K94" s="24">
        <f t="shared" si="21"/>
        <v>2669</v>
      </c>
      <c r="L94" s="24">
        <f t="shared" si="21"/>
        <v>1624</v>
      </c>
      <c r="M94" s="24">
        <f t="shared" si="21"/>
        <v>1232</v>
      </c>
      <c r="N94" s="24">
        <f t="shared" si="21"/>
        <v>832</v>
      </c>
      <c r="O94" s="24">
        <f t="shared" si="21"/>
        <v>373</v>
      </c>
      <c r="P94" s="24">
        <f t="shared" si="21"/>
        <v>137</v>
      </c>
      <c r="Q94" s="24">
        <f t="shared" si="21"/>
        <v>122</v>
      </c>
      <c r="R94" s="24">
        <f t="shared" si="21"/>
        <v>0</v>
      </c>
      <c r="S94" s="24">
        <f t="shared" si="15"/>
        <v>63891</v>
      </c>
      <c r="T94" s="21"/>
      <c r="U94" s="24"/>
      <c r="V94" s="21">
        <f t="shared" si="16"/>
        <v>44016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1.25">
      <c r="A95" s="4">
        <v>88</v>
      </c>
      <c r="B95" s="11" t="str">
        <f t="shared" si="13"/>
        <v>Masvida</v>
      </c>
      <c r="C95" s="24">
        <f aca="true" t="shared" si="22" ref="C95:R95">C13+C55</f>
        <v>33599</v>
      </c>
      <c r="D95" s="24">
        <f t="shared" si="22"/>
        <v>6055</v>
      </c>
      <c r="E95" s="24">
        <f t="shared" si="22"/>
        <v>9652</v>
      </c>
      <c r="F95" s="24">
        <f t="shared" si="22"/>
        <v>11383</v>
      </c>
      <c r="G95" s="24">
        <f t="shared" si="22"/>
        <v>10171</v>
      </c>
      <c r="H95" s="24">
        <f t="shared" si="22"/>
        <v>8248</v>
      </c>
      <c r="I95" s="24">
        <f t="shared" si="22"/>
        <v>6177</v>
      </c>
      <c r="J95" s="24">
        <f t="shared" si="22"/>
        <v>4359</v>
      </c>
      <c r="K95" s="24">
        <f t="shared" si="22"/>
        <v>2492</v>
      </c>
      <c r="L95" s="24">
        <f t="shared" si="22"/>
        <v>1161</v>
      </c>
      <c r="M95" s="24">
        <f t="shared" si="22"/>
        <v>511</v>
      </c>
      <c r="N95" s="24">
        <f t="shared" si="22"/>
        <v>370</v>
      </c>
      <c r="O95" s="24">
        <f t="shared" si="22"/>
        <v>190</v>
      </c>
      <c r="P95" s="24">
        <f t="shared" si="22"/>
        <v>109</v>
      </c>
      <c r="Q95" s="24">
        <f t="shared" si="22"/>
        <v>91</v>
      </c>
      <c r="R95" s="24">
        <f t="shared" si="22"/>
        <v>0</v>
      </c>
      <c r="S95" s="24">
        <f t="shared" si="15"/>
        <v>94568</v>
      </c>
      <c r="T95" s="21"/>
      <c r="U95" s="24"/>
      <c r="V95" s="21">
        <f t="shared" si="16"/>
        <v>60969</v>
      </c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1.25">
      <c r="A96" s="4">
        <v>96</v>
      </c>
      <c r="B96" s="11" t="str">
        <f t="shared" si="13"/>
        <v>Vida Plena S.A. (2)</v>
      </c>
      <c r="C96" s="24">
        <f aca="true" t="shared" si="23" ref="C96:R96">C14+C56</f>
        <v>8110</v>
      </c>
      <c r="D96" s="24">
        <f t="shared" si="23"/>
        <v>1986</v>
      </c>
      <c r="E96" s="24">
        <f t="shared" si="23"/>
        <v>2197</v>
      </c>
      <c r="F96" s="24">
        <f t="shared" si="23"/>
        <v>2343</v>
      </c>
      <c r="G96" s="24">
        <f t="shared" si="23"/>
        <v>2244</v>
      </c>
      <c r="H96" s="24">
        <f t="shared" si="23"/>
        <v>1971</v>
      </c>
      <c r="I96" s="24">
        <f t="shared" si="23"/>
        <v>1591</v>
      </c>
      <c r="J96" s="24">
        <f t="shared" si="23"/>
        <v>1102</v>
      </c>
      <c r="K96" s="24">
        <f t="shared" si="23"/>
        <v>730</v>
      </c>
      <c r="L96" s="24">
        <f t="shared" si="23"/>
        <v>355</v>
      </c>
      <c r="M96" s="24">
        <f t="shared" si="23"/>
        <v>128</v>
      </c>
      <c r="N96" s="24">
        <f t="shared" si="23"/>
        <v>121</v>
      </c>
      <c r="O96" s="24">
        <f t="shared" si="23"/>
        <v>62</v>
      </c>
      <c r="P96" s="24">
        <f t="shared" si="23"/>
        <v>34</v>
      </c>
      <c r="Q96" s="24">
        <f t="shared" si="23"/>
        <v>31</v>
      </c>
      <c r="R96" s="24">
        <f t="shared" si="23"/>
        <v>35</v>
      </c>
      <c r="S96" s="24">
        <f t="shared" si="15"/>
        <v>23040</v>
      </c>
      <c r="T96" s="21"/>
      <c r="U96" s="24"/>
      <c r="V96" s="21">
        <f t="shared" si="16"/>
        <v>14930</v>
      </c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1.25">
      <c r="A97" s="4">
        <v>99</v>
      </c>
      <c r="B97" s="11" t="str">
        <f t="shared" si="13"/>
        <v>Isapre Banmédica</v>
      </c>
      <c r="C97" s="24">
        <f aca="true" t="shared" si="24" ref="C97:R97">C15+C57</f>
        <v>82050</v>
      </c>
      <c r="D97" s="24">
        <f t="shared" si="24"/>
        <v>15252</v>
      </c>
      <c r="E97" s="24">
        <f t="shared" si="24"/>
        <v>19035</v>
      </c>
      <c r="F97" s="24">
        <f t="shared" si="24"/>
        <v>21906</v>
      </c>
      <c r="G97" s="24">
        <f t="shared" si="24"/>
        <v>22260</v>
      </c>
      <c r="H97" s="24">
        <f t="shared" si="24"/>
        <v>20517</v>
      </c>
      <c r="I97" s="24">
        <f t="shared" si="24"/>
        <v>15469</v>
      </c>
      <c r="J97" s="24">
        <f t="shared" si="24"/>
        <v>12122</v>
      </c>
      <c r="K97" s="24">
        <f t="shared" si="24"/>
        <v>9604</v>
      </c>
      <c r="L97" s="24">
        <f t="shared" si="24"/>
        <v>5911</v>
      </c>
      <c r="M97" s="24">
        <f t="shared" si="24"/>
        <v>3178</v>
      </c>
      <c r="N97" s="24">
        <f t="shared" si="24"/>
        <v>1961</v>
      </c>
      <c r="O97" s="24">
        <f t="shared" si="24"/>
        <v>1079</v>
      </c>
      <c r="P97" s="24">
        <f t="shared" si="24"/>
        <v>595</v>
      </c>
      <c r="Q97" s="24">
        <f t="shared" si="24"/>
        <v>501</v>
      </c>
      <c r="R97" s="24">
        <f t="shared" si="24"/>
        <v>0</v>
      </c>
      <c r="S97" s="24">
        <f t="shared" si="15"/>
        <v>231440</v>
      </c>
      <c r="T97" s="21"/>
      <c r="U97" s="24"/>
      <c r="V97" s="21">
        <f t="shared" si="16"/>
        <v>149390</v>
      </c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1.25">
      <c r="A98" s="4">
        <v>104</v>
      </c>
      <c r="B98" s="11" t="str">
        <f t="shared" si="13"/>
        <v>Sfera</v>
      </c>
      <c r="C98" s="24">
        <f aca="true" t="shared" si="25" ref="C98:R98">C16+C58</f>
        <v>4166</v>
      </c>
      <c r="D98" s="24">
        <f t="shared" si="25"/>
        <v>1229</v>
      </c>
      <c r="E98" s="24">
        <f t="shared" si="25"/>
        <v>1529</v>
      </c>
      <c r="F98" s="24">
        <f t="shared" si="25"/>
        <v>1374</v>
      </c>
      <c r="G98" s="24">
        <f t="shared" si="25"/>
        <v>1224</v>
      </c>
      <c r="H98" s="24">
        <f t="shared" si="25"/>
        <v>988</v>
      </c>
      <c r="I98" s="24">
        <f t="shared" si="25"/>
        <v>801</v>
      </c>
      <c r="J98" s="24">
        <f t="shared" si="25"/>
        <v>502</v>
      </c>
      <c r="K98" s="24">
        <f t="shared" si="25"/>
        <v>247</v>
      </c>
      <c r="L98" s="24">
        <f t="shared" si="25"/>
        <v>69</v>
      </c>
      <c r="M98" s="24">
        <f t="shared" si="25"/>
        <v>31</v>
      </c>
      <c r="N98" s="24">
        <f t="shared" si="25"/>
        <v>9</v>
      </c>
      <c r="O98" s="24">
        <f t="shared" si="25"/>
        <v>4</v>
      </c>
      <c r="P98" s="24">
        <f t="shared" si="25"/>
        <v>1</v>
      </c>
      <c r="Q98" s="24">
        <f t="shared" si="25"/>
        <v>1</v>
      </c>
      <c r="R98" s="24">
        <f t="shared" si="25"/>
        <v>0</v>
      </c>
      <c r="S98" s="24">
        <f t="shared" si="15"/>
        <v>12175</v>
      </c>
      <c r="T98" s="21"/>
      <c r="U98" s="24"/>
      <c r="V98" s="21">
        <f t="shared" si="16"/>
        <v>8009</v>
      </c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1.25">
      <c r="A99" s="4">
        <v>107</v>
      </c>
      <c r="B99" s="11" t="str">
        <f t="shared" si="13"/>
        <v>Consalud S.A.</v>
      </c>
      <c r="C99" s="24">
        <f aca="true" t="shared" si="26" ref="C99:R99">C17+C59</f>
        <v>117394</v>
      </c>
      <c r="D99" s="24">
        <f t="shared" si="26"/>
        <v>23512</v>
      </c>
      <c r="E99" s="24">
        <f t="shared" si="26"/>
        <v>23018</v>
      </c>
      <c r="F99" s="24">
        <f t="shared" si="26"/>
        <v>24877</v>
      </c>
      <c r="G99" s="24">
        <f t="shared" si="26"/>
        <v>26770</v>
      </c>
      <c r="H99" s="24">
        <f t="shared" si="26"/>
        <v>25059</v>
      </c>
      <c r="I99" s="24">
        <f t="shared" si="26"/>
        <v>20674</v>
      </c>
      <c r="J99" s="24">
        <f t="shared" si="26"/>
        <v>15639</v>
      </c>
      <c r="K99" s="24">
        <f t="shared" si="26"/>
        <v>11519</v>
      </c>
      <c r="L99" s="24">
        <f t="shared" si="26"/>
        <v>7140</v>
      </c>
      <c r="M99" s="24">
        <f t="shared" si="26"/>
        <v>4007</v>
      </c>
      <c r="N99" s="24">
        <f t="shared" si="26"/>
        <v>2644</v>
      </c>
      <c r="O99" s="24">
        <f t="shared" si="26"/>
        <v>1290</v>
      </c>
      <c r="P99" s="24">
        <f t="shared" si="26"/>
        <v>692</v>
      </c>
      <c r="Q99" s="24">
        <f t="shared" si="26"/>
        <v>525</v>
      </c>
      <c r="R99" s="24">
        <f t="shared" si="26"/>
        <v>0</v>
      </c>
      <c r="S99" s="24">
        <f t="shared" si="15"/>
        <v>304760</v>
      </c>
      <c r="T99" s="21"/>
      <c r="U99" s="24"/>
      <c r="V99" s="21">
        <f t="shared" si="16"/>
        <v>187366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1.25">
      <c r="A100" s="4"/>
      <c r="B100" s="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2:256" ht="11.25">
      <c r="B101" s="11" t="s">
        <v>52</v>
      </c>
      <c r="C101" s="24">
        <f aca="true" t="shared" si="27" ref="C101:S101">SUM(C89:C100)</f>
        <v>462025</v>
      </c>
      <c r="D101" s="24">
        <f t="shared" si="27"/>
        <v>93062</v>
      </c>
      <c r="E101" s="24">
        <f t="shared" si="27"/>
        <v>113247</v>
      </c>
      <c r="F101" s="24">
        <f t="shared" si="27"/>
        <v>125724</v>
      </c>
      <c r="G101" s="24">
        <f t="shared" si="27"/>
        <v>120996</v>
      </c>
      <c r="H101" s="24">
        <f t="shared" si="27"/>
        <v>109710</v>
      </c>
      <c r="I101" s="24">
        <f t="shared" si="27"/>
        <v>89933</v>
      </c>
      <c r="J101" s="24">
        <f t="shared" si="27"/>
        <v>67974</v>
      </c>
      <c r="K101" s="24">
        <f t="shared" si="27"/>
        <v>50191</v>
      </c>
      <c r="L101" s="24">
        <f t="shared" si="27"/>
        <v>30060</v>
      </c>
      <c r="M101" s="24">
        <f t="shared" si="27"/>
        <v>16529</v>
      </c>
      <c r="N101" s="24">
        <f t="shared" si="27"/>
        <v>10542</v>
      </c>
      <c r="O101" s="24">
        <f t="shared" si="27"/>
        <v>5469</v>
      </c>
      <c r="P101" s="24">
        <f t="shared" si="27"/>
        <v>2713</v>
      </c>
      <c r="Q101" s="24">
        <f t="shared" si="27"/>
        <v>2119</v>
      </c>
      <c r="R101" s="24">
        <f t="shared" si="27"/>
        <v>336</v>
      </c>
      <c r="S101" s="24">
        <f t="shared" si="27"/>
        <v>1300630</v>
      </c>
      <c r="T101" s="21">
        <v>0</v>
      </c>
      <c r="U101" s="24"/>
      <c r="V101" s="24">
        <f>SUM(V89:V99)</f>
        <v>838605</v>
      </c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1.25">
      <c r="A102" s="4"/>
      <c r="B102" s="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11.25">
      <c r="A103" s="4">
        <v>62</v>
      </c>
      <c r="B103" s="11" t="s">
        <v>53</v>
      </c>
      <c r="C103" s="24">
        <f aca="true" t="shared" si="28" ref="C103:R103">C21+C63</f>
        <v>1472</v>
      </c>
      <c r="D103" s="24">
        <f t="shared" si="28"/>
        <v>370</v>
      </c>
      <c r="E103" s="24">
        <f t="shared" si="28"/>
        <v>70</v>
      </c>
      <c r="F103" s="24">
        <f t="shared" si="28"/>
        <v>119</v>
      </c>
      <c r="G103" s="24">
        <f t="shared" si="28"/>
        <v>256</v>
      </c>
      <c r="H103" s="24">
        <f t="shared" si="28"/>
        <v>429</v>
      </c>
      <c r="I103" s="24">
        <f t="shared" si="28"/>
        <v>433</v>
      </c>
      <c r="J103" s="24">
        <f t="shared" si="28"/>
        <v>302</v>
      </c>
      <c r="K103" s="24">
        <f t="shared" si="28"/>
        <v>133</v>
      </c>
      <c r="L103" s="24">
        <f t="shared" si="28"/>
        <v>70</v>
      </c>
      <c r="M103" s="24">
        <f t="shared" si="28"/>
        <v>33</v>
      </c>
      <c r="N103" s="24">
        <f t="shared" si="28"/>
        <v>32</v>
      </c>
      <c r="O103" s="24">
        <f t="shared" si="28"/>
        <v>35</v>
      </c>
      <c r="P103" s="24">
        <f t="shared" si="28"/>
        <v>17</v>
      </c>
      <c r="Q103" s="24">
        <f t="shared" si="28"/>
        <v>16</v>
      </c>
      <c r="R103" s="24">
        <f t="shared" si="28"/>
        <v>0</v>
      </c>
      <c r="S103" s="24">
        <f aca="true" t="shared" si="29" ref="S103:S110">SUM(C103:R103)</f>
        <v>3787</v>
      </c>
      <c r="T103" s="21"/>
      <c r="U103" s="24"/>
      <c r="V103" s="21">
        <f aca="true" t="shared" si="30" ref="V103:V110">+S103-C103</f>
        <v>2315</v>
      </c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11.25">
      <c r="A104" s="4">
        <v>63</v>
      </c>
      <c r="B104" s="11" t="s">
        <v>54</v>
      </c>
      <c r="C104" s="24">
        <f aca="true" t="shared" si="31" ref="C104:R104">C22+C64</f>
        <v>7993</v>
      </c>
      <c r="D104" s="24">
        <f t="shared" si="31"/>
        <v>2061</v>
      </c>
      <c r="E104" s="24">
        <f t="shared" si="31"/>
        <v>1483</v>
      </c>
      <c r="F104" s="24">
        <f t="shared" si="31"/>
        <v>1528</v>
      </c>
      <c r="G104" s="24">
        <f t="shared" si="31"/>
        <v>1631</v>
      </c>
      <c r="H104" s="24">
        <f t="shared" si="31"/>
        <v>1633</v>
      </c>
      <c r="I104" s="24">
        <f t="shared" si="31"/>
        <v>2067</v>
      </c>
      <c r="J104" s="24">
        <f t="shared" si="31"/>
        <v>1936</v>
      </c>
      <c r="K104" s="24">
        <f t="shared" si="31"/>
        <v>1411</v>
      </c>
      <c r="L104" s="24">
        <f t="shared" si="31"/>
        <v>787</v>
      </c>
      <c r="M104" s="24">
        <f t="shared" si="31"/>
        <v>365</v>
      </c>
      <c r="N104" s="24">
        <f t="shared" si="31"/>
        <v>273</v>
      </c>
      <c r="O104" s="24">
        <f t="shared" si="31"/>
        <v>168</v>
      </c>
      <c r="P104" s="24">
        <f t="shared" si="31"/>
        <v>128</v>
      </c>
      <c r="Q104" s="24">
        <f t="shared" si="31"/>
        <v>117</v>
      </c>
      <c r="R104" s="24">
        <f t="shared" si="31"/>
        <v>0</v>
      </c>
      <c r="S104" s="24">
        <f t="shared" si="29"/>
        <v>23581</v>
      </c>
      <c r="T104" s="21"/>
      <c r="U104" s="24"/>
      <c r="V104" s="21">
        <f t="shared" si="30"/>
        <v>15588</v>
      </c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11.25">
      <c r="A105" s="4">
        <v>65</v>
      </c>
      <c r="B105" s="11" t="s">
        <v>55</v>
      </c>
      <c r="C105" s="24">
        <f aca="true" t="shared" si="32" ref="C105:R105">C23+C65</f>
        <v>7087</v>
      </c>
      <c r="D105" s="24">
        <f t="shared" si="32"/>
        <v>1452</v>
      </c>
      <c r="E105" s="24">
        <f t="shared" si="32"/>
        <v>483</v>
      </c>
      <c r="F105" s="24">
        <f t="shared" si="32"/>
        <v>806</v>
      </c>
      <c r="G105" s="24">
        <f t="shared" si="32"/>
        <v>1358</v>
      </c>
      <c r="H105" s="24">
        <f t="shared" si="32"/>
        <v>1638</v>
      </c>
      <c r="I105" s="24">
        <f t="shared" si="32"/>
        <v>1515</v>
      </c>
      <c r="J105" s="24">
        <f t="shared" si="32"/>
        <v>1136</v>
      </c>
      <c r="K105" s="24">
        <f t="shared" si="32"/>
        <v>647</v>
      </c>
      <c r="L105" s="24">
        <f t="shared" si="32"/>
        <v>284</v>
      </c>
      <c r="M105" s="24">
        <f t="shared" si="32"/>
        <v>152</v>
      </c>
      <c r="N105" s="24">
        <f t="shared" si="32"/>
        <v>167</v>
      </c>
      <c r="O105" s="24">
        <f t="shared" si="32"/>
        <v>131</v>
      </c>
      <c r="P105" s="24">
        <f t="shared" si="32"/>
        <v>68</v>
      </c>
      <c r="Q105" s="24">
        <f t="shared" si="32"/>
        <v>67</v>
      </c>
      <c r="R105" s="24">
        <f t="shared" si="32"/>
        <v>0</v>
      </c>
      <c r="S105" s="24">
        <f t="shared" si="29"/>
        <v>16991</v>
      </c>
      <c r="T105" s="21"/>
      <c r="U105" s="24"/>
      <c r="V105" s="21">
        <f t="shared" si="30"/>
        <v>9904</v>
      </c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1.25">
      <c r="A106" s="4">
        <v>68</v>
      </c>
      <c r="B106" s="11" t="s">
        <v>56</v>
      </c>
      <c r="C106" s="24">
        <f aca="true" t="shared" si="33" ref="C106:R106">C24+C66</f>
        <v>929</v>
      </c>
      <c r="D106" s="24">
        <f t="shared" si="33"/>
        <v>223</v>
      </c>
      <c r="E106" s="24">
        <f t="shared" si="33"/>
        <v>101</v>
      </c>
      <c r="F106" s="24">
        <f t="shared" si="33"/>
        <v>136</v>
      </c>
      <c r="G106" s="24">
        <f t="shared" si="33"/>
        <v>155</v>
      </c>
      <c r="H106" s="24">
        <f t="shared" si="33"/>
        <v>210</v>
      </c>
      <c r="I106" s="24">
        <f t="shared" si="33"/>
        <v>219</v>
      </c>
      <c r="J106" s="24">
        <f t="shared" si="33"/>
        <v>230</v>
      </c>
      <c r="K106" s="24">
        <f t="shared" si="33"/>
        <v>153</v>
      </c>
      <c r="L106" s="24">
        <f t="shared" si="33"/>
        <v>69</v>
      </c>
      <c r="M106" s="24">
        <f t="shared" si="33"/>
        <v>30</v>
      </c>
      <c r="N106" s="24">
        <f t="shared" si="33"/>
        <v>24</v>
      </c>
      <c r="O106" s="24">
        <f t="shared" si="33"/>
        <v>25</v>
      </c>
      <c r="P106" s="24">
        <f t="shared" si="33"/>
        <v>13</v>
      </c>
      <c r="Q106" s="24">
        <f t="shared" si="33"/>
        <v>23</v>
      </c>
      <c r="R106" s="24">
        <f t="shared" si="33"/>
        <v>0</v>
      </c>
      <c r="S106" s="24">
        <f t="shared" si="29"/>
        <v>2540</v>
      </c>
      <c r="T106" s="21"/>
      <c r="U106" s="24"/>
      <c r="V106" s="21">
        <f t="shared" si="30"/>
        <v>1611</v>
      </c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11.25">
      <c r="A107" s="4">
        <v>76</v>
      </c>
      <c r="B107" s="11" t="s">
        <v>57</v>
      </c>
      <c r="C107" s="24">
        <f aca="true" t="shared" si="34" ref="C107:R107">C25+C67</f>
        <v>3605</v>
      </c>
      <c r="D107" s="24">
        <f t="shared" si="34"/>
        <v>951</v>
      </c>
      <c r="E107" s="24">
        <f t="shared" si="34"/>
        <v>545</v>
      </c>
      <c r="F107" s="24">
        <f t="shared" si="34"/>
        <v>803</v>
      </c>
      <c r="G107" s="24">
        <f t="shared" si="34"/>
        <v>701</v>
      </c>
      <c r="H107" s="24">
        <f t="shared" si="34"/>
        <v>734</v>
      </c>
      <c r="I107" s="24">
        <f t="shared" si="34"/>
        <v>840</v>
      </c>
      <c r="J107" s="24">
        <f t="shared" si="34"/>
        <v>1279</v>
      </c>
      <c r="K107" s="24">
        <f t="shared" si="34"/>
        <v>1236</v>
      </c>
      <c r="L107" s="24">
        <f t="shared" si="34"/>
        <v>828</v>
      </c>
      <c r="M107" s="24">
        <f t="shared" si="34"/>
        <v>734</v>
      </c>
      <c r="N107" s="24">
        <f t="shared" si="34"/>
        <v>839</v>
      </c>
      <c r="O107" s="24">
        <f t="shared" si="34"/>
        <v>802</v>
      </c>
      <c r="P107" s="24">
        <f t="shared" si="34"/>
        <v>543</v>
      </c>
      <c r="Q107" s="24">
        <f t="shared" si="34"/>
        <v>517</v>
      </c>
      <c r="R107" s="24">
        <f t="shared" si="34"/>
        <v>0</v>
      </c>
      <c r="S107" s="24">
        <f t="shared" si="29"/>
        <v>14957</v>
      </c>
      <c r="T107" s="21"/>
      <c r="U107" s="24"/>
      <c r="V107" s="21">
        <f t="shared" si="30"/>
        <v>11352</v>
      </c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11.25">
      <c r="A108" s="4">
        <v>81</v>
      </c>
      <c r="B108" s="11" t="s">
        <v>58</v>
      </c>
      <c r="C108" s="24">
        <f aca="true" t="shared" si="35" ref="C108:R108">C26+C68</f>
        <v>1435</v>
      </c>
      <c r="D108" s="24">
        <f t="shared" si="35"/>
        <v>314</v>
      </c>
      <c r="E108" s="24">
        <f t="shared" si="35"/>
        <v>180</v>
      </c>
      <c r="F108" s="24">
        <f t="shared" si="35"/>
        <v>259</v>
      </c>
      <c r="G108" s="24">
        <f t="shared" si="35"/>
        <v>357</v>
      </c>
      <c r="H108" s="24">
        <f t="shared" si="35"/>
        <v>340</v>
      </c>
      <c r="I108" s="24">
        <f t="shared" si="35"/>
        <v>406</v>
      </c>
      <c r="J108" s="24">
        <f t="shared" si="35"/>
        <v>691</v>
      </c>
      <c r="K108" s="24">
        <f t="shared" si="35"/>
        <v>533</v>
      </c>
      <c r="L108" s="24">
        <f t="shared" si="35"/>
        <v>263</v>
      </c>
      <c r="M108" s="24">
        <f t="shared" si="35"/>
        <v>102</v>
      </c>
      <c r="N108" s="24">
        <f t="shared" si="35"/>
        <v>47</v>
      </c>
      <c r="O108" s="24">
        <f t="shared" si="35"/>
        <v>21</v>
      </c>
      <c r="P108" s="24">
        <f t="shared" si="35"/>
        <v>4</v>
      </c>
      <c r="Q108" s="24">
        <f t="shared" si="35"/>
        <v>2</v>
      </c>
      <c r="R108" s="24">
        <f t="shared" si="35"/>
        <v>0</v>
      </c>
      <c r="S108" s="24">
        <f t="shared" si="29"/>
        <v>4954</v>
      </c>
      <c r="T108" s="21"/>
      <c r="U108" s="24"/>
      <c r="V108" s="21">
        <f t="shared" si="30"/>
        <v>3519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11.25">
      <c r="A109" s="4">
        <v>85</v>
      </c>
      <c r="B109" s="11" t="s">
        <v>59</v>
      </c>
      <c r="C109" s="24">
        <f aca="true" t="shared" si="36" ref="C109:R109">C27+C69</f>
        <v>3307</v>
      </c>
      <c r="D109" s="24">
        <f t="shared" si="36"/>
        <v>547</v>
      </c>
      <c r="E109" s="24">
        <f t="shared" si="36"/>
        <v>453</v>
      </c>
      <c r="F109" s="24">
        <f t="shared" si="36"/>
        <v>604</v>
      </c>
      <c r="G109" s="24">
        <f t="shared" si="36"/>
        <v>827</v>
      </c>
      <c r="H109" s="24">
        <f t="shared" si="36"/>
        <v>734</v>
      </c>
      <c r="I109" s="24">
        <f t="shared" si="36"/>
        <v>606</v>
      </c>
      <c r="J109" s="24">
        <f t="shared" si="36"/>
        <v>505</v>
      </c>
      <c r="K109" s="24">
        <f t="shared" si="36"/>
        <v>396</v>
      </c>
      <c r="L109" s="24">
        <f t="shared" si="36"/>
        <v>409</v>
      </c>
      <c r="M109" s="24">
        <f t="shared" si="36"/>
        <v>299</v>
      </c>
      <c r="N109" s="24">
        <f t="shared" si="36"/>
        <v>289</v>
      </c>
      <c r="O109" s="24">
        <f t="shared" si="36"/>
        <v>209</v>
      </c>
      <c r="P109" s="24">
        <f t="shared" si="36"/>
        <v>103</v>
      </c>
      <c r="Q109" s="24">
        <f t="shared" si="36"/>
        <v>98</v>
      </c>
      <c r="R109" s="24">
        <f t="shared" si="36"/>
        <v>0</v>
      </c>
      <c r="S109" s="24">
        <f t="shared" si="29"/>
        <v>9386</v>
      </c>
      <c r="T109" s="21"/>
      <c r="U109" s="24"/>
      <c r="V109" s="21">
        <f t="shared" si="30"/>
        <v>6079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ht="11.25">
      <c r="A110" s="4">
        <v>94</v>
      </c>
      <c r="B110" s="11" t="s">
        <v>60</v>
      </c>
      <c r="C110" s="24">
        <f aca="true" t="shared" si="37" ref="C110:R110">C28+C70</f>
        <v>1010</v>
      </c>
      <c r="D110" s="24">
        <f t="shared" si="37"/>
        <v>116</v>
      </c>
      <c r="E110" s="24">
        <f t="shared" si="37"/>
        <v>115</v>
      </c>
      <c r="F110" s="24">
        <f t="shared" si="37"/>
        <v>147</v>
      </c>
      <c r="G110" s="24">
        <f t="shared" si="37"/>
        <v>215</v>
      </c>
      <c r="H110" s="24">
        <f t="shared" si="37"/>
        <v>199</v>
      </c>
      <c r="I110" s="24">
        <f t="shared" si="37"/>
        <v>181</v>
      </c>
      <c r="J110" s="24">
        <f t="shared" si="37"/>
        <v>147</v>
      </c>
      <c r="K110" s="24">
        <f t="shared" si="37"/>
        <v>72</v>
      </c>
      <c r="L110" s="24">
        <f t="shared" si="37"/>
        <v>30</v>
      </c>
      <c r="M110" s="24">
        <f t="shared" si="37"/>
        <v>21</v>
      </c>
      <c r="N110" s="24">
        <f t="shared" si="37"/>
        <v>12</v>
      </c>
      <c r="O110" s="24">
        <f t="shared" si="37"/>
        <v>4</v>
      </c>
      <c r="P110" s="24">
        <f t="shared" si="37"/>
        <v>4</v>
      </c>
      <c r="Q110" s="24">
        <f t="shared" si="37"/>
        <v>1</v>
      </c>
      <c r="R110" s="24">
        <f t="shared" si="37"/>
        <v>0</v>
      </c>
      <c r="S110" s="24">
        <f t="shared" si="29"/>
        <v>2274</v>
      </c>
      <c r="T110" s="21"/>
      <c r="U110" s="24"/>
      <c r="V110" s="21">
        <f t="shared" si="30"/>
        <v>1264</v>
      </c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ht="11.25">
      <c r="A111" s="4"/>
      <c r="B111" s="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ht="11.25">
      <c r="A112" s="11"/>
      <c r="B112" s="11" t="s">
        <v>61</v>
      </c>
      <c r="C112" s="24">
        <f aca="true" t="shared" si="38" ref="C112:S112">SUM(C103:C110)</f>
        <v>26838</v>
      </c>
      <c r="D112" s="24">
        <f t="shared" si="38"/>
        <v>6034</v>
      </c>
      <c r="E112" s="24">
        <f t="shared" si="38"/>
        <v>3430</v>
      </c>
      <c r="F112" s="24">
        <f t="shared" si="38"/>
        <v>4402</v>
      </c>
      <c r="G112" s="24">
        <f t="shared" si="38"/>
        <v>5500</v>
      </c>
      <c r="H112" s="24">
        <f t="shared" si="38"/>
        <v>5917</v>
      </c>
      <c r="I112" s="24">
        <f t="shared" si="38"/>
        <v>6267</v>
      </c>
      <c r="J112" s="24">
        <f t="shared" si="38"/>
        <v>6226</v>
      </c>
      <c r="K112" s="24">
        <f t="shared" si="38"/>
        <v>4581</v>
      </c>
      <c r="L112" s="24">
        <f t="shared" si="38"/>
        <v>2740</v>
      </c>
      <c r="M112" s="24">
        <f t="shared" si="38"/>
        <v>1736</v>
      </c>
      <c r="N112" s="24">
        <f t="shared" si="38"/>
        <v>1683</v>
      </c>
      <c r="O112" s="24">
        <f t="shared" si="38"/>
        <v>1395</v>
      </c>
      <c r="P112" s="24">
        <f t="shared" si="38"/>
        <v>880</v>
      </c>
      <c r="Q112" s="24">
        <f t="shared" si="38"/>
        <v>841</v>
      </c>
      <c r="R112" s="24">
        <f t="shared" si="38"/>
        <v>0</v>
      </c>
      <c r="S112" s="24">
        <f t="shared" si="38"/>
        <v>78470</v>
      </c>
      <c r="T112" s="21">
        <v>0</v>
      </c>
      <c r="U112" s="24"/>
      <c r="V112" s="24">
        <f>SUM(V103:V110)</f>
        <v>51632</v>
      </c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ht="11.25">
      <c r="A113" s="4"/>
      <c r="B113" s="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1"/>
      <c r="U113" s="24"/>
      <c r="V113" s="24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11.25">
      <c r="A114" s="15"/>
      <c r="B114" s="15" t="s">
        <v>62</v>
      </c>
      <c r="C114" s="24">
        <f aca="true" t="shared" si="39" ref="C114:S114">C101+C112</f>
        <v>488863</v>
      </c>
      <c r="D114" s="24">
        <f t="shared" si="39"/>
        <v>99096</v>
      </c>
      <c r="E114" s="24">
        <f t="shared" si="39"/>
        <v>116677</v>
      </c>
      <c r="F114" s="24">
        <f t="shared" si="39"/>
        <v>130126</v>
      </c>
      <c r="G114" s="24">
        <f t="shared" si="39"/>
        <v>126496</v>
      </c>
      <c r="H114" s="24">
        <f t="shared" si="39"/>
        <v>115627</v>
      </c>
      <c r="I114" s="24">
        <f t="shared" si="39"/>
        <v>96200</v>
      </c>
      <c r="J114" s="24">
        <f t="shared" si="39"/>
        <v>74200</v>
      </c>
      <c r="K114" s="24">
        <f t="shared" si="39"/>
        <v>54772</v>
      </c>
      <c r="L114" s="24">
        <f t="shared" si="39"/>
        <v>32800</v>
      </c>
      <c r="M114" s="24">
        <f t="shared" si="39"/>
        <v>18265</v>
      </c>
      <c r="N114" s="24">
        <f t="shared" si="39"/>
        <v>12225</v>
      </c>
      <c r="O114" s="24">
        <f t="shared" si="39"/>
        <v>6864</v>
      </c>
      <c r="P114" s="24">
        <f t="shared" si="39"/>
        <v>3593</v>
      </c>
      <c r="Q114" s="24">
        <f t="shared" si="39"/>
        <v>2960</v>
      </c>
      <c r="R114" s="24">
        <f t="shared" si="39"/>
        <v>336</v>
      </c>
      <c r="S114" s="24">
        <f t="shared" si="39"/>
        <v>1379100</v>
      </c>
      <c r="T114" s="21">
        <v>0</v>
      </c>
      <c r="U114" s="24"/>
      <c r="V114" s="24">
        <f>V101+V112</f>
        <v>890237</v>
      </c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ht="11.25">
      <c r="A115" s="4"/>
      <c r="B115" s="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ht="12" thickBot="1">
      <c r="A116" s="25"/>
      <c r="B116" s="25" t="s">
        <v>63</v>
      </c>
      <c r="C116" s="49">
        <f aca="true" t="shared" si="40" ref="C116:R116">(C114/$S114)</f>
        <v>0.3544797331593068</v>
      </c>
      <c r="D116" s="49">
        <f t="shared" si="40"/>
        <v>0.07185555797259081</v>
      </c>
      <c r="E116" s="49">
        <f t="shared" si="40"/>
        <v>0.08460372706837793</v>
      </c>
      <c r="F116" s="49">
        <f t="shared" si="40"/>
        <v>0.09435573925023566</v>
      </c>
      <c r="G116" s="49">
        <f t="shared" si="40"/>
        <v>0.0917235878471467</v>
      </c>
      <c r="H116" s="49">
        <f t="shared" si="40"/>
        <v>0.08384236096004641</v>
      </c>
      <c r="I116" s="49">
        <f t="shared" si="40"/>
        <v>0.06975563773475454</v>
      </c>
      <c r="J116" s="49">
        <f t="shared" si="40"/>
        <v>0.05380320498876079</v>
      </c>
      <c r="K116" s="49">
        <f t="shared" si="40"/>
        <v>0.03971575665288957</v>
      </c>
      <c r="L116" s="49">
        <f t="shared" si="40"/>
        <v>0.023783627003117976</v>
      </c>
      <c r="M116" s="49">
        <f t="shared" si="40"/>
        <v>0.01324414473207164</v>
      </c>
      <c r="N116" s="49">
        <f t="shared" si="40"/>
        <v>0.008864476832716989</v>
      </c>
      <c r="O116" s="49">
        <f t="shared" si="40"/>
        <v>0.0049771590167500546</v>
      </c>
      <c r="P116" s="49">
        <f t="shared" si="40"/>
        <v>0.002605322311652527</v>
      </c>
      <c r="Q116" s="49">
        <f t="shared" si="40"/>
        <v>0.0021463273149155246</v>
      </c>
      <c r="R116" s="49">
        <f t="shared" si="40"/>
        <v>0.00024363715466608658</v>
      </c>
      <c r="S116" s="49">
        <f>SUM(C116:Q116)</f>
        <v>0.9997563628453341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2:256" ht="11.25">
      <c r="B117" s="4"/>
      <c r="C117" s="13"/>
      <c r="D117" s="13"/>
      <c r="E117" s="13"/>
      <c r="F117" s="13"/>
      <c r="G117" s="13"/>
      <c r="H117" s="13"/>
      <c r="I117" s="13"/>
      <c r="J117" s="13"/>
      <c r="K117" s="51" t="s">
        <v>1</v>
      </c>
      <c r="L117" s="51" t="s">
        <v>1</v>
      </c>
      <c r="M117" s="51" t="s">
        <v>1</v>
      </c>
      <c r="N117" s="51" t="s">
        <v>1</v>
      </c>
      <c r="O117" s="13"/>
      <c r="P117" s="13"/>
      <c r="Q117" s="51" t="s">
        <v>1</v>
      </c>
      <c r="R117" s="51"/>
      <c r="S117" s="51" t="s">
        <v>1</v>
      </c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2:256" ht="11.25">
      <c r="B118" s="11" t="str">
        <f>+'Cartera masculina por edad'!B36</f>
        <v>Fuente: Superintendencia de Isapres, Archivo Maestro de Beneficiarios.</v>
      </c>
      <c r="C118" s="4"/>
      <c r="D118" s="4"/>
      <c r="E118" s="4"/>
      <c r="F118" s="4"/>
      <c r="G118" s="4"/>
      <c r="H118" s="4"/>
      <c r="I118" s="4"/>
      <c r="J118" s="4"/>
      <c r="K118" s="11" t="s">
        <v>1</v>
      </c>
      <c r="L118" s="11" t="s">
        <v>1</v>
      </c>
      <c r="M118" s="11" t="s">
        <v>1</v>
      </c>
      <c r="N118" s="11" t="s">
        <v>1</v>
      </c>
      <c r="O118" s="4"/>
      <c r="P118" s="4"/>
      <c r="Q118" s="11" t="s">
        <v>1</v>
      </c>
      <c r="R118" s="11"/>
      <c r="S118" s="11" t="s">
        <v>1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ht="11.25">
      <c r="B119" s="11" t="str">
        <f>+'Cartera masculina por edad'!B37</f>
        <v>(*) Son aquellos datos que no presentan información en el campo edad.</v>
      </c>
    </row>
    <row r="120" spans="2:19" ht="22.5" customHeight="1">
      <c r="B120" s="152" t="str">
        <f>+B80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2:19" ht="22.5" customHeight="1">
      <c r="B121" s="152" t="str">
        <f>+B81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2:19" ht="22.5" customHeight="1">
      <c r="B122" s="147">
        <f>+B82</f>
      </c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</row>
    <row r="123" spans="1:19" ht="12.75">
      <c r="A123" s="146" t="s">
        <v>284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</sheetData>
  <mergeCells count="22">
    <mergeCell ref="B2:S2"/>
    <mergeCell ref="B3:S3"/>
    <mergeCell ref="C5:Q5"/>
    <mergeCell ref="B44:S44"/>
    <mergeCell ref="B38:S38"/>
    <mergeCell ref="B40:S40"/>
    <mergeCell ref="B39:S39"/>
    <mergeCell ref="B80:S80"/>
    <mergeCell ref="B82:S82"/>
    <mergeCell ref="B81:S81"/>
    <mergeCell ref="B121:S121"/>
    <mergeCell ref="B120:S120"/>
    <mergeCell ref="A123:S123"/>
    <mergeCell ref="A83:S83"/>
    <mergeCell ref="A43:S43"/>
    <mergeCell ref="A1:S1"/>
    <mergeCell ref="B122:S122"/>
    <mergeCell ref="C87:Q87"/>
    <mergeCell ref="B45:S45"/>
    <mergeCell ref="C47:Q47"/>
    <mergeCell ref="B84:S84"/>
    <mergeCell ref="B85:S85"/>
  </mergeCells>
  <hyperlinks>
    <hyperlink ref="A1" location="Indice!A1" display="Volver"/>
    <hyperlink ref="A43" location="Indice!A1" display="Volver"/>
    <hyperlink ref="A83" location="Indice!A1" display="Volver"/>
    <hyperlink ref="A123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25"/>
  <sheetViews>
    <sheetView showGridLines="0" zoomScale="75" zoomScaleNormal="75" workbookViewId="0" topLeftCell="A1">
      <selection activeCell="B2" sqref="B2:S2"/>
    </sheetView>
  </sheetViews>
  <sheetFormatPr defaultColWidth="6.796875" defaultRowHeight="15"/>
  <cols>
    <col min="1" max="1" width="3.69921875" style="1" bestFit="1" customWidth="1"/>
    <col min="2" max="2" width="19.3984375" style="1" customWidth="1"/>
    <col min="3" max="3" width="11.19921875" style="1" bestFit="1" customWidth="1"/>
    <col min="4" max="4" width="7" style="1" bestFit="1" customWidth="1"/>
    <col min="5" max="5" width="6.09765625" style="1" bestFit="1" customWidth="1"/>
    <col min="6" max="6" width="6" style="1" bestFit="1" customWidth="1"/>
    <col min="7" max="8" width="6.09765625" style="1" bestFit="1" customWidth="1"/>
    <col min="9" max="9" width="6" style="1" bestFit="1" customWidth="1"/>
    <col min="10" max="10" width="5.8984375" style="1" bestFit="1" customWidth="1"/>
    <col min="11" max="12" width="7.19921875" style="1" bestFit="1" customWidth="1"/>
    <col min="13" max="13" width="7.69921875" style="1" bestFit="1" customWidth="1"/>
    <col min="14" max="14" width="7.19921875" style="1" bestFit="1" customWidth="1"/>
    <col min="15" max="17" width="6.19921875" style="1" bestFit="1" customWidth="1"/>
    <col min="18" max="18" width="8.19921875" style="1" bestFit="1" customWidth="1"/>
    <col min="19" max="19" width="9.09765625" style="1" bestFit="1" customWidth="1"/>
    <col min="20" max="20" width="12.09765625" style="1" bestFit="1" customWidth="1"/>
    <col min="21" max="21" width="10.09765625" style="1" hidden="1" customWidth="1"/>
    <col min="22" max="22" width="12.09765625" style="1" hidden="1" customWidth="1"/>
    <col min="23" max="23" width="13" style="1" hidden="1" customWidth="1"/>
    <col min="24" max="24" width="9.19921875" style="1" hidden="1" customWidth="1"/>
    <col min="25" max="26" width="0" style="1" hidden="1" customWidth="1"/>
    <col min="27" max="27" width="8.59765625" style="1" customWidth="1"/>
    <col min="28" max="16384" width="6.69921875" style="1" customWidth="1"/>
  </cols>
  <sheetData>
    <row r="1" spans="1:19" ht="12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255" ht="13.5">
      <c r="A2" s="42"/>
      <c r="B2" s="148" t="s">
        <v>92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42"/>
      <c r="U2" s="21"/>
      <c r="V2" s="21"/>
      <c r="W2" s="4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2:255" ht="13.5">
      <c r="B3" s="148" t="s">
        <v>275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2"/>
      <c r="U3" s="21"/>
      <c r="V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ht="11.25">
      <c r="A5" s="109" t="s">
        <v>1</v>
      </c>
      <c r="B5" s="109" t="s">
        <v>1</v>
      </c>
      <c r="C5" s="161" t="s">
        <v>65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38"/>
      <c r="S5" s="138"/>
      <c r="T5" s="43"/>
      <c r="U5" s="21"/>
      <c r="V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ht="11.25">
      <c r="A6" s="117" t="s">
        <v>40</v>
      </c>
      <c r="B6" s="117" t="s">
        <v>41</v>
      </c>
      <c r="C6" s="122" t="s">
        <v>66</v>
      </c>
      <c r="D6" s="122" t="s">
        <v>67</v>
      </c>
      <c r="E6" s="122" t="s">
        <v>68</v>
      </c>
      <c r="F6" s="122" t="s">
        <v>69</v>
      </c>
      <c r="G6" s="122" t="s">
        <v>70</v>
      </c>
      <c r="H6" s="122" t="s">
        <v>71</v>
      </c>
      <c r="I6" s="122" t="s">
        <v>72</v>
      </c>
      <c r="J6" s="122" t="s">
        <v>73</v>
      </c>
      <c r="K6" s="122" t="s">
        <v>74</v>
      </c>
      <c r="L6" s="122" t="s">
        <v>75</v>
      </c>
      <c r="M6" s="122" t="s">
        <v>76</v>
      </c>
      <c r="N6" s="122" t="s">
        <v>77</v>
      </c>
      <c r="O6" s="122" t="s">
        <v>78</v>
      </c>
      <c r="P6" s="122" t="s">
        <v>79</v>
      </c>
      <c r="Q6" s="123" t="s">
        <v>80</v>
      </c>
      <c r="R6" s="123" t="s">
        <v>252</v>
      </c>
      <c r="S6" s="139" t="s">
        <v>4</v>
      </c>
      <c r="T6" s="44"/>
      <c r="U6" s="21" t="s">
        <v>93</v>
      </c>
      <c r="V6" s="45" t="s">
        <v>94</v>
      </c>
      <c r="W6" s="46" t="s">
        <v>95</v>
      </c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ht="11.25">
      <c r="A7" s="4">
        <v>57</v>
      </c>
      <c r="B7" s="11" t="str">
        <f>+'Cartera femenina por edad'!B7</f>
        <v>Promepart</v>
      </c>
      <c r="C7" s="23">
        <f>'Cartera masculina por edad'!C7+'Cartera femenina por edad'!C7</f>
        <v>334</v>
      </c>
      <c r="D7" s="23">
        <f>'Cartera masculina por edad'!D7+'Cartera femenina por edad'!D7</f>
        <v>5557</v>
      </c>
      <c r="E7" s="23">
        <f>'Cartera masculina por edad'!E7+'Cartera femenina por edad'!E7</f>
        <v>9164</v>
      </c>
      <c r="F7" s="23">
        <f>'Cartera masculina por edad'!F7+'Cartera femenina por edad'!F7</f>
        <v>8985</v>
      </c>
      <c r="G7" s="23">
        <f>'Cartera masculina por edad'!G7+'Cartera femenina por edad'!G7</f>
        <v>8006</v>
      </c>
      <c r="H7" s="23">
        <f>'Cartera masculina por edad'!H7+'Cartera femenina por edad'!H7</f>
        <v>6555</v>
      </c>
      <c r="I7" s="23">
        <f>'Cartera masculina por edad'!I7+'Cartera femenina por edad'!I7</f>
        <v>5172</v>
      </c>
      <c r="J7" s="23">
        <f>'Cartera masculina por edad'!J7+'Cartera femenina por edad'!J7</f>
        <v>4265</v>
      </c>
      <c r="K7" s="23">
        <f>'Cartera masculina por edad'!K7+'Cartera femenina por edad'!K7</f>
        <v>3477</v>
      </c>
      <c r="L7" s="23">
        <f>'Cartera masculina por edad'!L7+'Cartera femenina por edad'!L7</f>
        <v>2500</v>
      </c>
      <c r="M7" s="23">
        <f>'Cartera masculina por edad'!M7+'Cartera femenina por edad'!M7</f>
        <v>1687</v>
      </c>
      <c r="N7" s="23">
        <f>'Cartera masculina por edad'!N7+'Cartera femenina por edad'!N7</f>
        <v>1542</v>
      </c>
      <c r="O7" s="23">
        <f>'Cartera masculina por edad'!O7+'Cartera femenina por edad'!O7</f>
        <v>770</v>
      </c>
      <c r="P7" s="23">
        <f>'Cartera masculina por edad'!P7+'Cartera femenina por edad'!P7</f>
        <v>329</v>
      </c>
      <c r="Q7" s="23">
        <f>'Cartera masculina por edad'!Q7+'Cartera femenina por edad'!Q7</f>
        <v>193</v>
      </c>
      <c r="R7" s="23">
        <f>'Cartera masculina por edad'!R7+'Cartera femenina por edad'!R7</f>
        <v>0</v>
      </c>
      <c r="S7" s="24">
        <f aca="true" t="shared" si="0" ref="S7:S17">SUM(C7:R7)</f>
        <v>58536</v>
      </c>
      <c r="T7" s="24"/>
      <c r="U7" s="13"/>
      <c r="V7" s="1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ht="11.25">
      <c r="A8" s="4">
        <v>66</v>
      </c>
      <c r="B8" s="11" t="str">
        <f>+'Cartera femenina por edad'!B8</f>
        <v>Cigna Salud</v>
      </c>
      <c r="C8" s="23">
        <f>'Cartera masculina por edad'!C8+'Cartera femenina por edad'!C8</f>
        <v>314</v>
      </c>
      <c r="D8" s="23">
        <f>'Cartera masculina por edad'!D8+'Cartera femenina por edad'!D8</f>
        <v>4197</v>
      </c>
      <c r="E8" s="23">
        <f>'Cartera masculina por edad'!E8+'Cartera femenina por edad'!E8</f>
        <v>7031</v>
      </c>
      <c r="F8" s="23">
        <f>'Cartera masculina por edad'!F8+'Cartera femenina por edad'!F8</f>
        <v>8435</v>
      </c>
      <c r="G8" s="23">
        <f>'Cartera masculina por edad'!G8+'Cartera femenina por edad'!G8</f>
        <v>8285</v>
      </c>
      <c r="H8" s="23">
        <f>'Cartera masculina por edad'!H8+'Cartera femenina por edad'!H8</f>
        <v>7174</v>
      </c>
      <c r="I8" s="23">
        <f>'Cartera masculina por edad'!I8+'Cartera femenina por edad'!I8</f>
        <v>5776</v>
      </c>
      <c r="J8" s="23">
        <f>'Cartera masculina por edad'!J8+'Cartera femenina por edad'!J8</f>
        <v>4304</v>
      </c>
      <c r="K8" s="23">
        <f>'Cartera masculina por edad'!K8+'Cartera femenina por edad'!K8</f>
        <v>3131</v>
      </c>
      <c r="L8" s="23">
        <f>'Cartera masculina por edad'!L8+'Cartera femenina por edad'!L8</f>
        <v>1836</v>
      </c>
      <c r="M8" s="23">
        <f>'Cartera masculina por edad'!M8+'Cartera femenina por edad'!M8</f>
        <v>928</v>
      </c>
      <c r="N8" s="23">
        <f>'Cartera masculina por edad'!N8+'Cartera femenina por edad'!N8</f>
        <v>509</v>
      </c>
      <c r="O8" s="23">
        <f>'Cartera masculina por edad'!O8+'Cartera femenina por edad'!O8</f>
        <v>207</v>
      </c>
      <c r="P8" s="23">
        <f>'Cartera masculina por edad'!P8+'Cartera femenina por edad'!P8</f>
        <v>96</v>
      </c>
      <c r="Q8" s="23">
        <f>'Cartera masculina por edad'!Q8+'Cartera femenina por edad'!Q8</f>
        <v>48</v>
      </c>
      <c r="R8" s="23">
        <f>'Cartera masculina por edad'!R8+'Cartera femenina por edad'!R8</f>
        <v>0</v>
      </c>
      <c r="S8" s="24">
        <f t="shared" si="0"/>
        <v>52271</v>
      </c>
      <c r="T8" s="24"/>
      <c r="U8" s="13"/>
      <c r="V8" s="1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ht="11.25">
      <c r="A9" s="4">
        <v>67</v>
      </c>
      <c r="B9" s="11" t="str">
        <f>+'Cartera femenina por edad'!B9</f>
        <v>Colmena Golden Cross</v>
      </c>
      <c r="C9" s="23">
        <f>'Cartera masculina por edad'!C9+'Cartera femenina por edad'!C9</f>
        <v>233</v>
      </c>
      <c r="D9" s="23">
        <f>'Cartera masculina por edad'!D9+'Cartera femenina por edad'!D9</f>
        <v>3906</v>
      </c>
      <c r="E9" s="23">
        <f>'Cartera masculina por edad'!E9+'Cartera femenina por edad'!E9</f>
        <v>20839</v>
      </c>
      <c r="F9" s="23">
        <f>'Cartera masculina por edad'!F9+'Cartera femenina por edad'!F9</f>
        <v>26277</v>
      </c>
      <c r="G9" s="23">
        <f>'Cartera masculina por edad'!G9+'Cartera femenina por edad'!G9</f>
        <v>21358</v>
      </c>
      <c r="H9" s="23">
        <f>'Cartera masculina por edad'!H9+'Cartera femenina por edad'!H9</f>
        <v>18639</v>
      </c>
      <c r="I9" s="23">
        <f>'Cartera masculina por edad'!I9+'Cartera femenina por edad'!I9</f>
        <v>16453</v>
      </c>
      <c r="J9" s="23">
        <f>'Cartera masculina por edad'!J9+'Cartera femenina por edad'!J9</f>
        <v>13379</v>
      </c>
      <c r="K9" s="23">
        <f>'Cartera masculina por edad'!K9+'Cartera femenina por edad'!K9</f>
        <v>10228</v>
      </c>
      <c r="L9" s="23">
        <f>'Cartera masculina por edad'!L9+'Cartera femenina por edad'!L9</f>
        <v>6997</v>
      </c>
      <c r="M9" s="23">
        <f>'Cartera masculina por edad'!M9+'Cartera femenina por edad'!M9</f>
        <v>3595</v>
      </c>
      <c r="N9" s="23">
        <f>'Cartera masculina por edad'!N9+'Cartera femenina por edad'!N9</f>
        <v>2223</v>
      </c>
      <c r="O9" s="23">
        <f>'Cartera masculina por edad'!O9+'Cartera femenina por edad'!O9</f>
        <v>1248</v>
      </c>
      <c r="P9" s="23">
        <f>'Cartera masculina por edad'!P9+'Cartera femenina por edad'!P9</f>
        <v>426</v>
      </c>
      <c r="Q9" s="23">
        <f>'Cartera masculina por edad'!Q9+'Cartera femenina por edad'!Q9</f>
        <v>262</v>
      </c>
      <c r="R9" s="23">
        <f>'Cartera masculina por edad'!R9+'Cartera femenina por edad'!R9</f>
        <v>1</v>
      </c>
      <c r="S9" s="24">
        <f t="shared" si="0"/>
        <v>146064</v>
      </c>
      <c r="T9" s="24"/>
      <c r="U9" s="13"/>
      <c r="V9" s="1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ht="11.25">
      <c r="A10" s="4">
        <v>70</v>
      </c>
      <c r="B10" s="11" t="str">
        <f>+'Cartera femenina por edad'!B10</f>
        <v>Normédica</v>
      </c>
      <c r="C10" s="23">
        <f>'Cartera masculina por edad'!C10+'Cartera femenina por edad'!C10</f>
        <v>127</v>
      </c>
      <c r="D10" s="23">
        <f>'Cartera masculina por edad'!D10+'Cartera femenina por edad'!D10</f>
        <v>1437</v>
      </c>
      <c r="E10" s="23">
        <f>'Cartera masculina por edad'!E10+'Cartera femenina por edad'!E10</f>
        <v>3300</v>
      </c>
      <c r="F10" s="23">
        <f>'Cartera masculina por edad'!F10+'Cartera femenina por edad'!F10</f>
        <v>3645</v>
      </c>
      <c r="G10" s="23">
        <f>'Cartera masculina por edad'!G10+'Cartera femenina por edad'!G10</f>
        <v>3268</v>
      </c>
      <c r="H10" s="23">
        <f>'Cartera masculina por edad'!H10+'Cartera femenina por edad'!H10</f>
        <v>2803</v>
      </c>
      <c r="I10" s="23">
        <f>'Cartera masculina por edad'!I10+'Cartera femenina por edad'!I10</f>
        <v>2296</v>
      </c>
      <c r="J10" s="23">
        <f>'Cartera masculina por edad'!J10+'Cartera femenina por edad'!J10</f>
        <v>1664</v>
      </c>
      <c r="K10" s="23">
        <f>'Cartera masculina por edad'!K10+'Cartera femenina por edad'!K10</f>
        <v>1048</v>
      </c>
      <c r="L10" s="23">
        <f>'Cartera masculina por edad'!L10+'Cartera femenina por edad'!L10</f>
        <v>470</v>
      </c>
      <c r="M10" s="23">
        <f>'Cartera masculina por edad'!M10+'Cartera femenina por edad'!M10</f>
        <v>202</v>
      </c>
      <c r="N10" s="23">
        <f>'Cartera masculina por edad'!N10+'Cartera femenina por edad'!N10</f>
        <v>94</v>
      </c>
      <c r="O10" s="23">
        <f>'Cartera masculina por edad'!O10+'Cartera femenina por edad'!O10</f>
        <v>32</v>
      </c>
      <c r="P10" s="23">
        <f>'Cartera masculina por edad'!P10+'Cartera femenina por edad'!P10</f>
        <v>9</v>
      </c>
      <c r="Q10" s="23">
        <f>'Cartera masculina por edad'!Q10+'Cartera femenina por edad'!Q10</f>
        <v>6</v>
      </c>
      <c r="R10" s="23">
        <f>'Cartera masculina por edad'!R10+'Cartera femenina por edad'!R10</f>
        <v>5</v>
      </c>
      <c r="S10" s="24">
        <f t="shared" si="0"/>
        <v>20406</v>
      </c>
      <c r="T10" s="24"/>
      <c r="U10" s="13"/>
      <c r="V10" s="1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ht="11.25">
      <c r="A11" s="4">
        <v>78</v>
      </c>
      <c r="B11" s="11" t="str">
        <f>+'Cartera femenina por edad'!B11</f>
        <v>ING Salud S.A. (1)</v>
      </c>
      <c r="C11" s="23">
        <f>'Cartera masculina por edad'!C11+'Cartera femenina por edad'!C11</f>
        <v>2391</v>
      </c>
      <c r="D11" s="23">
        <f>'Cartera masculina por edad'!D11+'Cartera femenina por edad'!D11</f>
        <v>20818</v>
      </c>
      <c r="E11" s="23">
        <f>'Cartera masculina por edad'!E11+'Cartera femenina por edad'!E11</f>
        <v>42375</v>
      </c>
      <c r="F11" s="23">
        <f>'Cartera masculina por edad'!F11+'Cartera femenina por edad'!F11</f>
        <v>48578</v>
      </c>
      <c r="G11" s="23">
        <f>'Cartera masculina por edad'!G11+'Cartera femenina por edad'!G11</f>
        <v>42627</v>
      </c>
      <c r="H11" s="23">
        <f>'Cartera masculina por edad'!H11+'Cartera femenina por edad'!H11</f>
        <v>35079</v>
      </c>
      <c r="I11" s="23">
        <f>'Cartera masculina por edad'!I11+'Cartera femenina por edad'!I11</f>
        <v>28316</v>
      </c>
      <c r="J11" s="23">
        <f>'Cartera masculina por edad'!J11+'Cartera femenina por edad'!J11</f>
        <v>20633</v>
      </c>
      <c r="K11" s="23">
        <f>'Cartera masculina por edad'!K11+'Cartera femenina por edad'!K11</f>
        <v>14483</v>
      </c>
      <c r="L11" s="23">
        <f>'Cartera masculina por edad'!L11+'Cartera femenina por edad'!L11</f>
        <v>7959</v>
      </c>
      <c r="M11" s="23">
        <f>'Cartera masculina por edad'!M11+'Cartera femenina por edad'!M11</f>
        <v>3998</v>
      </c>
      <c r="N11" s="23">
        <f>'Cartera masculina por edad'!N11+'Cartera femenina por edad'!N11</f>
        <v>2136</v>
      </c>
      <c r="O11" s="23">
        <f>'Cartera masculina por edad'!O11+'Cartera femenina por edad'!O11</f>
        <v>1026</v>
      </c>
      <c r="P11" s="23">
        <f>'Cartera masculina por edad'!P11+'Cartera femenina por edad'!P11</f>
        <v>415</v>
      </c>
      <c r="Q11" s="23">
        <f>'Cartera masculina por edad'!Q11+'Cartera femenina por edad'!Q11</f>
        <v>109</v>
      </c>
      <c r="R11" s="23">
        <f>'Cartera masculina por edad'!R11+'Cartera femenina por edad'!R11</f>
        <v>0</v>
      </c>
      <c r="S11" s="24">
        <f t="shared" si="0"/>
        <v>270943</v>
      </c>
      <c r="T11" s="24"/>
      <c r="U11" s="13"/>
      <c r="V11" s="13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ht="11.25">
      <c r="A12" s="4">
        <v>80</v>
      </c>
      <c r="B12" s="11" t="str">
        <f>+'Cartera femenina por edad'!B12</f>
        <v>Vida Tres</v>
      </c>
      <c r="C12" s="23">
        <f>'Cartera masculina por edad'!C12+'Cartera femenina por edad'!C12</f>
        <v>149</v>
      </c>
      <c r="D12" s="23">
        <f>'Cartera masculina por edad'!D12+'Cartera femenina por edad'!D12</f>
        <v>2036</v>
      </c>
      <c r="E12" s="23">
        <f>'Cartera masculina por edad'!E12+'Cartera femenina por edad'!E12</f>
        <v>9440</v>
      </c>
      <c r="F12" s="23">
        <f>'Cartera masculina por edad'!F12+'Cartera femenina por edad'!F12</f>
        <v>12328</v>
      </c>
      <c r="G12" s="23">
        <f>'Cartera masculina por edad'!G12+'Cartera femenina por edad'!G12</f>
        <v>10189</v>
      </c>
      <c r="H12" s="23">
        <f>'Cartera masculina por edad'!H12+'Cartera femenina por edad'!H12</f>
        <v>8670</v>
      </c>
      <c r="I12" s="23">
        <f>'Cartera masculina por edad'!I12+'Cartera femenina por edad'!I12</f>
        <v>6638</v>
      </c>
      <c r="J12" s="23">
        <f>'Cartera masculina por edad'!J12+'Cartera femenina por edad'!J12</f>
        <v>4907</v>
      </c>
      <c r="K12" s="23">
        <f>'Cartera masculina por edad'!K12+'Cartera femenina por edad'!K12</f>
        <v>3956</v>
      </c>
      <c r="L12" s="23">
        <f>'Cartera masculina por edad'!L12+'Cartera femenina por edad'!L12</f>
        <v>2328</v>
      </c>
      <c r="M12" s="23">
        <f>'Cartera masculina por edad'!M12+'Cartera femenina por edad'!M12</f>
        <v>1655</v>
      </c>
      <c r="N12" s="23">
        <f>'Cartera masculina por edad'!N12+'Cartera femenina por edad'!N12</f>
        <v>1122</v>
      </c>
      <c r="O12" s="23">
        <f>'Cartera masculina por edad'!O12+'Cartera femenina por edad'!O12</f>
        <v>436</v>
      </c>
      <c r="P12" s="23">
        <f>'Cartera masculina por edad'!P12+'Cartera femenina por edad'!P12</f>
        <v>146</v>
      </c>
      <c r="Q12" s="23">
        <f>'Cartera masculina por edad'!Q12+'Cartera femenina por edad'!Q12</f>
        <v>76</v>
      </c>
      <c r="R12" s="23">
        <f>'Cartera masculina por edad'!R12+'Cartera femenina por edad'!R12</f>
        <v>0</v>
      </c>
      <c r="S12" s="24">
        <f t="shared" si="0"/>
        <v>64076</v>
      </c>
      <c r="T12" s="24"/>
      <c r="U12" s="13"/>
      <c r="V12" s="13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ht="11.25">
      <c r="A13" s="4">
        <v>88</v>
      </c>
      <c r="B13" s="11" t="str">
        <f>+'Cartera femenina por edad'!B13</f>
        <v>Masvida</v>
      </c>
      <c r="C13" s="23">
        <f>'Cartera masculina por edad'!C13+'Cartera femenina por edad'!C13</f>
        <v>327</v>
      </c>
      <c r="D13" s="23">
        <f>'Cartera masculina por edad'!D13+'Cartera femenina por edad'!D13</f>
        <v>3180</v>
      </c>
      <c r="E13" s="23">
        <f>'Cartera masculina por edad'!E13+'Cartera femenina por edad'!E13</f>
        <v>14087</v>
      </c>
      <c r="F13" s="23">
        <f>'Cartera masculina por edad'!F13+'Cartera femenina por edad'!F13</f>
        <v>17644</v>
      </c>
      <c r="G13" s="23">
        <f>'Cartera masculina por edad'!G13+'Cartera femenina por edad'!G13</f>
        <v>15690</v>
      </c>
      <c r="H13" s="23">
        <f>'Cartera masculina por edad'!H13+'Cartera femenina por edad'!H13</f>
        <v>12578</v>
      </c>
      <c r="I13" s="23">
        <f>'Cartera masculina por edad'!I13+'Cartera femenina por edad'!I13</f>
        <v>9535</v>
      </c>
      <c r="J13" s="23">
        <f>'Cartera masculina por edad'!J13+'Cartera femenina por edad'!J13</f>
        <v>6875</v>
      </c>
      <c r="K13" s="23">
        <f>'Cartera masculina por edad'!K13+'Cartera femenina por edad'!K13</f>
        <v>3768</v>
      </c>
      <c r="L13" s="23">
        <f>'Cartera masculina por edad'!L13+'Cartera femenina por edad'!L13</f>
        <v>1833</v>
      </c>
      <c r="M13" s="23">
        <f>'Cartera masculina por edad'!M13+'Cartera femenina por edad'!M13</f>
        <v>817</v>
      </c>
      <c r="N13" s="23">
        <f>'Cartera masculina por edad'!N13+'Cartera femenina por edad'!N13</f>
        <v>523</v>
      </c>
      <c r="O13" s="23">
        <f>'Cartera masculina por edad'!O13+'Cartera femenina por edad'!O13</f>
        <v>284</v>
      </c>
      <c r="P13" s="23">
        <f>'Cartera masculina por edad'!P13+'Cartera femenina por edad'!P13</f>
        <v>110</v>
      </c>
      <c r="Q13" s="23">
        <f>'Cartera masculina por edad'!Q13+'Cartera femenina por edad'!Q13</f>
        <v>86</v>
      </c>
      <c r="R13" s="23">
        <f>'Cartera masculina por edad'!R13+'Cartera femenina por edad'!R13</f>
        <v>0</v>
      </c>
      <c r="S13" s="24">
        <f t="shared" si="0"/>
        <v>87337</v>
      </c>
      <c r="T13" s="24"/>
      <c r="U13" s="13"/>
      <c r="V13" s="13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ht="11.25">
      <c r="A14" s="4">
        <v>96</v>
      </c>
      <c r="B14" s="11" t="str">
        <f>+'Cartera femenina por edad'!B14</f>
        <v>Vida Plena S.A. (2)</v>
      </c>
      <c r="C14" s="23">
        <f>'Cartera masculina por edad'!C14+'Cartera femenina por edad'!C14</f>
        <v>98</v>
      </c>
      <c r="D14" s="23">
        <f>'Cartera masculina por edad'!D14+'Cartera femenina por edad'!D14</f>
        <v>2331</v>
      </c>
      <c r="E14" s="23">
        <f>'Cartera masculina por edad'!E14+'Cartera femenina por edad'!E14</f>
        <v>4170</v>
      </c>
      <c r="F14" s="23">
        <f>'Cartera masculina por edad'!F14+'Cartera femenina por edad'!F14</f>
        <v>3906</v>
      </c>
      <c r="G14" s="23">
        <f>'Cartera masculina por edad'!G14+'Cartera femenina por edad'!G14</f>
        <v>3342</v>
      </c>
      <c r="H14" s="23">
        <f>'Cartera masculina por edad'!H14+'Cartera femenina por edad'!H14</f>
        <v>2712</v>
      </c>
      <c r="I14" s="23">
        <f>'Cartera masculina por edad'!I14+'Cartera femenina por edad'!I14</f>
        <v>2181</v>
      </c>
      <c r="J14" s="23">
        <f>'Cartera masculina por edad'!J14+'Cartera femenina por edad'!J14</f>
        <v>1593</v>
      </c>
      <c r="K14" s="23">
        <f>'Cartera masculina por edad'!K14+'Cartera femenina por edad'!K14</f>
        <v>1141</v>
      </c>
      <c r="L14" s="23">
        <f>'Cartera masculina por edad'!L14+'Cartera femenina por edad'!L14</f>
        <v>527</v>
      </c>
      <c r="M14" s="23">
        <f>'Cartera masculina por edad'!M14+'Cartera femenina por edad'!M14</f>
        <v>217</v>
      </c>
      <c r="N14" s="23">
        <f>'Cartera masculina por edad'!N14+'Cartera femenina por edad'!N14</f>
        <v>148</v>
      </c>
      <c r="O14" s="23">
        <f>'Cartera masculina por edad'!O14+'Cartera femenina por edad'!O14</f>
        <v>83</v>
      </c>
      <c r="P14" s="23">
        <f>'Cartera masculina por edad'!P14+'Cartera femenina por edad'!P14</f>
        <v>37</v>
      </c>
      <c r="Q14" s="23">
        <f>'Cartera masculina por edad'!Q14+'Cartera femenina por edad'!Q14</f>
        <v>23</v>
      </c>
      <c r="R14" s="23">
        <f>'Cartera masculina por edad'!R14+'Cartera femenina por edad'!R14</f>
        <v>0</v>
      </c>
      <c r="S14" s="24">
        <f t="shared" si="0"/>
        <v>22509</v>
      </c>
      <c r="T14" s="24"/>
      <c r="U14" s="13"/>
      <c r="V14" s="13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ht="11.25">
      <c r="A15" s="4">
        <v>99</v>
      </c>
      <c r="B15" s="11" t="str">
        <f>+'Cartera femenina por edad'!B15</f>
        <v>Isapre Banmédica</v>
      </c>
      <c r="C15" s="23">
        <f>'Cartera masculina por edad'!C15+'Cartera femenina por edad'!C15</f>
        <v>824</v>
      </c>
      <c r="D15" s="23">
        <f>'Cartera masculina por edad'!D15+'Cartera femenina por edad'!D15</f>
        <v>10001</v>
      </c>
      <c r="E15" s="23">
        <f>'Cartera masculina por edad'!E15+'Cartera femenina por edad'!E15</f>
        <v>28325</v>
      </c>
      <c r="F15" s="23">
        <f>'Cartera masculina por edad'!F15+'Cartera femenina por edad'!F15</f>
        <v>34669</v>
      </c>
      <c r="G15" s="23">
        <f>'Cartera masculina por edad'!G15+'Cartera femenina por edad'!G15</f>
        <v>34651</v>
      </c>
      <c r="H15" s="23">
        <f>'Cartera masculina por edad'!H15+'Cartera femenina por edad'!H15</f>
        <v>29705</v>
      </c>
      <c r="I15" s="23">
        <f>'Cartera masculina por edad'!I15+'Cartera femenina por edad'!I15</f>
        <v>22683</v>
      </c>
      <c r="J15" s="23">
        <f>'Cartera masculina por edad'!J15+'Cartera femenina por edad'!J15</f>
        <v>17319</v>
      </c>
      <c r="K15" s="23">
        <f>'Cartera masculina por edad'!K15+'Cartera femenina por edad'!K15</f>
        <v>13618</v>
      </c>
      <c r="L15" s="23">
        <f>'Cartera masculina por edad'!L15+'Cartera femenina por edad'!L15</f>
        <v>8412</v>
      </c>
      <c r="M15" s="23">
        <f>'Cartera masculina por edad'!M15+'Cartera femenina por edad'!M15</f>
        <v>4257</v>
      </c>
      <c r="N15" s="23">
        <f>'Cartera masculina por edad'!N15+'Cartera femenina por edad'!N15</f>
        <v>2514</v>
      </c>
      <c r="O15" s="23">
        <f>'Cartera masculina por edad'!O15+'Cartera femenina por edad'!O15</f>
        <v>1342</v>
      </c>
      <c r="P15" s="23">
        <f>'Cartera masculina por edad'!P15+'Cartera femenina por edad'!P15</f>
        <v>590</v>
      </c>
      <c r="Q15" s="23">
        <f>'Cartera masculina por edad'!Q15+'Cartera femenina por edad'!Q15</f>
        <v>435</v>
      </c>
      <c r="R15" s="23">
        <f>'Cartera masculina por edad'!R15+'Cartera femenina por edad'!R15</f>
        <v>0</v>
      </c>
      <c r="S15" s="24">
        <f t="shared" si="0"/>
        <v>209345</v>
      </c>
      <c r="T15" s="24"/>
      <c r="U15" s="13"/>
      <c r="V15" s="13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ht="11.25">
      <c r="A16" s="4">
        <v>104</v>
      </c>
      <c r="B16" s="11" t="str">
        <f>+'Cartera femenina por edad'!B16</f>
        <v>Sfera</v>
      </c>
      <c r="C16" s="23">
        <f>'Cartera masculina por edad'!C16+'Cartera femenina por edad'!C16</f>
        <v>151</v>
      </c>
      <c r="D16" s="23">
        <f>'Cartera masculina por edad'!D16+'Cartera femenina por edad'!D16</f>
        <v>2584</v>
      </c>
      <c r="E16" s="23">
        <f>'Cartera masculina por edad'!E16+'Cartera femenina por edad'!E16</f>
        <v>3559</v>
      </c>
      <c r="F16" s="23">
        <f>'Cartera masculina por edad'!F16+'Cartera femenina por edad'!F16</f>
        <v>2869</v>
      </c>
      <c r="G16" s="23">
        <f>'Cartera masculina por edad'!G16+'Cartera femenina por edad'!G16</f>
        <v>2322</v>
      </c>
      <c r="H16" s="23">
        <f>'Cartera masculina por edad'!H16+'Cartera femenina por edad'!H16</f>
        <v>1820</v>
      </c>
      <c r="I16" s="23">
        <f>'Cartera masculina por edad'!I16+'Cartera femenina por edad'!I16</f>
        <v>1381</v>
      </c>
      <c r="J16" s="23">
        <f>'Cartera masculina por edad'!J16+'Cartera femenina por edad'!J16</f>
        <v>852</v>
      </c>
      <c r="K16" s="23">
        <f>'Cartera masculina por edad'!K16+'Cartera femenina por edad'!K16</f>
        <v>487</v>
      </c>
      <c r="L16" s="23">
        <f>'Cartera masculina por edad'!L16+'Cartera femenina por edad'!L16</f>
        <v>153</v>
      </c>
      <c r="M16" s="23">
        <f>'Cartera masculina por edad'!M16+'Cartera femenina por edad'!M16</f>
        <v>57</v>
      </c>
      <c r="N16" s="23">
        <f>'Cartera masculina por edad'!N16+'Cartera femenina por edad'!N16</f>
        <v>20</v>
      </c>
      <c r="O16" s="23">
        <f>'Cartera masculina por edad'!O16+'Cartera femenina por edad'!O16</f>
        <v>9</v>
      </c>
      <c r="P16" s="23">
        <f>'Cartera masculina por edad'!P16+'Cartera femenina por edad'!P16</f>
        <v>2</v>
      </c>
      <c r="Q16" s="23">
        <f>'Cartera masculina por edad'!Q16+'Cartera femenina por edad'!Q16</f>
        <v>0</v>
      </c>
      <c r="R16" s="23">
        <f>'Cartera masculina por edad'!R16+'Cartera femenina por edad'!R16</f>
        <v>0</v>
      </c>
      <c r="S16" s="24">
        <f t="shared" si="0"/>
        <v>16266</v>
      </c>
      <c r="T16" s="24"/>
      <c r="U16" s="13"/>
      <c r="V16" s="13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ht="11.25">
      <c r="A17" s="4">
        <v>107</v>
      </c>
      <c r="B17" s="11" t="str">
        <f>+'Cartera femenina por edad'!B17</f>
        <v>Consalud S.A.</v>
      </c>
      <c r="C17" s="23">
        <f>'Cartera masculina por edad'!C17+'Cartera femenina por edad'!C17</f>
        <v>1061</v>
      </c>
      <c r="D17" s="23">
        <f>'Cartera masculina por edad'!D17+'Cartera femenina por edad'!D17</f>
        <v>11897</v>
      </c>
      <c r="E17" s="23">
        <f>'Cartera masculina por edad'!E17+'Cartera femenina por edad'!E17</f>
        <v>33747</v>
      </c>
      <c r="F17" s="23">
        <f>'Cartera masculina por edad'!F17+'Cartera femenina por edad'!F17</f>
        <v>40181</v>
      </c>
      <c r="G17" s="23">
        <f>'Cartera masculina por edad'!G17+'Cartera femenina por edad'!G17</f>
        <v>40554</v>
      </c>
      <c r="H17" s="23">
        <f>'Cartera masculina por edad'!H17+'Cartera femenina por edad'!H17</f>
        <v>36438</v>
      </c>
      <c r="I17" s="23">
        <f>'Cartera masculina por edad'!I17+'Cartera femenina por edad'!I17</f>
        <v>29957</v>
      </c>
      <c r="J17" s="23">
        <f>'Cartera masculina por edad'!J17+'Cartera femenina por edad'!J17</f>
        <v>22782</v>
      </c>
      <c r="K17" s="23">
        <f>'Cartera masculina por edad'!K17+'Cartera femenina por edad'!K17</f>
        <v>16940</v>
      </c>
      <c r="L17" s="23">
        <f>'Cartera masculina por edad'!L17+'Cartera femenina por edad'!L17</f>
        <v>11106</v>
      </c>
      <c r="M17" s="23">
        <f>'Cartera masculina por edad'!M17+'Cartera femenina por edad'!M17</f>
        <v>6242</v>
      </c>
      <c r="N17" s="23">
        <f>'Cartera masculina por edad'!N17+'Cartera femenina por edad'!N17</f>
        <v>3856</v>
      </c>
      <c r="O17" s="23">
        <f>'Cartera masculina por edad'!O17+'Cartera femenina por edad'!O17</f>
        <v>1501</v>
      </c>
      <c r="P17" s="23">
        <f>'Cartera masculina por edad'!P17+'Cartera femenina por edad'!P17</f>
        <v>615</v>
      </c>
      <c r="Q17" s="23">
        <f>'Cartera masculina por edad'!Q17+'Cartera femenina por edad'!Q17</f>
        <v>311</v>
      </c>
      <c r="R17" s="23">
        <f>'Cartera masculina por edad'!R17+'Cartera femenina por edad'!R17</f>
        <v>0</v>
      </c>
      <c r="S17" s="24">
        <f t="shared" si="0"/>
        <v>257188</v>
      </c>
      <c r="T17" s="24"/>
      <c r="U17" s="13"/>
      <c r="V17" s="13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ht="11.25">
      <c r="A18" s="4"/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1"/>
      <c r="V18" s="13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2:255" ht="11.25">
      <c r="B19" s="11" t="s">
        <v>52</v>
      </c>
      <c r="C19" s="24">
        <f aca="true" t="shared" si="1" ref="C19:S19">SUM(C7:C18)</f>
        <v>6009</v>
      </c>
      <c r="D19" s="24">
        <f t="shared" si="1"/>
        <v>67944</v>
      </c>
      <c r="E19" s="24">
        <f t="shared" si="1"/>
        <v>176037</v>
      </c>
      <c r="F19" s="24">
        <f t="shared" si="1"/>
        <v>207517</v>
      </c>
      <c r="G19" s="24">
        <f t="shared" si="1"/>
        <v>190292</v>
      </c>
      <c r="H19" s="24">
        <f t="shared" si="1"/>
        <v>162173</v>
      </c>
      <c r="I19" s="24">
        <f t="shared" si="1"/>
        <v>130388</v>
      </c>
      <c r="J19" s="24">
        <f t="shared" si="1"/>
        <v>98573</v>
      </c>
      <c r="K19" s="24">
        <f t="shared" si="1"/>
        <v>72277</v>
      </c>
      <c r="L19" s="24">
        <f t="shared" si="1"/>
        <v>44121</v>
      </c>
      <c r="M19" s="24">
        <f t="shared" si="1"/>
        <v>23655</v>
      </c>
      <c r="N19" s="24">
        <f t="shared" si="1"/>
        <v>14687</v>
      </c>
      <c r="O19" s="24">
        <f t="shared" si="1"/>
        <v>6938</v>
      </c>
      <c r="P19" s="24">
        <f t="shared" si="1"/>
        <v>2775</v>
      </c>
      <c r="Q19" s="24">
        <f t="shared" si="1"/>
        <v>1549</v>
      </c>
      <c r="R19" s="24">
        <f t="shared" si="1"/>
        <v>6</v>
      </c>
      <c r="S19" s="24">
        <f t="shared" si="1"/>
        <v>1204941</v>
      </c>
      <c r="T19" s="24"/>
      <c r="U19" s="13">
        <f>SUM(C19:G19)</f>
        <v>647799</v>
      </c>
      <c r="V19" s="13">
        <f>SUM(H19:K19)</f>
        <v>463411</v>
      </c>
      <c r="W19" s="13">
        <f>SUM(L19:Q19)</f>
        <v>93725</v>
      </c>
      <c r="X19" s="13">
        <f>SUM(U19:W19)</f>
        <v>1204935</v>
      </c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ht="11.25">
      <c r="A20" s="4"/>
      <c r="B20" s="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24"/>
      <c r="S20" s="47"/>
      <c r="T20" s="47"/>
      <c r="U20" s="48">
        <f>+U19/$X19</f>
        <v>0.5376215314519041</v>
      </c>
      <c r="V20" s="48">
        <f>+V19/$X19</f>
        <v>0.38459418972807663</v>
      </c>
      <c r="W20" s="48">
        <f>+W19/$X19</f>
        <v>0.07778427882001934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ht="11.25">
      <c r="A21" s="4">
        <v>62</v>
      </c>
      <c r="B21" s="11" t="s">
        <v>53</v>
      </c>
      <c r="C21" s="23">
        <f>'Cartera masculina por edad'!C21+'Cartera femenina por edad'!C21</f>
        <v>0</v>
      </c>
      <c r="D21" s="23">
        <f>'Cartera masculina por edad'!D21+'Cartera femenina por edad'!D21</f>
        <v>5</v>
      </c>
      <c r="E21" s="23">
        <f>'Cartera masculina por edad'!E21+'Cartera femenina por edad'!E21</f>
        <v>51</v>
      </c>
      <c r="F21" s="23">
        <f>'Cartera masculina por edad'!F21+'Cartera femenina por edad'!F21</f>
        <v>90</v>
      </c>
      <c r="G21" s="23">
        <f>'Cartera masculina por edad'!G21+'Cartera femenina por edad'!G21</f>
        <v>170</v>
      </c>
      <c r="H21" s="23">
        <f>'Cartera masculina por edad'!H21+'Cartera femenina por edad'!H21</f>
        <v>419</v>
      </c>
      <c r="I21" s="23">
        <f>'Cartera masculina por edad'!I21+'Cartera femenina por edad'!I21</f>
        <v>510</v>
      </c>
      <c r="J21" s="23">
        <f>'Cartera masculina por edad'!J21+'Cartera femenina por edad'!J21</f>
        <v>497</v>
      </c>
      <c r="K21" s="23">
        <f>'Cartera masculina por edad'!K21+'Cartera femenina por edad'!K21</f>
        <v>246</v>
      </c>
      <c r="L21" s="23">
        <f>'Cartera masculina por edad'!L21+'Cartera femenina por edad'!L21</f>
        <v>75</v>
      </c>
      <c r="M21" s="23">
        <f>'Cartera masculina por edad'!M21+'Cartera femenina por edad'!M21</f>
        <v>21</v>
      </c>
      <c r="N21" s="23">
        <f>'Cartera masculina por edad'!N21+'Cartera femenina por edad'!N21</f>
        <v>13</v>
      </c>
      <c r="O21" s="23">
        <f>'Cartera masculina por edad'!O21+'Cartera femenina por edad'!O21</f>
        <v>1</v>
      </c>
      <c r="P21" s="23">
        <f>'Cartera masculina por edad'!P21+'Cartera femenina por edad'!P21</f>
        <v>0</v>
      </c>
      <c r="Q21" s="23">
        <f>'Cartera masculina por edad'!Q21+'Cartera femenina por edad'!Q21</f>
        <v>0</v>
      </c>
      <c r="R21" s="23">
        <f>'Cartera masculina por edad'!R21+'Cartera femenina por edad'!R21</f>
        <v>0</v>
      </c>
      <c r="S21" s="24">
        <f aca="true" t="shared" si="2" ref="S21:S28">SUM(C21:R21)</f>
        <v>2098</v>
      </c>
      <c r="T21" s="24"/>
      <c r="U21" s="13"/>
      <c r="V21" s="13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ht="11.25">
      <c r="A22" s="4">
        <v>63</v>
      </c>
      <c r="B22" s="11" t="s">
        <v>54</v>
      </c>
      <c r="C22" s="23">
        <f>'Cartera masculina por edad'!C22+'Cartera femenina por edad'!C22</f>
        <v>647</v>
      </c>
      <c r="D22" s="23">
        <f>'Cartera masculina por edad'!D22+'Cartera femenina por edad'!D22</f>
        <v>792</v>
      </c>
      <c r="E22" s="23">
        <f>'Cartera masculina por edad'!E22+'Cartera femenina por edad'!E22</f>
        <v>1859</v>
      </c>
      <c r="F22" s="23">
        <f>'Cartera masculina por edad'!F22+'Cartera femenina por edad'!F22</f>
        <v>2051</v>
      </c>
      <c r="G22" s="23">
        <f>'Cartera masculina por edad'!G22+'Cartera femenina por edad'!G22</f>
        <v>2149</v>
      </c>
      <c r="H22" s="23">
        <f>'Cartera masculina por edad'!H22+'Cartera femenina por edad'!H22</f>
        <v>1881</v>
      </c>
      <c r="I22" s="23">
        <f>'Cartera masculina por edad'!I22+'Cartera femenina por edad'!I22</f>
        <v>2250</v>
      </c>
      <c r="J22" s="23">
        <f>'Cartera masculina por edad'!J22+'Cartera femenina por edad'!J22</f>
        <v>2513</v>
      </c>
      <c r="K22" s="23">
        <f>'Cartera masculina por edad'!K22+'Cartera femenina por edad'!K22</f>
        <v>2001</v>
      </c>
      <c r="L22" s="23">
        <f>'Cartera masculina por edad'!L22+'Cartera femenina por edad'!L22</f>
        <v>1159</v>
      </c>
      <c r="M22" s="23">
        <f>'Cartera masculina por edad'!M22+'Cartera femenina por edad'!M22</f>
        <v>493</v>
      </c>
      <c r="N22" s="23">
        <f>'Cartera masculina por edad'!N22+'Cartera femenina por edad'!N22</f>
        <v>229</v>
      </c>
      <c r="O22" s="23">
        <f>'Cartera masculina por edad'!O22+'Cartera femenina por edad'!O22</f>
        <v>85</v>
      </c>
      <c r="P22" s="23">
        <f>'Cartera masculina por edad'!P22+'Cartera femenina por edad'!P22</f>
        <v>43</v>
      </c>
      <c r="Q22" s="23">
        <f>'Cartera masculina por edad'!Q22+'Cartera femenina por edad'!Q22</f>
        <v>33</v>
      </c>
      <c r="R22" s="23">
        <f>'Cartera masculina por edad'!R22+'Cartera femenina por edad'!R22</f>
        <v>0</v>
      </c>
      <c r="S22" s="24">
        <f t="shared" si="2"/>
        <v>18185</v>
      </c>
      <c r="T22" s="24"/>
      <c r="U22" s="13"/>
      <c r="V22" s="13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ht="11.25">
      <c r="A23" s="4">
        <v>65</v>
      </c>
      <c r="B23" s="11" t="s">
        <v>55</v>
      </c>
      <c r="C23" s="23">
        <f>'Cartera masculina por edad'!C23+'Cartera femenina por edad'!C23</f>
        <v>490</v>
      </c>
      <c r="D23" s="23">
        <f>'Cartera masculina por edad'!D23+'Cartera femenina por edad'!D23</f>
        <v>85</v>
      </c>
      <c r="E23" s="23">
        <f>'Cartera masculina por edad'!E23+'Cartera femenina por edad'!E23</f>
        <v>474</v>
      </c>
      <c r="F23" s="23">
        <f>'Cartera masculina por edad'!F23+'Cartera femenina por edad'!F23</f>
        <v>635</v>
      </c>
      <c r="G23" s="23">
        <f>'Cartera masculina por edad'!G23+'Cartera femenina por edad'!G23</f>
        <v>1460</v>
      </c>
      <c r="H23" s="23">
        <f>'Cartera masculina por edad'!H23+'Cartera femenina por edad'!H23</f>
        <v>1735</v>
      </c>
      <c r="I23" s="23">
        <f>'Cartera masculina por edad'!I23+'Cartera femenina por edad'!I23</f>
        <v>1736</v>
      </c>
      <c r="J23" s="23">
        <f>'Cartera masculina por edad'!J23+'Cartera femenina por edad'!J23</f>
        <v>1591</v>
      </c>
      <c r="K23" s="23">
        <f>'Cartera masculina por edad'!K23+'Cartera femenina por edad'!K23</f>
        <v>1036</v>
      </c>
      <c r="L23" s="23">
        <f>'Cartera masculina por edad'!L23+'Cartera femenina por edad'!L23</f>
        <v>390</v>
      </c>
      <c r="M23" s="23">
        <f>'Cartera masculina por edad'!M23+'Cartera femenina por edad'!M23</f>
        <v>111</v>
      </c>
      <c r="N23" s="23">
        <f>'Cartera masculina por edad'!N23+'Cartera femenina por edad'!N23</f>
        <v>47</v>
      </c>
      <c r="O23" s="23">
        <f>'Cartera masculina por edad'!O23+'Cartera femenina por edad'!O23</f>
        <v>17</v>
      </c>
      <c r="P23" s="23">
        <f>'Cartera masculina por edad'!P23+'Cartera femenina por edad'!P23</f>
        <v>0</v>
      </c>
      <c r="Q23" s="23">
        <f>'Cartera masculina por edad'!Q23+'Cartera femenina por edad'!Q23</f>
        <v>1</v>
      </c>
      <c r="R23" s="23">
        <f>'Cartera masculina por edad'!R23+'Cartera femenina por edad'!R23</f>
        <v>0</v>
      </c>
      <c r="S23" s="24">
        <f t="shared" si="2"/>
        <v>9808</v>
      </c>
      <c r="T23" s="24"/>
      <c r="U23" s="13"/>
      <c r="V23" s="13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t="11.25">
      <c r="A24" s="4">
        <v>68</v>
      </c>
      <c r="B24" s="11" t="s">
        <v>56</v>
      </c>
      <c r="C24" s="23">
        <f>'Cartera masculina por edad'!C24+'Cartera femenina por edad'!C24</f>
        <v>2</v>
      </c>
      <c r="D24" s="23">
        <f>'Cartera masculina por edad'!D24+'Cartera femenina por edad'!D24</f>
        <v>7</v>
      </c>
      <c r="E24" s="23">
        <f>'Cartera masculina por edad'!E24+'Cartera femenina por edad'!E24</f>
        <v>118</v>
      </c>
      <c r="F24" s="23">
        <f>'Cartera masculina por edad'!F24+'Cartera femenina por edad'!F24</f>
        <v>144</v>
      </c>
      <c r="G24" s="23">
        <f>'Cartera masculina por edad'!G24+'Cartera femenina por edad'!G24</f>
        <v>193</v>
      </c>
      <c r="H24" s="23">
        <f>'Cartera masculina por edad'!H24+'Cartera femenina por edad'!H24</f>
        <v>155</v>
      </c>
      <c r="I24" s="23">
        <f>'Cartera masculina por edad'!I24+'Cartera femenina por edad'!I24</f>
        <v>254</v>
      </c>
      <c r="J24" s="23">
        <f>'Cartera masculina por edad'!J24+'Cartera femenina por edad'!J24</f>
        <v>307</v>
      </c>
      <c r="K24" s="23">
        <f>'Cartera masculina por edad'!K24+'Cartera femenina por edad'!K24</f>
        <v>275</v>
      </c>
      <c r="L24" s="23">
        <f>'Cartera masculina por edad'!L24+'Cartera femenina por edad'!L24</f>
        <v>99</v>
      </c>
      <c r="M24" s="23">
        <f>'Cartera masculina por edad'!M24+'Cartera femenina por edad'!M24</f>
        <v>22</v>
      </c>
      <c r="N24" s="23">
        <f>'Cartera masculina por edad'!N24+'Cartera femenina por edad'!N24</f>
        <v>11</v>
      </c>
      <c r="O24" s="23">
        <f>'Cartera masculina por edad'!O24+'Cartera femenina por edad'!O24</f>
        <v>2</v>
      </c>
      <c r="P24" s="23">
        <f>'Cartera masculina por edad'!P24+'Cartera femenina por edad'!P24</f>
        <v>1</v>
      </c>
      <c r="Q24" s="23">
        <f>'Cartera masculina por edad'!Q24+'Cartera femenina por edad'!Q24</f>
        <v>1</v>
      </c>
      <c r="R24" s="23">
        <f>'Cartera masculina por edad'!R24+'Cartera femenina por edad'!R24</f>
        <v>0</v>
      </c>
      <c r="S24" s="24">
        <f t="shared" si="2"/>
        <v>1591</v>
      </c>
      <c r="T24" s="24"/>
      <c r="U24" s="13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ht="11.25">
      <c r="A25" s="4">
        <v>76</v>
      </c>
      <c r="B25" s="11" t="s">
        <v>57</v>
      </c>
      <c r="C25" s="23">
        <f>'Cartera masculina por edad'!C25+'Cartera femenina por edad'!C25</f>
        <v>33</v>
      </c>
      <c r="D25" s="23">
        <f>'Cartera masculina por edad'!D25+'Cartera femenina por edad'!D25</f>
        <v>115</v>
      </c>
      <c r="E25" s="23">
        <f>'Cartera masculina por edad'!E25+'Cartera femenina por edad'!E25</f>
        <v>413</v>
      </c>
      <c r="F25" s="23">
        <f>'Cartera masculina por edad'!F25+'Cartera femenina por edad'!F25</f>
        <v>1041</v>
      </c>
      <c r="G25" s="23">
        <f>'Cartera masculina por edad'!G25+'Cartera femenina por edad'!G25</f>
        <v>995</v>
      </c>
      <c r="H25" s="23">
        <f>'Cartera masculina por edad'!H25+'Cartera femenina por edad'!H25</f>
        <v>913</v>
      </c>
      <c r="I25" s="23">
        <f>'Cartera masculina por edad'!I25+'Cartera femenina por edad'!I25</f>
        <v>917</v>
      </c>
      <c r="J25" s="23">
        <f>'Cartera masculina por edad'!J25+'Cartera femenina por edad'!J25</f>
        <v>1561</v>
      </c>
      <c r="K25" s="23">
        <f>'Cartera masculina por edad'!K25+'Cartera femenina por edad'!K25</f>
        <v>1864</v>
      </c>
      <c r="L25" s="23">
        <f>'Cartera masculina por edad'!L25+'Cartera femenina por edad'!L25</f>
        <v>1126</v>
      </c>
      <c r="M25" s="23">
        <f>'Cartera masculina por edad'!M25+'Cartera femenina por edad'!M25</f>
        <v>894</v>
      </c>
      <c r="N25" s="23">
        <f>'Cartera masculina por edad'!N25+'Cartera femenina por edad'!N25</f>
        <v>1046</v>
      </c>
      <c r="O25" s="23">
        <f>'Cartera masculina por edad'!O25+'Cartera femenina por edad'!O25</f>
        <v>1028</v>
      </c>
      <c r="P25" s="23">
        <f>'Cartera masculina por edad'!P25+'Cartera femenina por edad'!P25</f>
        <v>752</v>
      </c>
      <c r="Q25" s="23">
        <f>'Cartera masculina por edad'!Q25+'Cartera femenina por edad'!Q25</f>
        <v>606</v>
      </c>
      <c r="R25" s="23">
        <f>'Cartera masculina por edad'!R25+'Cartera femenina por edad'!R25</f>
        <v>1</v>
      </c>
      <c r="S25" s="24">
        <f t="shared" si="2"/>
        <v>13305</v>
      </c>
      <c r="T25" s="24"/>
      <c r="U25" s="13"/>
      <c r="V25" s="13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ht="11.25">
      <c r="A26" s="4">
        <v>81</v>
      </c>
      <c r="B26" s="11" t="s">
        <v>58</v>
      </c>
      <c r="C26" s="23">
        <f>'Cartera masculina por edad'!C26+'Cartera femenina por edad'!C26</f>
        <v>17</v>
      </c>
      <c r="D26" s="23">
        <f>'Cartera masculina por edad'!D26+'Cartera femenina por edad'!D26</f>
        <v>136</v>
      </c>
      <c r="E26" s="23">
        <f>'Cartera masculina por edad'!E26+'Cartera femenina por edad'!E26</f>
        <v>269</v>
      </c>
      <c r="F26" s="23">
        <f>'Cartera masculina por edad'!F26+'Cartera femenina por edad'!F26</f>
        <v>332</v>
      </c>
      <c r="G26" s="23">
        <f>'Cartera masculina por edad'!G26+'Cartera femenina por edad'!G26</f>
        <v>466</v>
      </c>
      <c r="H26" s="23">
        <f>'Cartera masculina por edad'!H26+'Cartera femenina por edad'!H26</f>
        <v>449</v>
      </c>
      <c r="I26" s="23">
        <f>'Cartera masculina por edad'!I26+'Cartera femenina por edad'!I26</f>
        <v>385</v>
      </c>
      <c r="J26" s="23">
        <f>'Cartera masculina por edad'!J26+'Cartera femenina por edad'!J26</f>
        <v>747</v>
      </c>
      <c r="K26" s="23">
        <f>'Cartera masculina por edad'!K26+'Cartera femenina por edad'!K26</f>
        <v>782</v>
      </c>
      <c r="L26" s="23">
        <f>'Cartera masculina por edad'!L26+'Cartera femenina por edad'!L26</f>
        <v>528</v>
      </c>
      <c r="M26" s="23">
        <f>'Cartera masculina por edad'!M26+'Cartera femenina por edad'!M26</f>
        <v>223</v>
      </c>
      <c r="N26" s="23">
        <f>'Cartera masculina por edad'!N26+'Cartera femenina por edad'!N26</f>
        <v>98</v>
      </c>
      <c r="O26" s="23">
        <f>'Cartera masculina por edad'!O26+'Cartera femenina por edad'!O26</f>
        <v>24</v>
      </c>
      <c r="P26" s="23">
        <f>'Cartera masculina por edad'!P26+'Cartera femenina por edad'!P26</f>
        <v>5</v>
      </c>
      <c r="Q26" s="23">
        <f>'Cartera masculina por edad'!Q26+'Cartera femenina por edad'!Q26</f>
        <v>1</v>
      </c>
      <c r="R26" s="23">
        <f>'Cartera masculina por edad'!R26+'Cartera femenina por edad'!R26</f>
        <v>0</v>
      </c>
      <c r="S26" s="24">
        <f t="shared" si="2"/>
        <v>4462</v>
      </c>
      <c r="T26" s="24"/>
      <c r="U26" s="13"/>
      <c r="V26" s="13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ht="11.25">
      <c r="A27" s="4">
        <v>85</v>
      </c>
      <c r="B27" s="11" t="s">
        <v>59</v>
      </c>
      <c r="C27" s="23">
        <f>'Cartera masculina por edad'!C27+'Cartera femenina por edad'!C27</f>
        <v>2</v>
      </c>
      <c r="D27" s="23">
        <f>'Cartera masculina por edad'!D27+'Cartera femenina por edad'!D27</f>
        <v>43</v>
      </c>
      <c r="E27" s="23">
        <f>'Cartera masculina por edad'!E27+'Cartera femenina por edad'!E27</f>
        <v>399</v>
      </c>
      <c r="F27" s="23">
        <f>'Cartera masculina por edad'!F27+'Cartera femenina por edad'!F27</f>
        <v>763</v>
      </c>
      <c r="G27" s="23">
        <f>'Cartera masculina por edad'!G27+'Cartera femenina por edad'!G27</f>
        <v>1019</v>
      </c>
      <c r="H27" s="23">
        <f>'Cartera masculina por edad'!H27+'Cartera femenina por edad'!H27</f>
        <v>917</v>
      </c>
      <c r="I27" s="23">
        <f>'Cartera masculina por edad'!I27+'Cartera femenina por edad'!I27</f>
        <v>777</v>
      </c>
      <c r="J27" s="23">
        <f>'Cartera masculina por edad'!J27+'Cartera femenina por edad'!J27</f>
        <v>702</v>
      </c>
      <c r="K27" s="23">
        <f>'Cartera masculina por edad'!K27+'Cartera femenina por edad'!K27</f>
        <v>404</v>
      </c>
      <c r="L27" s="23">
        <f>'Cartera masculina por edad'!L27+'Cartera femenina por edad'!L27</f>
        <v>471</v>
      </c>
      <c r="M27" s="23">
        <f>'Cartera masculina por edad'!M27+'Cartera femenina por edad'!M27</f>
        <v>386</v>
      </c>
      <c r="N27" s="23">
        <f>'Cartera masculina por edad'!N27+'Cartera femenina por edad'!N27</f>
        <v>293</v>
      </c>
      <c r="O27" s="23">
        <f>'Cartera masculina por edad'!O27+'Cartera femenina por edad'!O27</f>
        <v>184</v>
      </c>
      <c r="P27" s="23">
        <f>'Cartera masculina por edad'!P27+'Cartera femenina por edad'!P27</f>
        <v>111</v>
      </c>
      <c r="Q27" s="23">
        <f>'Cartera masculina por edad'!Q27+'Cartera femenina por edad'!Q27</f>
        <v>81</v>
      </c>
      <c r="R27" s="23">
        <f>'Cartera masculina por edad'!R27+'Cartera femenina por edad'!R27</f>
        <v>0</v>
      </c>
      <c r="S27" s="24">
        <f t="shared" si="2"/>
        <v>6552</v>
      </c>
      <c r="T27" s="24"/>
      <c r="U27" s="13"/>
      <c r="V27" s="13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ht="11.25">
      <c r="A28" s="4">
        <v>94</v>
      </c>
      <c r="B28" s="11" t="s">
        <v>60</v>
      </c>
      <c r="C28" s="23">
        <f>'Cartera masculina por edad'!C28+'Cartera femenina por edad'!C28</f>
        <v>0</v>
      </c>
      <c r="D28" s="23">
        <f>'Cartera masculina por edad'!D28+'Cartera femenina por edad'!D28</f>
        <v>38</v>
      </c>
      <c r="E28" s="23">
        <f>'Cartera masculina por edad'!E28+'Cartera femenina por edad'!E28</f>
        <v>152</v>
      </c>
      <c r="F28" s="23">
        <f>'Cartera masculina por edad'!F28+'Cartera femenina por edad'!F28</f>
        <v>156</v>
      </c>
      <c r="G28" s="23">
        <f>'Cartera masculina por edad'!G28+'Cartera femenina por edad'!G28</f>
        <v>250</v>
      </c>
      <c r="H28" s="23">
        <f>'Cartera masculina por edad'!H28+'Cartera femenina por edad'!H28</f>
        <v>262</v>
      </c>
      <c r="I28" s="23">
        <f>'Cartera masculina por edad'!I28+'Cartera femenina por edad'!I28</f>
        <v>254</v>
      </c>
      <c r="J28" s="23">
        <f>'Cartera masculina por edad'!J28+'Cartera femenina por edad'!J28</f>
        <v>204</v>
      </c>
      <c r="K28" s="23">
        <f>'Cartera masculina por edad'!K28+'Cartera femenina por edad'!K28</f>
        <v>157</v>
      </c>
      <c r="L28" s="23">
        <f>'Cartera masculina por edad'!L28+'Cartera femenina por edad'!L28</f>
        <v>67</v>
      </c>
      <c r="M28" s="23">
        <f>'Cartera masculina por edad'!M28+'Cartera femenina por edad'!M28</f>
        <v>25</v>
      </c>
      <c r="N28" s="23">
        <f>'Cartera masculina por edad'!N28+'Cartera femenina por edad'!N28</f>
        <v>6</v>
      </c>
      <c r="O28" s="23">
        <f>'Cartera masculina por edad'!O28+'Cartera femenina por edad'!O28</f>
        <v>1</v>
      </c>
      <c r="P28" s="23">
        <f>'Cartera masculina por edad'!P28+'Cartera femenina por edad'!P28</f>
        <v>0</v>
      </c>
      <c r="Q28" s="23">
        <f>'Cartera masculina por edad'!Q28+'Cartera femenina por edad'!Q28</f>
        <v>0</v>
      </c>
      <c r="R28" s="23">
        <f>'Cartera masculina por edad'!R28+'Cartera femenina por edad'!R28</f>
        <v>0</v>
      </c>
      <c r="S28" s="24">
        <f t="shared" si="2"/>
        <v>1572</v>
      </c>
      <c r="T28" s="24"/>
      <c r="U28" s="13"/>
      <c r="V28" s="13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ht="11.25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1"/>
      <c r="V29" s="1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ht="11.25">
      <c r="A30" s="11"/>
      <c r="B30" s="11" t="s">
        <v>61</v>
      </c>
      <c r="C30" s="24">
        <f aca="true" t="shared" si="3" ref="C30:S30">SUM(C21:C28)</f>
        <v>1191</v>
      </c>
      <c r="D30" s="24">
        <f t="shared" si="3"/>
        <v>1221</v>
      </c>
      <c r="E30" s="24">
        <f t="shared" si="3"/>
        <v>3735</v>
      </c>
      <c r="F30" s="24">
        <f t="shared" si="3"/>
        <v>5212</v>
      </c>
      <c r="G30" s="24">
        <f t="shared" si="3"/>
        <v>6702</v>
      </c>
      <c r="H30" s="24">
        <f t="shared" si="3"/>
        <v>6731</v>
      </c>
      <c r="I30" s="24">
        <f t="shared" si="3"/>
        <v>7083</v>
      </c>
      <c r="J30" s="24">
        <f t="shared" si="3"/>
        <v>8122</v>
      </c>
      <c r="K30" s="24">
        <f t="shared" si="3"/>
        <v>6765</v>
      </c>
      <c r="L30" s="24">
        <f t="shared" si="3"/>
        <v>3915</v>
      </c>
      <c r="M30" s="24">
        <f t="shared" si="3"/>
        <v>2175</v>
      </c>
      <c r="N30" s="24">
        <f t="shared" si="3"/>
        <v>1743</v>
      </c>
      <c r="O30" s="24">
        <f t="shared" si="3"/>
        <v>1342</v>
      </c>
      <c r="P30" s="24">
        <f t="shared" si="3"/>
        <v>912</v>
      </c>
      <c r="Q30" s="24">
        <f t="shared" si="3"/>
        <v>723</v>
      </c>
      <c r="R30" s="24">
        <f t="shared" si="3"/>
        <v>1</v>
      </c>
      <c r="S30" s="24">
        <f t="shared" si="3"/>
        <v>57573</v>
      </c>
      <c r="T30" s="24"/>
      <c r="U30" s="13">
        <f>SUM(C30:G30)</f>
        <v>18061</v>
      </c>
      <c r="V30" s="13">
        <f>SUM(H30:K30)</f>
        <v>28701</v>
      </c>
      <c r="W30" s="13">
        <f>SUM(L30:Q30)</f>
        <v>10810</v>
      </c>
      <c r="X30" s="13">
        <f>SUM(U30:W30)</f>
        <v>57572</v>
      </c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ht="11.25">
      <c r="A31" s="4"/>
      <c r="B31" s="4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24"/>
      <c r="S31" s="47"/>
      <c r="T31" s="47"/>
      <c r="U31" s="48">
        <f>+U30/$X30</f>
        <v>0.31371152643646216</v>
      </c>
      <c r="V31" s="48">
        <f>+V30/$X30</f>
        <v>0.4985235878552074</v>
      </c>
      <c r="W31" s="48">
        <f>+W30/$X30</f>
        <v>0.18776488570833044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ht="11.25">
      <c r="A32" s="15"/>
      <c r="B32" s="15" t="s">
        <v>62</v>
      </c>
      <c r="C32" s="24">
        <f aca="true" t="shared" si="4" ref="C32:S32">C19+C30</f>
        <v>7200</v>
      </c>
      <c r="D32" s="24">
        <f t="shared" si="4"/>
        <v>69165</v>
      </c>
      <c r="E32" s="24">
        <f t="shared" si="4"/>
        <v>179772</v>
      </c>
      <c r="F32" s="24">
        <f t="shared" si="4"/>
        <v>212729</v>
      </c>
      <c r="G32" s="24">
        <f t="shared" si="4"/>
        <v>196994</v>
      </c>
      <c r="H32" s="24">
        <f t="shared" si="4"/>
        <v>168904</v>
      </c>
      <c r="I32" s="24">
        <f t="shared" si="4"/>
        <v>137471</v>
      </c>
      <c r="J32" s="24">
        <f t="shared" si="4"/>
        <v>106695</v>
      </c>
      <c r="K32" s="24">
        <f t="shared" si="4"/>
        <v>79042</v>
      </c>
      <c r="L32" s="24">
        <f t="shared" si="4"/>
        <v>48036</v>
      </c>
      <c r="M32" s="24">
        <f t="shared" si="4"/>
        <v>25830</v>
      </c>
      <c r="N32" s="24">
        <f t="shared" si="4"/>
        <v>16430</v>
      </c>
      <c r="O32" s="24">
        <f t="shared" si="4"/>
        <v>8280</v>
      </c>
      <c r="P32" s="24">
        <f t="shared" si="4"/>
        <v>3687</v>
      </c>
      <c r="Q32" s="24">
        <f t="shared" si="4"/>
        <v>2272</v>
      </c>
      <c r="R32" s="24">
        <f t="shared" si="4"/>
        <v>7</v>
      </c>
      <c r="S32" s="24">
        <f t="shared" si="4"/>
        <v>1262514</v>
      </c>
      <c r="T32" s="24"/>
      <c r="U32" s="13">
        <f>SUM(C32:G32)</f>
        <v>665860</v>
      </c>
      <c r="V32" s="13">
        <f>SUM(H32:K32)</f>
        <v>492112</v>
      </c>
      <c r="W32" s="13">
        <f>SUM(L32:Q32)</f>
        <v>104535</v>
      </c>
      <c r="X32" s="13">
        <f>SUM(U32:W32)</f>
        <v>1262507</v>
      </c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ht="11.25">
      <c r="A33" s="4"/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48">
        <f>+U32/$X32</f>
        <v>0.5274109371274773</v>
      </c>
      <c r="V33" s="48">
        <f>+V32/$X32</f>
        <v>0.38978952195908617</v>
      </c>
      <c r="W33" s="48">
        <f>+W32/$X32</f>
        <v>0.08279954091343653</v>
      </c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ht="12" thickBot="1">
      <c r="A34" s="25"/>
      <c r="B34" s="25" t="s">
        <v>63</v>
      </c>
      <c r="C34" s="49">
        <f aca="true" t="shared" si="5" ref="C34:R34">(C32/$S32)</f>
        <v>0.0057029070568722405</v>
      </c>
      <c r="D34" s="49">
        <f t="shared" si="5"/>
        <v>0.054783550915078964</v>
      </c>
      <c r="E34" s="49">
        <f t="shared" si="5"/>
        <v>0.14239208436500506</v>
      </c>
      <c r="F34" s="49">
        <f t="shared" si="5"/>
        <v>0.16849634934741317</v>
      </c>
      <c r="G34" s="49">
        <f t="shared" si="5"/>
        <v>0.15603312121687363</v>
      </c>
      <c r="H34" s="49">
        <f t="shared" si="5"/>
        <v>0.13378386299082623</v>
      </c>
      <c r="I34" s="49">
        <f t="shared" si="5"/>
        <v>0.10888671333545608</v>
      </c>
      <c r="J34" s="49">
        <f t="shared" si="5"/>
        <v>0.08450995394902551</v>
      </c>
      <c r="K34" s="49">
        <f t="shared" si="5"/>
        <v>0.06260683049851329</v>
      </c>
      <c r="L34" s="49">
        <f t="shared" si="5"/>
        <v>0.03804789491443263</v>
      </c>
      <c r="M34" s="49">
        <f t="shared" si="5"/>
        <v>0.02045917906652916</v>
      </c>
      <c r="N34" s="49">
        <f t="shared" si="5"/>
        <v>0.013013717075612627</v>
      </c>
      <c r="O34" s="49">
        <f t="shared" si="5"/>
        <v>0.006558343115403076</v>
      </c>
      <c r="P34" s="49">
        <f t="shared" si="5"/>
        <v>0.0029203636553733264</v>
      </c>
      <c r="Q34" s="49">
        <f t="shared" si="5"/>
        <v>0.0017995840046130182</v>
      </c>
      <c r="R34" s="49">
        <f t="shared" si="5"/>
        <v>5.5444929719591226E-06</v>
      </c>
      <c r="S34" s="49">
        <f>SUM(C34:R34)</f>
        <v>0.9999999999999999</v>
      </c>
      <c r="T34" s="5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2:255" ht="11.25">
      <c r="B35" s="4"/>
      <c r="C35" s="4"/>
      <c r="D35" s="13"/>
      <c r="E35" s="13"/>
      <c r="F35" s="13"/>
      <c r="G35" s="13"/>
      <c r="H35" s="13"/>
      <c r="I35" s="13"/>
      <c r="J35" s="13"/>
      <c r="K35" s="13"/>
      <c r="L35" s="51" t="s">
        <v>1</v>
      </c>
      <c r="M35" s="51" t="s">
        <v>1</v>
      </c>
      <c r="N35" s="51" t="s">
        <v>1</v>
      </c>
      <c r="O35" s="51" t="s">
        <v>1</v>
      </c>
      <c r="P35" s="13"/>
      <c r="Q35" s="13"/>
      <c r="R35" s="51" t="s">
        <v>1</v>
      </c>
      <c r="S35" s="51" t="s">
        <v>1</v>
      </c>
      <c r="T35" s="5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2:255" ht="11.25">
      <c r="B36" s="11" t="str">
        <f>+'Cartera masculina por edad'!B36</f>
        <v>Fuente: Superintendencia de Isapres, Archivo Maestro de Beneficiarios.</v>
      </c>
      <c r="C36" s="11"/>
      <c r="D36" s="13"/>
      <c r="E36" s="13"/>
      <c r="F36" s="13"/>
      <c r="G36" s="13"/>
      <c r="I36" s="13"/>
      <c r="J36" s="13"/>
      <c r="K36" s="13"/>
      <c r="L36" s="51" t="s">
        <v>1</v>
      </c>
      <c r="N36" s="51" t="s">
        <v>1</v>
      </c>
      <c r="O36" s="51" t="s">
        <v>1</v>
      </c>
      <c r="P36" s="13"/>
      <c r="Q36" s="13"/>
      <c r="T36" s="5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2:255" ht="11.25">
      <c r="B37" s="11" t="str">
        <f>+'Cartera masculina por edad'!B37</f>
        <v>(*) Son aquellos datos que no presentan información en el campo edad.</v>
      </c>
      <c r="C37" s="11"/>
      <c r="D37" s="13"/>
      <c r="E37" s="13"/>
      <c r="F37" s="13"/>
      <c r="G37" s="13"/>
      <c r="H37" s="13"/>
      <c r="I37" s="13"/>
      <c r="J37" s="13"/>
      <c r="K37" s="13"/>
      <c r="L37" s="51"/>
      <c r="M37" s="51"/>
      <c r="N37" s="51"/>
      <c r="O37" s="51"/>
      <c r="P37" s="13"/>
      <c r="Q37" s="13"/>
      <c r="R37" s="51"/>
      <c r="S37" s="51"/>
      <c r="T37" s="5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2:255" ht="23.25" customHeight="1">
      <c r="B38" s="152" t="str">
        <f>+'Cartera femenina por edad'!B38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5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2:255" ht="24.75" customHeight="1">
      <c r="B39" s="152" t="str">
        <f>+'Cartera femenina por edad'!B39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5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2:255" ht="22.5" customHeight="1">
      <c r="B40" s="147">
        <f>+'Cartera femenina por edad'!B40:S40</f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5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3:255" ht="11.25">
      <c r="C41" s="11"/>
      <c r="D41" s="13"/>
      <c r="E41" s="13"/>
      <c r="F41" s="13"/>
      <c r="G41" s="13"/>
      <c r="H41" s="13"/>
      <c r="I41" s="13"/>
      <c r="J41" s="13"/>
      <c r="K41" s="13"/>
      <c r="L41" s="51"/>
      <c r="M41" s="51"/>
      <c r="N41" s="51"/>
      <c r="O41" s="51"/>
      <c r="P41" s="13"/>
      <c r="Q41" s="13"/>
      <c r="R41" s="51"/>
      <c r="S41" s="51"/>
      <c r="T41" s="5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ht="11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ht="12.75">
      <c r="A43" s="146" t="s">
        <v>284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ht="13.5">
      <c r="A44" s="42"/>
      <c r="B44" s="148" t="s">
        <v>96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2:255" ht="13.5">
      <c r="B45" s="148" t="s">
        <v>276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ht="12" thickBot="1">
      <c r="A46" s="4"/>
      <c r="B46" s="4"/>
      <c r="C46" s="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ht="11.25">
      <c r="A47" s="109" t="s">
        <v>1</v>
      </c>
      <c r="B47" s="109" t="s">
        <v>1</v>
      </c>
      <c r="C47" s="161" t="s">
        <v>65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38"/>
      <c r="T47" s="138"/>
      <c r="U47" s="43"/>
      <c r="V47" s="21"/>
      <c r="W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ht="11.25">
      <c r="A48" s="117" t="s">
        <v>40</v>
      </c>
      <c r="B48" s="117" t="s">
        <v>41</v>
      </c>
      <c r="C48" s="122" t="s">
        <v>253</v>
      </c>
      <c r="D48" s="122" t="s">
        <v>66</v>
      </c>
      <c r="E48" s="122" t="s">
        <v>67</v>
      </c>
      <c r="F48" s="122" t="s">
        <v>68</v>
      </c>
      <c r="G48" s="122" t="s">
        <v>69</v>
      </c>
      <c r="H48" s="122" t="s">
        <v>70</v>
      </c>
      <c r="I48" s="122" t="s">
        <v>71</v>
      </c>
      <c r="J48" s="122" t="s">
        <v>72</v>
      </c>
      <c r="K48" s="122" t="s">
        <v>73</v>
      </c>
      <c r="L48" s="122" t="s">
        <v>74</v>
      </c>
      <c r="M48" s="122" t="s">
        <v>75</v>
      </c>
      <c r="N48" s="122" t="s">
        <v>76</v>
      </c>
      <c r="O48" s="122" t="s">
        <v>77</v>
      </c>
      <c r="P48" s="122" t="s">
        <v>78</v>
      </c>
      <c r="Q48" s="122" t="s">
        <v>79</v>
      </c>
      <c r="R48" s="123" t="s">
        <v>80</v>
      </c>
      <c r="S48" s="123" t="str">
        <f>+R6</f>
        <v>Sin Edad (*)</v>
      </c>
      <c r="T48" s="139" t="s">
        <v>4</v>
      </c>
      <c r="U48" s="44"/>
      <c r="V48" s="21" t="s">
        <v>97</v>
      </c>
      <c r="W48" s="21" t="s">
        <v>98</v>
      </c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ht="11.25">
      <c r="A49" s="4">
        <v>57</v>
      </c>
      <c r="B49" s="11" t="str">
        <f aca="true" t="shared" si="6" ref="B49:B59">+B7</f>
        <v>Promepart</v>
      </c>
      <c r="C49" s="52">
        <v>133</v>
      </c>
      <c r="D49" s="23">
        <f>+'Cartera masculina por edad'!C49+'Cartera femenina por edad'!C49</f>
        <v>30614</v>
      </c>
      <c r="E49" s="23">
        <f>+'Cartera masculina por edad'!D49+'Cartera femenina por edad'!D49</f>
        <v>4304</v>
      </c>
      <c r="F49" s="23">
        <f>+'Cartera masculina por edad'!E49+'Cartera femenina por edad'!E49</f>
        <v>1991</v>
      </c>
      <c r="G49" s="23">
        <f>+'Cartera masculina por edad'!F49+'Cartera femenina por edad'!F49</f>
        <v>1563</v>
      </c>
      <c r="H49" s="23">
        <f>+'Cartera masculina por edad'!G49+'Cartera femenina por edad'!G49</f>
        <v>1799</v>
      </c>
      <c r="I49" s="23">
        <f>+'Cartera masculina por edad'!H49+'Cartera femenina por edad'!H49</f>
        <v>1671</v>
      </c>
      <c r="J49" s="23">
        <f>+'Cartera masculina por edad'!I49+'Cartera femenina por edad'!I49</f>
        <v>1433</v>
      </c>
      <c r="K49" s="23">
        <f>+'Cartera masculina por edad'!J49+'Cartera femenina por edad'!J49</f>
        <v>1199</v>
      </c>
      <c r="L49" s="23">
        <f>+'Cartera masculina por edad'!K49+'Cartera femenina por edad'!K49</f>
        <v>1099</v>
      </c>
      <c r="M49" s="23">
        <f>+'Cartera masculina por edad'!L49+'Cartera femenina por edad'!L49</f>
        <v>817</v>
      </c>
      <c r="N49" s="23">
        <f>+'Cartera masculina por edad'!M49+'Cartera femenina por edad'!M49</f>
        <v>606</v>
      </c>
      <c r="O49" s="23">
        <f>+'Cartera masculina por edad'!N49+'Cartera femenina por edad'!N49</f>
        <v>452</v>
      </c>
      <c r="P49" s="23">
        <f>+'Cartera masculina por edad'!O49+'Cartera femenina por edad'!O49</f>
        <v>329</v>
      </c>
      <c r="Q49" s="23">
        <f>+'Cartera masculina por edad'!P49+'Cartera femenina por edad'!P49</f>
        <v>178</v>
      </c>
      <c r="R49" s="23">
        <f>+'Cartera masculina por edad'!Q49+'Cartera femenina por edad'!Q49</f>
        <v>172</v>
      </c>
      <c r="S49" s="23">
        <f>+'Cartera masculina por edad'!R49+'Cartera femenina por edad'!R49</f>
        <v>1</v>
      </c>
      <c r="T49" s="24">
        <f aca="true" t="shared" si="7" ref="T49:T59">SUM(C49:S49)</f>
        <v>48361</v>
      </c>
      <c r="U49" s="24"/>
      <c r="V49" s="13"/>
      <c r="W49" s="13">
        <f aca="true" t="shared" si="8" ref="W49:W59">+V49-T49</f>
        <v>-48361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1.25">
      <c r="A50" s="4">
        <v>66</v>
      </c>
      <c r="B50" s="11" t="str">
        <f t="shared" si="6"/>
        <v>Cigna Salud</v>
      </c>
      <c r="C50" s="52">
        <v>201</v>
      </c>
      <c r="D50" s="23">
        <f>+'Cartera masculina por edad'!C50+'Cartera femenina por edad'!C50</f>
        <v>44195</v>
      </c>
      <c r="E50" s="23">
        <f>+'Cartera masculina por edad'!D50+'Cartera femenina por edad'!D50</f>
        <v>6436</v>
      </c>
      <c r="F50" s="23">
        <f>+'Cartera masculina por edad'!E50+'Cartera femenina por edad'!E50</f>
        <v>2943</v>
      </c>
      <c r="G50" s="23">
        <f>+'Cartera masculina por edad'!F50+'Cartera femenina por edad'!F50</f>
        <v>2415</v>
      </c>
      <c r="H50" s="23">
        <f>+'Cartera masculina por edad'!G50+'Cartera femenina por edad'!G50</f>
        <v>2668</v>
      </c>
      <c r="I50" s="23">
        <f>+'Cartera masculina por edad'!H50+'Cartera femenina por edad'!H50</f>
        <v>2449</v>
      </c>
      <c r="J50" s="23">
        <f>+'Cartera masculina por edad'!I50+'Cartera femenina por edad'!I50</f>
        <v>1845</v>
      </c>
      <c r="K50" s="23">
        <f>+'Cartera masculina por edad'!J50+'Cartera femenina por edad'!J50</f>
        <v>1413</v>
      </c>
      <c r="L50" s="23">
        <f>+'Cartera masculina por edad'!K50+'Cartera femenina por edad'!K50</f>
        <v>995</v>
      </c>
      <c r="M50" s="23">
        <f>+'Cartera masculina por edad'!L50+'Cartera femenina por edad'!L50</f>
        <v>596</v>
      </c>
      <c r="N50" s="23">
        <f>+'Cartera masculina por edad'!M50+'Cartera femenina por edad'!M50</f>
        <v>374</v>
      </c>
      <c r="O50" s="23">
        <f>+'Cartera masculina por edad'!N50+'Cartera femenina por edad'!N50</f>
        <v>339</v>
      </c>
      <c r="P50" s="23">
        <f>+'Cartera masculina por edad'!O50+'Cartera femenina por edad'!O50</f>
        <v>162</v>
      </c>
      <c r="Q50" s="23">
        <f>+'Cartera masculina por edad'!P50+'Cartera femenina por edad'!P50</f>
        <v>98</v>
      </c>
      <c r="R50" s="23">
        <f>+'Cartera masculina por edad'!Q50+'Cartera femenina por edad'!Q50</f>
        <v>106</v>
      </c>
      <c r="S50" s="23">
        <f>+'Cartera masculina por edad'!R50+'Cartera femenina por edad'!R50</f>
        <v>0</v>
      </c>
      <c r="T50" s="24">
        <f t="shared" si="7"/>
        <v>67235</v>
      </c>
      <c r="U50" s="24"/>
      <c r="V50" s="13"/>
      <c r="W50" s="13">
        <f t="shared" si="8"/>
        <v>-67235</v>
      </c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ht="11.25">
      <c r="A51" s="4">
        <v>67</v>
      </c>
      <c r="B51" s="11" t="str">
        <f t="shared" si="6"/>
        <v>Colmena Golden Cross</v>
      </c>
      <c r="C51" s="52">
        <v>485</v>
      </c>
      <c r="D51" s="23">
        <f>+'Cartera masculina por edad'!C51+'Cartera femenina por edad'!C51</f>
        <v>113395</v>
      </c>
      <c r="E51" s="23">
        <f>+'Cartera masculina por edad'!D51+'Cartera femenina por edad'!D51</f>
        <v>20375</v>
      </c>
      <c r="F51" s="23">
        <f>+'Cartera masculina por edad'!E51+'Cartera femenina por edad'!E51</f>
        <v>10271</v>
      </c>
      <c r="G51" s="23">
        <f>+'Cartera masculina por edad'!F51+'Cartera femenina por edad'!F51</f>
        <v>6550</v>
      </c>
      <c r="H51" s="23">
        <f>+'Cartera masculina por edad'!G51+'Cartera femenina por edad'!G51</f>
        <v>5875</v>
      </c>
      <c r="I51" s="23">
        <f>+'Cartera masculina por edad'!H51+'Cartera femenina por edad'!H51</f>
        <v>5914</v>
      </c>
      <c r="J51" s="23">
        <f>+'Cartera masculina por edad'!I51+'Cartera femenina por edad'!I51</f>
        <v>5252</v>
      </c>
      <c r="K51" s="23">
        <f>+'Cartera masculina por edad'!J51+'Cartera femenina por edad'!J51</f>
        <v>4310</v>
      </c>
      <c r="L51" s="23">
        <f>+'Cartera masculina por edad'!K51+'Cartera femenina por edad'!K51</f>
        <v>3725</v>
      </c>
      <c r="M51" s="23">
        <f>+'Cartera masculina por edad'!L51+'Cartera femenina por edad'!L51</f>
        <v>2407</v>
      </c>
      <c r="N51" s="23">
        <f>+'Cartera masculina por edad'!M51+'Cartera femenina por edad'!M51</f>
        <v>1251</v>
      </c>
      <c r="O51" s="23">
        <f>+'Cartera masculina por edad'!N51+'Cartera femenina por edad'!N51</f>
        <v>769</v>
      </c>
      <c r="P51" s="23">
        <f>+'Cartera masculina por edad'!O51+'Cartera femenina por edad'!O51</f>
        <v>403</v>
      </c>
      <c r="Q51" s="23">
        <f>+'Cartera masculina por edad'!P51+'Cartera femenina por edad'!P51</f>
        <v>209</v>
      </c>
      <c r="R51" s="23">
        <f>+'Cartera masculina por edad'!Q51+'Cartera femenina por edad'!Q51</f>
        <v>172</v>
      </c>
      <c r="S51" s="23">
        <f>+'Cartera masculina por edad'!R51+'Cartera femenina por edad'!R51</f>
        <v>488</v>
      </c>
      <c r="T51" s="24">
        <f t="shared" si="7"/>
        <v>181851</v>
      </c>
      <c r="U51" s="24"/>
      <c r="V51" s="13"/>
      <c r="W51" s="13">
        <f t="shared" si="8"/>
        <v>-181851</v>
      </c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11.25">
      <c r="A52" s="4">
        <v>70</v>
      </c>
      <c r="B52" s="11" t="str">
        <f t="shared" si="6"/>
        <v>Normédica</v>
      </c>
      <c r="C52" s="52">
        <v>435</v>
      </c>
      <c r="D52" s="23">
        <f>+'Cartera masculina por edad'!C52+'Cartera femenina por edad'!C52</f>
        <v>19445</v>
      </c>
      <c r="E52" s="23">
        <f>+'Cartera masculina por edad'!D52+'Cartera femenina por edad'!D52</f>
        <v>2158</v>
      </c>
      <c r="F52" s="23">
        <f>+'Cartera masculina por edad'!E52+'Cartera femenina por edad'!E52</f>
        <v>1284</v>
      </c>
      <c r="G52" s="23">
        <f>+'Cartera masculina por edad'!F52+'Cartera femenina por edad'!F52</f>
        <v>1459</v>
      </c>
      <c r="H52" s="23">
        <f>+'Cartera masculina por edad'!G52+'Cartera femenina por edad'!G52</f>
        <v>1441</v>
      </c>
      <c r="I52" s="23">
        <f>+'Cartera masculina por edad'!H52+'Cartera femenina por edad'!H52</f>
        <v>1218</v>
      </c>
      <c r="J52" s="23">
        <f>+'Cartera masculina por edad'!I52+'Cartera femenina por edad'!I52</f>
        <v>904</v>
      </c>
      <c r="K52" s="23">
        <f>+'Cartera masculina por edad'!J52+'Cartera femenina por edad'!J52</f>
        <v>583</v>
      </c>
      <c r="L52" s="23">
        <f>+'Cartera masculina por edad'!K52+'Cartera femenina por edad'!K52</f>
        <v>331</v>
      </c>
      <c r="M52" s="23">
        <f>+'Cartera masculina por edad'!L52+'Cartera femenina por edad'!L52</f>
        <v>145</v>
      </c>
      <c r="N52" s="23">
        <f>+'Cartera masculina por edad'!M52+'Cartera femenina por edad'!M52</f>
        <v>59</v>
      </c>
      <c r="O52" s="23">
        <f>+'Cartera masculina por edad'!N52+'Cartera femenina por edad'!N52</f>
        <v>40</v>
      </c>
      <c r="P52" s="23">
        <f>+'Cartera masculina por edad'!O52+'Cartera femenina por edad'!O52</f>
        <v>29</v>
      </c>
      <c r="Q52" s="23">
        <f>+'Cartera masculina por edad'!P52+'Cartera femenina por edad'!P52</f>
        <v>17</v>
      </c>
      <c r="R52" s="23">
        <f>+'Cartera masculina por edad'!Q52+'Cartera femenina por edad'!Q52</f>
        <v>17</v>
      </c>
      <c r="S52" s="23">
        <f>+'Cartera masculina por edad'!R52+'Cartera femenina por edad'!R52</f>
        <v>20</v>
      </c>
      <c r="T52" s="24">
        <f t="shared" si="7"/>
        <v>29585</v>
      </c>
      <c r="U52" s="24"/>
      <c r="V52" s="13"/>
      <c r="W52" s="13">
        <f t="shared" si="8"/>
        <v>-29585</v>
      </c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ht="11.25">
      <c r="A53" s="4">
        <v>78</v>
      </c>
      <c r="B53" s="11" t="str">
        <f t="shared" si="6"/>
        <v>ING Salud S.A. (1)</v>
      </c>
      <c r="C53" s="52">
        <v>1262</v>
      </c>
      <c r="D53" s="23">
        <f>+'Cartera masculina por edad'!C53+'Cartera femenina por edad'!C53</f>
        <v>193297</v>
      </c>
      <c r="E53" s="23">
        <f>+'Cartera masculina por edad'!D53+'Cartera femenina por edad'!D53</f>
        <v>26072</v>
      </c>
      <c r="F53" s="23">
        <f>+'Cartera masculina por edad'!E53+'Cartera femenina por edad'!E53</f>
        <v>13139</v>
      </c>
      <c r="G53" s="23">
        <f>+'Cartera masculina por edad'!F53+'Cartera femenina por edad'!F53</f>
        <v>10725</v>
      </c>
      <c r="H53" s="23">
        <f>+'Cartera masculina por edad'!G53+'Cartera femenina por edad'!G53</f>
        <v>11156</v>
      </c>
      <c r="I53" s="23">
        <f>+'Cartera masculina por edad'!H53+'Cartera femenina por edad'!H53</f>
        <v>10343</v>
      </c>
      <c r="J53" s="23">
        <f>+'Cartera masculina por edad'!I53+'Cartera femenina por edad'!I53</f>
        <v>8395</v>
      </c>
      <c r="K53" s="23">
        <f>+'Cartera masculina por edad'!J53+'Cartera femenina por edad'!J53</f>
        <v>6374</v>
      </c>
      <c r="L53" s="23">
        <f>+'Cartera masculina por edad'!K53+'Cartera femenina por edad'!K53</f>
        <v>4888</v>
      </c>
      <c r="M53" s="23">
        <f>+'Cartera masculina por edad'!L53+'Cartera femenina por edad'!L53</f>
        <v>2750</v>
      </c>
      <c r="N53" s="23">
        <f>+'Cartera masculina por edad'!M53+'Cartera femenina por edad'!M53</f>
        <v>1273</v>
      </c>
      <c r="O53" s="23">
        <f>+'Cartera masculina por edad'!N53+'Cartera femenina por edad'!N53</f>
        <v>800</v>
      </c>
      <c r="P53" s="23">
        <f>+'Cartera masculina por edad'!O53+'Cartera femenina por edad'!O53</f>
        <v>422</v>
      </c>
      <c r="Q53" s="23">
        <f>+'Cartera masculina por edad'!P53+'Cartera femenina por edad'!P53</f>
        <v>248</v>
      </c>
      <c r="R53" s="23">
        <f>+'Cartera masculina por edad'!Q53+'Cartera femenina por edad'!Q53</f>
        <v>167</v>
      </c>
      <c r="S53" s="23">
        <f>+'Cartera masculina por edad'!R53+'Cartera femenina por edad'!R53</f>
        <v>0</v>
      </c>
      <c r="T53" s="24">
        <f t="shared" si="7"/>
        <v>291311</v>
      </c>
      <c r="U53" s="24"/>
      <c r="V53" s="13"/>
      <c r="W53" s="13">
        <f t="shared" si="8"/>
        <v>-291311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ht="11.25">
      <c r="A54" s="4">
        <v>80</v>
      </c>
      <c r="B54" s="11" t="str">
        <f t="shared" si="6"/>
        <v>Vida Tres</v>
      </c>
      <c r="C54" s="52">
        <v>106</v>
      </c>
      <c r="D54" s="23">
        <f>+'Cartera masculina por edad'!C54+'Cartera femenina por edad'!C54</f>
        <v>41277</v>
      </c>
      <c r="E54" s="23">
        <f>+'Cartera masculina por edad'!D54+'Cartera femenina por edad'!D54</f>
        <v>6479</v>
      </c>
      <c r="F54" s="23">
        <f>+'Cartera masculina por edad'!E54+'Cartera femenina por edad'!E54</f>
        <v>3512</v>
      </c>
      <c r="G54" s="23">
        <f>+'Cartera masculina por edad'!F54+'Cartera femenina por edad'!F54</f>
        <v>2252</v>
      </c>
      <c r="H54" s="23">
        <f>+'Cartera masculina por edad'!G54+'Cartera femenina por edad'!G54</f>
        <v>2213</v>
      </c>
      <c r="I54" s="23">
        <f>+'Cartera masculina por edad'!H54+'Cartera femenina por edad'!H54</f>
        <v>2229</v>
      </c>
      <c r="J54" s="23">
        <f>+'Cartera masculina por edad'!I54+'Cartera femenina por edad'!I54</f>
        <v>1678</v>
      </c>
      <c r="K54" s="23">
        <f>+'Cartera masculina por edad'!J54+'Cartera femenina por edad'!J54</f>
        <v>1319</v>
      </c>
      <c r="L54" s="23">
        <f>+'Cartera masculina por edad'!K54+'Cartera femenina por edad'!K54</f>
        <v>1115</v>
      </c>
      <c r="M54" s="23">
        <f>+'Cartera masculina por edad'!L54+'Cartera femenina por edad'!L54</f>
        <v>796</v>
      </c>
      <c r="N54" s="23">
        <f>+'Cartera masculina por edad'!M54+'Cartera femenina por edad'!M54</f>
        <v>684</v>
      </c>
      <c r="O54" s="23">
        <f>+'Cartera masculina por edad'!N54+'Cartera femenina por edad'!N54</f>
        <v>471</v>
      </c>
      <c r="P54" s="23">
        <f>+'Cartera masculina por edad'!O54+'Cartera femenina por edad'!O54</f>
        <v>271</v>
      </c>
      <c r="Q54" s="23">
        <f>+'Cartera masculina por edad'!P54+'Cartera femenina por edad'!P54</f>
        <v>106</v>
      </c>
      <c r="R54" s="23">
        <f>+'Cartera masculina por edad'!Q54+'Cartera femenina por edad'!Q54</f>
        <v>110</v>
      </c>
      <c r="S54" s="23">
        <f>+'Cartera masculina por edad'!R54+'Cartera femenina por edad'!R54</f>
        <v>0</v>
      </c>
      <c r="T54" s="24">
        <f t="shared" si="7"/>
        <v>64618</v>
      </c>
      <c r="U54" s="24"/>
      <c r="V54" s="13"/>
      <c r="W54" s="13">
        <f t="shared" si="8"/>
        <v>-64618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ht="11.25">
      <c r="A55" s="4">
        <v>88</v>
      </c>
      <c r="B55" s="11" t="str">
        <f t="shared" si="6"/>
        <v>Masvida</v>
      </c>
      <c r="C55" s="52">
        <v>307</v>
      </c>
      <c r="D55" s="23">
        <f>+'Cartera masculina por edad'!C55+'Cartera femenina por edad'!C55</f>
        <v>68926</v>
      </c>
      <c r="E55" s="23">
        <f>+'Cartera masculina por edad'!D55+'Cartera femenina por edad'!D55</f>
        <v>9090</v>
      </c>
      <c r="F55" s="23">
        <f>+'Cartera masculina por edad'!E55+'Cartera femenina por edad'!E55</f>
        <v>3652</v>
      </c>
      <c r="G55" s="23">
        <f>+'Cartera masculina por edad'!F55+'Cartera femenina por edad'!F55</f>
        <v>3393</v>
      </c>
      <c r="H55" s="23">
        <f>+'Cartera masculina por edad'!G55+'Cartera femenina por edad'!G55</f>
        <v>3413</v>
      </c>
      <c r="I55" s="23">
        <f>+'Cartera masculina por edad'!H55+'Cartera femenina por edad'!H55</f>
        <v>2954</v>
      </c>
      <c r="J55" s="23">
        <f>+'Cartera masculina por edad'!I55+'Cartera femenina por edad'!I55</f>
        <v>2062</v>
      </c>
      <c r="K55" s="23">
        <f>+'Cartera masculina por edad'!J55+'Cartera femenina por edad'!J55</f>
        <v>1373</v>
      </c>
      <c r="L55" s="23">
        <f>+'Cartera masculina por edad'!K55+'Cartera femenina por edad'!K55</f>
        <v>888</v>
      </c>
      <c r="M55" s="23">
        <f>+'Cartera masculina por edad'!L55+'Cartera femenina por edad'!L55</f>
        <v>455</v>
      </c>
      <c r="N55" s="23">
        <f>+'Cartera masculina por edad'!M55+'Cartera femenina por edad'!M55</f>
        <v>183</v>
      </c>
      <c r="O55" s="23">
        <f>+'Cartera masculina por edad'!N55+'Cartera femenina por edad'!N55</f>
        <v>163</v>
      </c>
      <c r="P55" s="23">
        <f>+'Cartera masculina por edad'!O55+'Cartera femenina por edad'!O55</f>
        <v>103</v>
      </c>
      <c r="Q55" s="23">
        <f>+'Cartera masculina por edad'!P55+'Cartera femenina por edad'!P55</f>
        <v>63</v>
      </c>
      <c r="R55" s="23">
        <f>+'Cartera masculina por edad'!Q55+'Cartera femenina por edad'!Q55</f>
        <v>50</v>
      </c>
      <c r="S55" s="23">
        <f>+'Cartera masculina por edad'!R55+'Cartera femenina por edad'!R55</f>
        <v>0</v>
      </c>
      <c r="T55" s="24">
        <f t="shared" si="7"/>
        <v>97075</v>
      </c>
      <c r="U55" s="24"/>
      <c r="V55" s="13"/>
      <c r="W55" s="13">
        <f t="shared" si="8"/>
        <v>-97075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1.25">
      <c r="A56" s="4">
        <v>96</v>
      </c>
      <c r="B56" s="11" t="str">
        <f t="shared" si="6"/>
        <v>Vida Plena S.A. (2)</v>
      </c>
      <c r="C56" s="52">
        <v>87</v>
      </c>
      <c r="D56" s="23">
        <f>+'Cartera masculina por edad'!C56+'Cartera femenina por edad'!C56</f>
        <v>16508</v>
      </c>
      <c r="E56" s="23">
        <f>+'Cartera masculina por edad'!D56+'Cartera femenina por edad'!D56</f>
        <v>2184</v>
      </c>
      <c r="F56" s="23">
        <f>+'Cartera masculina por edad'!E56+'Cartera femenina por edad'!E56</f>
        <v>948</v>
      </c>
      <c r="G56" s="23">
        <f>+'Cartera masculina por edad'!F56+'Cartera femenina por edad'!F56</f>
        <v>811</v>
      </c>
      <c r="H56" s="23">
        <f>+'Cartera masculina por edad'!G56+'Cartera femenina por edad'!G56</f>
        <v>925</v>
      </c>
      <c r="I56" s="23">
        <f>+'Cartera masculina por edad'!H56+'Cartera femenina por edad'!H56</f>
        <v>891</v>
      </c>
      <c r="J56" s="23">
        <f>+'Cartera masculina por edad'!I56+'Cartera femenina por edad'!I56</f>
        <v>707</v>
      </c>
      <c r="K56" s="23">
        <f>+'Cartera masculina por edad'!J56+'Cartera femenina por edad'!J56</f>
        <v>571</v>
      </c>
      <c r="L56" s="23">
        <f>+'Cartera masculina por edad'!K56+'Cartera femenina por edad'!K56</f>
        <v>386</v>
      </c>
      <c r="M56" s="23">
        <f>+'Cartera masculina por edad'!L56+'Cartera femenina por edad'!L56</f>
        <v>209</v>
      </c>
      <c r="N56" s="23">
        <f>+'Cartera masculina por edad'!M56+'Cartera femenina por edad'!M56</f>
        <v>78</v>
      </c>
      <c r="O56" s="23">
        <f>+'Cartera masculina por edad'!N56+'Cartera femenina por edad'!N56</f>
        <v>73</v>
      </c>
      <c r="P56" s="23">
        <f>+'Cartera masculina por edad'!O56+'Cartera femenina por edad'!O56</f>
        <v>39</v>
      </c>
      <c r="Q56" s="23">
        <f>+'Cartera masculina por edad'!P56+'Cartera femenina por edad'!P56</f>
        <v>22</v>
      </c>
      <c r="R56" s="23">
        <f>+'Cartera masculina por edad'!Q56+'Cartera femenina por edad'!Q56</f>
        <v>20</v>
      </c>
      <c r="S56" s="23">
        <f>+'Cartera masculina por edad'!R56+'Cartera femenina por edad'!R56</f>
        <v>36</v>
      </c>
      <c r="T56" s="24">
        <f t="shared" si="7"/>
        <v>24495</v>
      </c>
      <c r="U56" s="24"/>
      <c r="V56" s="13"/>
      <c r="W56" s="13">
        <f t="shared" si="8"/>
        <v>-24495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ht="11.25">
      <c r="A57" s="4">
        <v>99</v>
      </c>
      <c r="B57" s="11" t="str">
        <f t="shared" si="6"/>
        <v>Isapre Banmédica</v>
      </c>
      <c r="C57" s="52">
        <v>470</v>
      </c>
      <c r="D57" s="23">
        <f>+'Cartera masculina por edad'!C57+'Cartera femenina por edad'!C57</f>
        <v>169684</v>
      </c>
      <c r="E57" s="23">
        <f>+'Cartera masculina por edad'!D57+'Cartera femenina por edad'!D57</f>
        <v>24090</v>
      </c>
      <c r="F57" s="23">
        <f>+'Cartera masculina por edad'!E57+'Cartera femenina por edad'!E57</f>
        <v>12282</v>
      </c>
      <c r="G57" s="23">
        <f>+'Cartera masculina por edad'!F57+'Cartera femenina por edad'!F57</f>
        <v>9731</v>
      </c>
      <c r="H57" s="23">
        <f>+'Cartera masculina por edad'!G57+'Cartera femenina por edad'!G57</f>
        <v>10712</v>
      </c>
      <c r="I57" s="23">
        <f>+'Cartera masculina por edad'!H57+'Cartera femenina por edad'!H57</f>
        <v>10147</v>
      </c>
      <c r="J57" s="23">
        <f>+'Cartera masculina por edad'!I57+'Cartera femenina por edad'!I57</f>
        <v>7471</v>
      </c>
      <c r="K57" s="23">
        <f>+'Cartera masculina por edad'!J57+'Cartera femenina por edad'!J57</f>
        <v>5670</v>
      </c>
      <c r="L57" s="23">
        <f>+'Cartera masculina por edad'!K57+'Cartera femenina por edad'!K57</f>
        <v>4619</v>
      </c>
      <c r="M57" s="23">
        <f>+'Cartera masculina por edad'!L57+'Cartera femenina por edad'!L57</f>
        <v>2910</v>
      </c>
      <c r="N57" s="23">
        <f>+'Cartera masculina por edad'!M57+'Cartera femenina por edad'!M57</f>
        <v>1735</v>
      </c>
      <c r="O57" s="23">
        <f>+'Cartera masculina por edad'!N57+'Cartera femenina por edad'!N57</f>
        <v>1119</v>
      </c>
      <c r="P57" s="23">
        <f>+'Cartera masculina por edad'!O57+'Cartera femenina por edad'!O57</f>
        <v>660</v>
      </c>
      <c r="Q57" s="23">
        <f>+'Cartera masculina por edad'!P57+'Cartera femenina por edad'!P57</f>
        <v>380</v>
      </c>
      <c r="R57" s="23">
        <f>+'Cartera masculina por edad'!Q57+'Cartera femenina por edad'!Q57</f>
        <v>312</v>
      </c>
      <c r="S57" s="23">
        <f>+'Cartera masculina por edad'!R57+'Cartera femenina por edad'!R57</f>
        <v>0</v>
      </c>
      <c r="T57" s="24">
        <f t="shared" si="7"/>
        <v>261992</v>
      </c>
      <c r="U57" s="24"/>
      <c r="V57" s="13"/>
      <c r="W57" s="13">
        <f t="shared" si="8"/>
        <v>-261992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11.25">
      <c r="A58" s="4">
        <v>104</v>
      </c>
      <c r="B58" s="11" t="str">
        <f t="shared" si="6"/>
        <v>Sfera</v>
      </c>
      <c r="C58" s="52">
        <v>14</v>
      </c>
      <c r="D58" s="23">
        <f>+'Cartera masculina por edad'!C58+'Cartera femenina por edad'!C58</f>
        <v>8180</v>
      </c>
      <c r="E58" s="23">
        <f>+'Cartera masculina por edad'!D58+'Cartera femenina por edad'!D58</f>
        <v>854</v>
      </c>
      <c r="F58" s="23">
        <f>+'Cartera masculina por edad'!E58+'Cartera femenina por edad'!E58</f>
        <v>472</v>
      </c>
      <c r="G58" s="23">
        <f>+'Cartera masculina por edad'!F58+'Cartera femenina por edad'!F58</f>
        <v>463</v>
      </c>
      <c r="H58" s="23">
        <f>+'Cartera masculina por edad'!G58+'Cartera femenina por edad'!G58</f>
        <v>493</v>
      </c>
      <c r="I58" s="23">
        <f>+'Cartera masculina por edad'!H58+'Cartera femenina por edad'!H58</f>
        <v>404</v>
      </c>
      <c r="J58" s="23">
        <f>+'Cartera masculina por edad'!I58+'Cartera femenina por edad'!I58</f>
        <v>330</v>
      </c>
      <c r="K58" s="23">
        <f>+'Cartera masculina por edad'!J58+'Cartera femenina por edad'!J58</f>
        <v>243</v>
      </c>
      <c r="L58" s="23">
        <f>+'Cartera masculina por edad'!K58+'Cartera femenina por edad'!K58</f>
        <v>107</v>
      </c>
      <c r="M58" s="23">
        <f>+'Cartera masculina por edad'!L58+'Cartera femenina por edad'!L58</f>
        <v>31</v>
      </c>
      <c r="N58" s="23">
        <f>+'Cartera masculina por edad'!M58+'Cartera femenina por edad'!M58</f>
        <v>14</v>
      </c>
      <c r="O58" s="23">
        <f>+'Cartera masculina por edad'!N58+'Cartera femenina por edad'!N58</f>
        <v>2</v>
      </c>
      <c r="P58" s="23">
        <f>+'Cartera masculina por edad'!O58+'Cartera femenina por edad'!O58</f>
        <v>1</v>
      </c>
      <c r="Q58" s="23">
        <f>+'Cartera masculina por edad'!P58+'Cartera femenina por edad'!P58</f>
        <v>3</v>
      </c>
      <c r="R58" s="23">
        <f>+'Cartera masculina por edad'!Q58+'Cartera femenina por edad'!Q58</f>
        <v>1</v>
      </c>
      <c r="S58" s="23">
        <f>+'Cartera masculina por edad'!R58+'Cartera femenina por edad'!R58</f>
        <v>0</v>
      </c>
      <c r="T58" s="24">
        <f t="shared" si="7"/>
        <v>11612</v>
      </c>
      <c r="U58" s="24"/>
      <c r="V58" s="13"/>
      <c r="W58" s="13">
        <f t="shared" si="8"/>
        <v>-11612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ht="11.25">
      <c r="A59" s="4">
        <v>107</v>
      </c>
      <c r="B59" s="11" t="str">
        <f t="shared" si="6"/>
        <v>Consalud S.A.</v>
      </c>
      <c r="C59" s="52">
        <v>0</v>
      </c>
      <c r="D59" s="23">
        <f>+'Cartera masculina por edad'!C59+'Cartera femenina por edad'!C59</f>
        <v>238817</v>
      </c>
      <c r="E59" s="23">
        <f>+'Cartera masculina por edad'!D59+'Cartera femenina por edad'!D59</f>
        <v>39233</v>
      </c>
      <c r="F59" s="23">
        <f>+'Cartera masculina por edad'!E59+'Cartera femenina por edad'!E59</f>
        <v>18955</v>
      </c>
      <c r="G59" s="23">
        <f>+'Cartera masculina por edad'!F59+'Cartera femenina por edad'!F59</f>
        <v>16506</v>
      </c>
      <c r="H59" s="23">
        <f>+'Cartera masculina por edad'!G59+'Cartera femenina por edad'!G59</f>
        <v>18693</v>
      </c>
      <c r="I59" s="23">
        <f>+'Cartera masculina por edad'!H59+'Cartera femenina por edad'!H59</f>
        <v>17446</v>
      </c>
      <c r="J59" s="23">
        <f>+'Cartera masculina por edad'!I59+'Cartera femenina por edad'!I59</f>
        <v>13670</v>
      </c>
      <c r="K59" s="23">
        <f>+'Cartera masculina por edad'!J59+'Cartera femenina por edad'!J59</f>
        <v>10006</v>
      </c>
      <c r="L59" s="23">
        <f>+'Cartera masculina por edad'!K59+'Cartera femenina por edad'!K59</f>
        <v>7498</v>
      </c>
      <c r="M59" s="23">
        <f>+'Cartera masculina por edad'!L59+'Cartera femenina por edad'!L59</f>
        <v>4586</v>
      </c>
      <c r="N59" s="23">
        <f>+'Cartera masculina por edad'!M59+'Cartera femenina por edad'!M59</f>
        <v>2469</v>
      </c>
      <c r="O59" s="23">
        <f>+'Cartera masculina por edad'!N59+'Cartera femenina por edad'!N59</f>
        <v>1659</v>
      </c>
      <c r="P59" s="23">
        <f>+'Cartera masculina por edad'!O59+'Cartera femenina por edad'!O59</f>
        <v>923</v>
      </c>
      <c r="Q59" s="23">
        <f>+'Cartera masculina por edad'!P59+'Cartera femenina por edad'!P59</f>
        <v>545</v>
      </c>
      <c r="R59" s="23">
        <f>+'Cartera masculina por edad'!Q59+'Cartera femenina por edad'!Q59</f>
        <v>479</v>
      </c>
      <c r="S59" s="23">
        <f>+'Cartera masculina por edad'!R59+'Cartera femenina por edad'!R59</f>
        <v>0</v>
      </c>
      <c r="T59" s="24">
        <f t="shared" si="7"/>
        <v>391485</v>
      </c>
      <c r="U59" s="24"/>
      <c r="V59" s="13"/>
      <c r="W59" s="13">
        <f t="shared" si="8"/>
        <v>-391485</v>
      </c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ht="11.25">
      <c r="A60" s="4"/>
      <c r="B60" s="4"/>
      <c r="C60" s="52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3"/>
      <c r="W60" s="13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2:255" ht="11.25">
      <c r="B61" s="11" t="s">
        <v>52</v>
      </c>
      <c r="C61" s="24">
        <f aca="true" t="shared" si="9" ref="C61:T61">SUM(C49:C60)</f>
        <v>3500</v>
      </c>
      <c r="D61" s="24">
        <f t="shared" si="9"/>
        <v>944338</v>
      </c>
      <c r="E61" s="24">
        <f t="shared" si="9"/>
        <v>141275</v>
      </c>
      <c r="F61" s="24">
        <f t="shared" si="9"/>
        <v>69449</v>
      </c>
      <c r="G61" s="24">
        <f t="shared" si="9"/>
        <v>55868</v>
      </c>
      <c r="H61" s="24">
        <f t="shared" si="9"/>
        <v>59388</v>
      </c>
      <c r="I61" s="24">
        <f t="shared" si="9"/>
        <v>55666</v>
      </c>
      <c r="J61" s="24">
        <f t="shared" si="9"/>
        <v>43747</v>
      </c>
      <c r="K61" s="24">
        <f t="shared" si="9"/>
        <v>33061</v>
      </c>
      <c r="L61" s="24">
        <f t="shared" si="9"/>
        <v>25651</v>
      </c>
      <c r="M61" s="24">
        <f t="shared" si="9"/>
        <v>15702</v>
      </c>
      <c r="N61" s="24">
        <f t="shared" si="9"/>
        <v>8726</v>
      </c>
      <c r="O61" s="24">
        <f t="shared" si="9"/>
        <v>5887</v>
      </c>
      <c r="P61" s="24">
        <f t="shared" si="9"/>
        <v>3342</v>
      </c>
      <c r="Q61" s="24">
        <f t="shared" si="9"/>
        <v>1869</v>
      </c>
      <c r="R61" s="24">
        <f t="shared" si="9"/>
        <v>1606</v>
      </c>
      <c r="S61" s="24">
        <f t="shared" si="9"/>
        <v>545</v>
      </c>
      <c r="T61" s="24">
        <f t="shared" si="9"/>
        <v>1469620</v>
      </c>
      <c r="U61" s="24"/>
      <c r="V61" s="13">
        <f>SUM(V49:V59)</f>
        <v>0</v>
      </c>
      <c r="W61" s="13">
        <f>SUM(W49:W59)</f>
        <v>-1469620</v>
      </c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t="11.25">
      <c r="A62" s="4"/>
      <c r="B62" s="4"/>
      <c r="C62" s="52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24"/>
      <c r="T62" s="47"/>
      <c r="U62" s="47"/>
      <c r="V62" s="13"/>
      <c r="W62" s="13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ht="11.25">
      <c r="A63" s="4">
        <v>62</v>
      </c>
      <c r="B63" s="11" t="s">
        <v>53</v>
      </c>
      <c r="C63" s="52">
        <v>0</v>
      </c>
      <c r="D63" s="23">
        <f>+'Cartera masculina por edad'!C63+'Cartera femenina por edad'!C63</f>
        <v>2826</v>
      </c>
      <c r="E63" s="23">
        <f>+'Cartera masculina por edad'!D63+'Cartera femenina por edad'!D63</f>
        <v>768</v>
      </c>
      <c r="F63" s="23">
        <f>+'Cartera masculina por edad'!E63+'Cartera femenina por edad'!E63</f>
        <v>72</v>
      </c>
      <c r="G63" s="23">
        <f>+'Cartera masculina por edad'!F63+'Cartera femenina por edad'!F63</f>
        <v>112</v>
      </c>
      <c r="H63" s="23">
        <f>+'Cartera masculina por edad'!G63+'Cartera femenina por edad'!G63</f>
        <v>238</v>
      </c>
      <c r="I63" s="23">
        <f>+'Cartera masculina por edad'!H63+'Cartera femenina por edad'!H63</f>
        <v>396</v>
      </c>
      <c r="J63" s="23">
        <f>+'Cartera masculina por edad'!I63+'Cartera femenina por edad'!I63</f>
        <v>397</v>
      </c>
      <c r="K63" s="23">
        <f>+'Cartera masculina por edad'!J63+'Cartera femenina por edad'!J63</f>
        <v>258</v>
      </c>
      <c r="L63" s="23">
        <f>+'Cartera masculina por edad'!K63+'Cartera femenina por edad'!K63</f>
        <v>107</v>
      </c>
      <c r="M63" s="23">
        <f>+'Cartera masculina por edad'!L63+'Cartera femenina por edad'!L63</f>
        <v>63</v>
      </c>
      <c r="N63" s="23">
        <f>+'Cartera masculina por edad'!M63+'Cartera femenina por edad'!M63</f>
        <v>32</v>
      </c>
      <c r="O63" s="23">
        <f>+'Cartera masculina por edad'!N63+'Cartera femenina por edad'!N63</f>
        <v>35</v>
      </c>
      <c r="P63" s="23">
        <f>+'Cartera masculina por edad'!O63+'Cartera femenina por edad'!O63</f>
        <v>39</v>
      </c>
      <c r="Q63" s="23">
        <f>+'Cartera masculina por edad'!P63+'Cartera femenina por edad'!P63</f>
        <v>20</v>
      </c>
      <c r="R63" s="23">
        <f>+'Cartera masculina por edad'!Q63+'Cartera femenina por edad'!Q63</f>
        <v>21</v>
      </c>
      <c r="S63" s="23">
        <f>+'Cartera masculina por edad'!R63+'Cartera femenina por edad'!R63</f>
        <v>0</v>
      </c>
      <c r="T63" s="24">
        <f aca="true" t="shared" si="10" ref="T63:T70">SUM(C63:S63)</f>
        <v>5384</v>
      </c>
      <c r="U63" s="24"/>
      <c r="V63" s="13"/>
      <c r="W63" s="13">
        <f aca="true" t="shared" si="11" ref="W63:W70">+V63-T63</f>
        <v>-5384</v>
      </c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ht="11.25">
      <c r="A64" s="4">
        <v>63</v>
      </c>
      <c r="B64" s="11" t="s">
        <v>54</v>
      </c>
      <c r="C64" s="52">
        <v>80</v>
      </c>
      <c r="D64" s="23">
        <f>+'Cartera masculina por edad'!C64+'Cartera femenina por edad'!C64</f>
        <v>15696</v>
      </c>
      <c r="E64" s="23">
        <f>+'Cartera masculina por edad'!D64+'Cartera femenina por edad'!D64</f>
        <v>3687</v>
      </c>
      <c r="F64" s="23">
        <f>+'Cartera masculina por edad'!E64+'Cartera femenina por edad'!E64</f>
        <v>1276</v>
      </c>
      <c r="G64" s="23">
        <f>+'Cartera masculina por edad'!F64+'Cartera femenina por edad'!F64</f>
        <v>859</v>
      </c>
      <c r="H64" s="23">
        <f>+'Cartera masculina por edad'!G64+'Cartera femenina por edad'!G64</f>
        <v>968</v>
      </c>
      <c r="I64" s="23">
        <f>+'Cartera masculina por edad'!H64+'Cartera femenina por edad'!H64</f>
        <v>1067</v>
      </c>
      <c r="J64" s="23">
        <f>+'Cartera masculina por edad'!I64+'Cartera femenina por edad'!I64</f>
        <v>1471</v>
      </c>
      <c r="K64" s="23">
        <f>+'Cartera masculina por edad'!J64+'Cartera femenina por edad'!J64</f>
        <v>1438</v>
      </c>
      <c r="L64" s="23">
        <f>+'Cartera masculina por edad'!K64+'Cartera femenina por edad'!K64</f>
        <v>1090</v>
      </c>
      <c r="M64" s="23">
        <f>+'Cartera masculina por edad'!L64+'Cartera femenina por edad'!L64</f>
        <v>622</v>
      </c>
      <c r="N64" s="23">
        <f>+'Cartera masculina por edad'!M64+'Cartera femenina por edad'!M64</f>
        <v>308</v>
      </c>
      <c r="O64" s="23">
        <f>+'Cartera masculina por edad'!N64+'Cartera femenina por edad'!N64</f>
        <v>244</v>
      </c>
      <c r="P64" s="23">
        <f>+'Cartera masculina por edad'!O64+'Cartera femenina por edad'!O64</f>
        <v>161</v>
      </c>
      <c r="Q64" s="23">
        <f>+'Cartera masculina por edad'!P64+'Cartera femenina por edad'!P64</f>
        <v>105</v>
      </c>
      <c r="R64" s="23">
        <f>+'Cartera masculina por edad'!Q64+'Cartera femenina por edad'!Q64</f>
        <v>112</v>
      </c>
      <c r="S64" s="23">
        <f>+'Cartera masculina por edad'!R64+'Cartera femenina por edad'!R64</f>
        <v>0</v>
      </c>
      <c r="T64" s="24">
        <f t="shared" si="10"/>
        <v>29184</v>
      </c>
      <c r="U64" s="24"/>
      <c r="V64" s="13"/>
      <c r="W64" s="13">
        <f t="shared" si="11"/>
        <v>-29184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1.25">
      <c r="A65" s="4">
        <v>65</v>
      </c>
      <c r="B65" s="11" t="s">
        <v>55</v>
      </c>
      <c r="C65" s="52">
        <v>0</v>
      </c>
      <c r="D65" s="23">
        <f>+'Cartera masculina por edad'!C65+'Cartera femenina por edad'!C65</f>
        <v>13523</v>
      </c>
      <c r="E65" s="23">
        <f>+'Cartera masculina por edad'!D65+'Cartera femenina por edad'!D65</f>
        <v>2759</v>
      </c>
      <c r="F65" s="23">
        <f>+'Cartera masculina por edad'!E65+'Cartera femenina por edad'!E65</f>
        <v>372</v>
      </c>
      <c r="G65" s="23">
        <f>+'Cartera masculina por edad'!F65+'Cartera femenina por edad'!F65</f>
        <v>726</v>
      </c>
      <c r="H65" s="23">
        <f>+'Cartera masculina por edad'!G65+'Cartera femenina por edad'!G65</f>
        <v>1222</v>
      </c>
      <c r="I65" s="23">
        <f>+'Cartera masculina por edad'!H65+'Cartera femenina por edad'!H65</f>
        <v>1450</v>
      </c>
      <c r="J65" s="23">
        <f>+'Cartera masculina por edad'!I65+'Cartera femenina por edad'!I65</f>
        <v>1337</v>
      </c>
      <c r="K65" s="23">
        <f>+'Cartera masculina por edad'!J65+'Cartera femenina por edad'!J65</f>
        <v>966</v>
      </c>
      <c r="L65" s="23">
        <f>+'Cartera masculina por edad'!K65+'Cartera femenina por edad'!K65</f>
        <v>538</v>
      </c>
      <c r="M65" s="23">
        <f>+'Cartera masculina por edad'!L65+'Cartera femenina por edad'!L65</f>
        <v>248</v>
      </c>
      <c r="N65" s="23">
        <f>+'Cartera masculina por edad'!M65+'Cartera femenina por edad'!M65</f>
        <v>149</v>
      </c>
      <c r="O65" s="23">
        <f>+'Cartera masculina por edad'!N65+'Cartera femenina por edad'!N65</f>
        <v>181</v>
      </c>
      <c r="P65" s="23">
        <f>+'Cartera masculina por edad'!O65+'Cartera femenina por edad'!O65</f>
        <v>154</v>
      </c>
      <c r="Q65" s="23">
        <f>+'Cartera masculina por edad'!P65+'Cartera femenina por edad'!P65</f>
        <v>81</v>
      </c>
      <c r="R65" s="23">
        <f>+'Cartera masculina por edad'!Q65+'Cartera femenina por edad'!Q65</f>
        <v>83</v>
      </c>
      <c r="S65" s="23">
        <f>+'Cartera masculina por edad'!R65+'Cartera femenina por edad'!R65</f>
        <v>0</v>
      </c>
      <c r="T65" s="24">
        <f t="shared" si="10"/>
        <v>23789</v>
      </c>
      <c r="U65" s="24"/>
      <c r="V65" s="13"/>
      <c r="W65" s="13">
        <f t="shared" si="11"/>
        <v>-23789</v>
      </c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ht="11.25">
      <c r="A66" s="4">
        <v>68</v>
      </c>
      <c r="B66" s="11" t="s">
        <v>56</v>
      </c>
      <c r="C66" s="52">
        <v>0</v>
      </c>
      <c r="D66" s="23">
        <f>+'Cartera masculina por edad'!C66+'Cartera femenina por edad'!C66</f>
        <v>1885</v>
      </c>
      <c r="E66" s="23">
        <f>+'Cartera masculina por edad'!D66+'Cartera femenina por edad'!D66</f>
        <v>443</v>
      </c>
      <c r="F66" s="23">
        <f>+'Cartera masculina por edad'!E66+'Cartera femenina por edad'!E66</f>
        <v>82</v>
      </c>
      <c r="G66" s="23">
        <f>+'Cartera masculina por edad'!F66+'Cartera femenina por edad'!F66</f>
        <v>119</v>
      </c>
      <c r="H66" s="23">
        <f>+'Cartera masculina por edad'!G66+'Cartera femenina por edad'!G66</f>
        <v>135</v>
      </c>
      <c r="I66" s="23">
        <f>+'Cartera masculina por edad'!H66+'Cartera femenina por edad'!H66</f>
        <v>191</v>
      </c>
      <c r="J66" s="23">
        <f>+'Cartera masculina por edad'!I66+'Cartera femenina por edad'!I66</f>
        <v>191</v>
      </c>
      <c r="K66" s="23">
        <f>+'Cartera masculina por edad'!J66+'Cartera femenina por edad'!J66</f>
        <v>204</v>
      </c>
      <c r="L66" s="23">
        <f>+'Cartera masculina por edad'!K66+'Cartera femenina por edad'!K66</f>
        <v>144</v>
      </c>
      <c r="M66" s="23">
        <f>+'Cartera masculina por edad'!L66+'Cartera femenina por edad'!L66</f>
        <v>68</v>
      </c>
      <c r="N66" s="23">
        <f>+'Cartera masculina por edad'!M66+'Cartera femenina por edad'!M66</f>
        <v>30</v>
      </c>
      <c r="O66" s="23">
        <f>+'Cartera masculina por edad'!N66+'Cartera femenina por edad'!N66</f>
        <v>29</v>
      </c>
      <c r="P66" s="23">
        <f>+'Cartera masculina por edad'!O66+'Cartera femenina por edad'!O66</f>
        <v>28</v>
      </c>
      <c r="Q66" s="23">
        <f>+'Cartera masculina por edad'!P66+'Cartera femenina por edad'!P66</f>
        <v>16</v>
      </c>
      <c r="R66" s="23">
        <f>+'Cartera masculina por edad'!Q66+'Cartera femenina por edad'!Q66</f>
        <v>26</v>
      </c>
      <c r="S66" s="23">
        <f>+'Cartera masculina por edad'!R66+'Cartera femenina por edad'!R66</f>
        <v>0</v>
      </c>
      <c r="T66" s="24">
        <f t="shared" si="10"/>
        <v>3591</v>
      </c>
      <c r="U66" s="24"/>
      <c r="V66" s="13"/>
      <c r="W66" s="13">
        <f t="shared" si="11"/>
        <v>-3591</v>
      </c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11.25">
      <c r="A67" s="4">
        <v>76</v>
      </c>
      <c r="B67" s="11" t="s">
        <v>57</v>
      </c>
      <c r="C67" s="52">
        <v>12</v>
      </c>
      <c r="D67" s="23">
        <f>+'Cartera masculina por edad'!C67+'Cartera femenina por edad'!C67</f>
        <v>7427</v>
      </c>
      <c r="E67" s="23">
        <f>+'Cartera masculina por edad'!D67+'Cartera femenina por edad'!D67</f>
        <v>1743</v>
      </c>
      <c r="F67" s="23">
        <f>+'Cartera masculina por edad'!E67+'Cartera femenina por edad'!E67</f>
        <v>625</v>
      </c>
      <c r="G67" s="23">
        <f>+'Cartera masculina por edad'!F67+'Cartera femenina por edad'!F67</f>
        <v>318</v>
      </c>
      <c r="H67" s="23">
        <f>+'Cartera masculina por edad'!G67+'Cartera femenina por edad'!G67</f>
        <v>313</v>
      </c>
      <c r="I67" s="23">
        <f>+'Cartera masculina por edad'!H67+'Cartera femenina por edad'!H67</f>
        <v>388</v>
      </c>
      <c r="J67" s="23">
        <f>+'Cartera masculina por edad'!I67+'Cartera femenina por edad'!I67</f>
        <v>489</v>
      </c>
      <c r="K67" s="23">
        <f>+'Cartera masculina por edad'!J67+'Cartera femenina por edad'!J67</f>
        <v>616</v>
      </c>
      <c r="L67" s="23">
        <f>+'Cartera masculina por edad'!K67+'Cartera femenina por edad'!K67</f>
        <v>581</v>
      </c>
      <c r="M67" s="23">
        <f>+'Cartera masculina por edad'!L67+'Cartera femenina por edad'!L67</f>
        <v>427</v>
      </c>
      <c r="N67" s="23">
        <f>+'Cartera masculina por edad'!M67+'Cartera femenina por edad'!M67</f>
        <v>331</v>
      </c>
      <c r="O67" s="23">
        <f>+'Cartera masculina por edad'!N67+'Cartera femenina por edad'!N67</f>
        <v>368</v>
      </c>
      <c r="P67" s="23">
        <f>+'Cartera masculina por edad'!O67+'Cartera femenina por edad'!O67</f>
        <v>314</v>
      </c>
      <c r="Q67" s="23">
        <f>+'Cartera masculina por edad'!P67+'Cartera femenina por edad'!P67</f>
        <v>160</v>
      </c>
      <c r="R67" s="23">
        <f>+'Cartera masculina por edad'!Q67+'Cartera femenina por edad'!Q67</f>
        <v>132</v>
      </c>
      <c r="S67" s="23">
        <f>+'Cartera masculina por edad'!R67+'Cartera femenina por edad'!R67</f>
        <v>0</v>
      </c>
      <c r="T67" s="24">
        <f t="shared" si="10"/>
        <v>14244</v>
      </c>
      <c r="U67" s="24"/>
      <c r="V67" s="13"/>
      <c r="W67" s="13">
        <f t="shared" si="11"/>
        <v>-14244</v>
      </c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ht="11.25">
      <c r="A68" s="4">
        <v>81</v>
      </c>
      <c r="B68" s="11" t="s">
        <v>58</v>
      </c>
      <c r="C68" s="52">
        <v>11</v>
      </c>
      <c r="D68" s="23">
        <f>+'Cartera masculina por edad'!C68+'Cartera femenina por edad'!C68</f>
        <v>2877</v>
      </c>
      <c r="E68" s="23">
        <f>+'Cartera masculina por edad'!D68+'Cartera femenina por edad'!D68</f>
        <v>495</v>
      </c>
      <c r="F68" s="23">
        <f>+'Cartera masculina por edad'!E68+'Cartera femenina por edad'!E68</f>
        <v>122</v>
      </c>
      <c r="G68" s="23">
        <f>+'Cartera masculina por edad'!F68+'Cartera femenina por edad'!F68</f>
        <v>141</v>
      </c>
      <c r="H68" s="23">
        <f>+'Cartera masculina por edad'!G68+'Cartera femenina por edad'!G68</f>
        <v>198</v>
      </c>
      <c r="I68" s="23">
        <f>+'Cartera masculina por edad'!H68+'Cartera femenina por edad'!H68</f>
        <v>199</v>
      </c>
      <c r="J68" s="23">
        <f>+'Cartera masculina por edad'!I68+'Cartera femenina por edad'!I68</f>
        <v>278</v>
      </c>
      <c r="K68" s="23">
        <f>+'Cartera masculina por edad'!J68+'Cartera femenina por edad'!J68</f>
        <v>543</v>
      </c>
      <c r="L68" s="23">
        <f>+'Cartera masculina por edad'!K68+'Cartera femenina por edad'!K68</f>
        <v>408</v>
      </c>
      <c r="M68" s="23">
        <f>+'Cartera masculina por edad'!L68+'Cartera femenina por edad'!L68</f>
        <v>209</v>
      </c>
      <c r="N68" s="23">
        <f>+'Cartera masculina por edad'!M68+'Cartera femenina por edad'!M68</f>
        <v>83</v>
      </c>
      <c r="O68" s="23">
        <f>+'Cartera masculina por edad'!N68+'Cartera femenina por edad'!N68</f>
        <v>33</v>
      </c>
      <c r="P68" s="23">
        <f>+'Cartera masculina por edad'!O68+'Cartera femenina por edad'!O68</f>
        <v>15</v>
      </c>
      <c r="Q68" s="23">
        <f>+'Cartera masculina por edad'!P68+'Cartera femenina por edad'!P68</f>
        <v>3</v>
      </c>
      <c r="R68" s="23">
        <f>+'Cartera masculina por edad'!Q68+'Cartera femenina por edad'!Q68</f>
        <v>2</v>
      </c>
      <c r="S68" s="23">
        <f>+'Cartera masculina por edad'!R68+'Cartera femenina por edad'!R68</f>
        <v>0</v>
      </c>
      <c r="T68" s="24">
        <f t="shared" si="10"/>
        <v>5617</v>
      </c>
      <c r="U68" s="24"/>
      <c r="V68" s="13"/>
      <c r="W68" s="13">
        <f t="shared" si="11"/>
        <v>-5617</v>
      </c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ht="11.25">
      <c r="A69" s="4">
        <v>85</v>
      </c>
      <c r="B69" s="11" t="s">
        <v>59</v>
      </c>
      <c r="C69" s="52">
        <v>17</v>
      </c>
      <c r="D69" s="23">
        <f>+'Cartera masculina por edad'!C69+'Cartera femenina por edad'!C69</f>
        <v>6694</v>
      </c>
      <c r="E69" s="23">
        <f>+'Cartera masculina por edad'!D69+'Cartera femenina por edad'!D69</f>
        <v>1039</v>
      </c>
      <c r="F69" s="23">
        <f>+'Cartera masculina por edad'!E69+'Cartera femenina por edad'!E69</f>
        <v>387</v>
      </c>
      <c r="G69" s="23">
        <f>+'Cartera masculina por edad'!F69+'Cartera femenina por edad'!F69</f>
        <v>339</v>
      </c>
      <c r="H69" s="23">
        <f>+'Cartera masculina por edad'!G69+'Cartera femenina por edad'!G69</f>
        <v>511</v>
      </c>
      <c r="I69" s="23">
        <f>+'Cartera masculina por edad'!H69+'Cartera femenina por edad'!H69</f>
        <v>468</v>
      </c>
      <c r="J69" s="23">
        <f>+'Cartera masculina por edad'!I69+'Cartera femenina por edad'!I69</f>
        <v>339</v>
      </c>
      <c r="K69" s="23">
        <f>+'Cartera masculina por edad'!J69+'Cartera femenina por edad'!J69</f>
        <v>200</v>
      </c>
      <c r="L69" s="23">
        <f>+'Cartera masculina por edad'!K69+'Cartera femenina por edad'!K69</f>
        <v>196</v>
      </c>
      <c r="M69" s="23">
        <f>+'Cartera masculina por edad'!L69+'Cartera femenina por edad'!L69</f>
        <v>201</v>
      </c>
      <c r="N69" s="23">
        <f>+'Cartera masculina por edad'!M69+'Cartera femenina por edad'!M69</f>
        <v>153</v>
      </c>
      <c r="O69" s="23">
        <f>+'Cartera masculina por edad'!N69+'Cartera femenina por edad'!N69</f>
        <v>170</v>
      </c>
      <c r="P69" s="23">
        <f>+'Cartera masculina por edad'!O69+'Cartera femenina por edad'!O69</f>
        <v>137</v>
      </c>
      <c r="Q69" s="23">
        <f>+'Cartera masculina por edad'!P69+'Cartera femenina por edad'!P69</f>
        <v>50</v>
      </c>
      <c r="R69" s="23">
        <f>+'Cartera masculina por edad'!Q69+'Cartera femenina por edad'!Q69</f>
        <v>57</v>
      </c>
      <c r="S69" s="23">
        <f>+'Cartera masculina por edad'!R69+'Cartera femenina por edad'!R69</f>
        <v>0</v>
      </c>
      <c r="T69" s="24">
        <f t="shared" si="10"/>
        <v>10958</v>
      </c>
      <c r="U69" s="24"/>
      <c r="V69" s="13"/>
      <c r="W69" s="13">
        <f t="shared" si="11"/>
        <v>-10958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ht="11.25">
      <c r="A70" s="4">
        <v>94</v>
      </c>
      <c r="B70" s="11" t="s">
        <v>60</v>
      </c>
      <c r="C70" s="52">
        <v>0</v>
      </c>
      <c r="D70" s="23">
        <f>+'Cartera masculina por edad'!C70+'Cartera femenina por edad'!C70</f>
        <v>2108</v>
      </c>
      <c r="E70" s="23">
        <f>+'Cartera masculina por edad'!D70+'Cartera femenina por edad'!D70</f>
        <v>166</v>
      </c>
      <c r="F70" s="23">
        <f>+'Cartera masculina por edad'!E70+'Cartera femenina por edad'!E70</f>
        <v>109</v>
      </c>
      <c r="G70" s="23">
        <f>+'Cartera masculina por edad'!F70+'Cartera femenina por edad'!F70</f>
        <v>137</v>
      </c>
      <c r="H70" s="23">
        <f>+'Cartera masculina por edad'!G70+'Cartera femenina por edad'!G70</f>
        <v>198</v>
      </c>
      <c r="I70" s="23">
        <f>+'Cartera masculina por edad'!H70+'Cartera femenina por edad'!H70</f>
        <v>187</v>
      </c>
      <c r="J70" s="23">
        <f>+'Cartera masculina por edad'!I70+'Cartera femenina por edad'!I70</f>
        <v>166</v>
      </c>
      <c r="K70" s="23">
        <f>+'Cartera masculina por edad'!J70+'Cartera femenina por edad'!J70</f>
        <v>132</v>
      </c>
      <c r="L70" s="23">
        <f>+'Cartera masculina por edad'!K70+'Cartera femenina por edad'!K70</f>
        <v>63</v>
      </c>
      <c r="M70" s="23">
        <f>+'Cartera masculina por edad'!L70+'Cartera femenina por edad'!L70</f>
        <v>25</v>
      </c>
      <c r="N70" s="23">
        <f>+'Cartera masculina por edad'!M70+'Cartera femenina por edad'!M70</f>
        <v>16</v>
      </c>
      <c r="O70" s="23">
        <f>+'Cartera masculina por edad'!N70+'Cartera femenina por edad'!N70</f>
        <v>11</v>
      </c>
      <c r="P70" s="23">
        <f>+'Cartera masculina por edad'!O70+'Cartera femenina por edad'!O70</f>
        <v>4</v>
      </c>
      <c r="Q70" s="23">
        <f>+'Cartera masculina por edad'!P70+'Cartera femenina por edad'!P70</f>
        <v>4</v>
      </c>
      <c r="R70" s="23">
        <f>+'Cartera masculina por edad'!Q70+'Cartera femenina por edad'!Q70</f>
        <v>1</v>
      </c>
      <c r="S70" s="23">
        <f>+'Cartera masculina por edad'!R70+'Cartera femenina por edad'!R70</f>
        <v>0</v>
      </c>
      <c r="T70" s="24">
        <f t="shared" si="10"/>
        <v>3327</v>
      </c>
      <c r="U70" s="24"/>
      <c r="V70" s="13"/>
      <c r="W70" s="13">
        <f t="shared" si="11"/>
        <v>-3327</v>
      </c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t="11.25">
      <c r="A71" s="4"/>
      <c r="B71" s="4"/>
      <c r="C71" s="52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3"/>
      <c r="W71" s="13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ht="11.25">
      <c r="A72" s="11"/>
      <c r="B72" s="11" t="s">
        <v>61</v>
      </c>
      <c r="C72" s="24">
        <f aca="true" t="shared" si="12" ref="C72:T72">SUM(C63:C70)</f>
        <v>120</v>
      </c>
      <c r="D72" s="24">
        <f t="shared" si="12"/>
        <v>53036</v>
      </c>
      <c r="E72" s="24">
        <f t="shared" si="12"/>
        <v>11100</v>
      </c>
      <c r="F72" s="24">
        <f t="shared" si="12"/>
        <v>3045</v>
      </c>
      <c r="G72" s="24">
        <f t="shared" si="12"/>
        <v>2751</v>
      </c>
      <c r="H72" s="24">
        <f t="shared" si="12"/>
        <v>3783</v>
      </c>
      <c r="I72" s="24">
        <f t="shared" si="12"/>
        <v>4346</v>
      </c>
      <c r="J72" s="24">
        <f t="shared" si="12"/>
        <v>4668</v>
      </c>
      <c r="K72" s="24">
        <f t="shared" si="12"/>
        <v>4357</v>
      </c>
      <c r="L72" s="24">
        <f t="shared" si="12"/>
        <v>3127</v>
      </c>
      <c r="M72" s="24">
        <f t="shared" si="12"/>
        <v>1863</v>
      </c>
      <c r="N72" s="24">
        <f t="shared" si="12"/>
        <v>1102</v>
      </c>
      <c r="O72" s="24">
        <f t="shared" si="12"/>
        <v>1071</v>
      </c>
      <c r="P72" s="24">
        <f t="shared" si="12"/>
        <v>852</v>
      </c>
      <c r="Q72" s="24">
        <f t="shared" si="12"/>
        <v>439</v>
      </c>
      <c r="R72" s="24">
        <f t="shared" si="12"/>
        <v>434</v>
      </c>
      <c r="S72" s="24">
        <f t="shared" si="12"/>
        <v>0</v>
      </c>
      <c r="T72" s="24">
        <f t="shared" si="12"/>
        <v>96094</v>
      </c>
      <c r="U72" s="24"/>
      <c r="V72" s="13">
        <f>SUM(V63:V70)</f>
        <v>0</v>
      </c>
      <c r="W72" s="13">
        <f>SUM(W63:W70)</f>
        <v>-96094</v>
      </c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ht="11.25">
      <c r="A73" s="4"/>
      <c r="B73" s="4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24"/>
      <c r="T73" s="47"/>
      <c r="U73" s="47"/>
      <c r="V73" s="13"/>
      <c r="W73" s="13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2" thickBot="1">
      <c r="A74" s="15"/>
      <c r="B74" s="15" t="s">
        <v>62</v>
      </c>
      <c r="C74" s="24">
        <f aca="true" t="shared" si="13" ref="C74:T74">C61+C72</f>
        <v>3620</v>
      </c>
      <c r="D74" s="24">
        <f t="shared" si="13"/>
        <v>997374</v>
      </c>
      <c r="E74" s="24">
        <f t="shared" si="13"/>
        <v>152375</v>
      </c>
      <c r="F74" s="24">
        <f t="shared" si="13"/>
        <v>72494</v>
      </c>
      <c r="G74" s="24">
        <f t="shared" si="13"/>
        <v>58619</v>
      </c>
      <c r="H74" s="24">
        <f t="shared" si="13"/>
        <v>63171</v>
      </c>
      <c r="I74" s="24">
        <f t="shared" si="13"/>
        <v>60012</v>
      </c>
      <c r="J74" s="24">
        <f t="shared" si="13"/>
        <v>48415</v>
      </c>
      <c r="K74" s="24">
        <f t="shared" si="13"/>
        <v>37418</v>
      </c>
      <c r="L74" s="24">
        <f t="shared" si="13"/>
        <v>28778</v>
      </c>
      <c r="M74" s="24">
        <f t="shared" si="13"/>
        <v>17565</v>
      </c>
      <c r="N74" s="24">
        <f t="shared" si="13"/>
        <v>9828</v>
      </c>
      <c r="O74" s="24">
        <f t="shared" si="13"/>
        <v>6958</v>
      </c>
      <c r="P74" s="24">
        <f t="shared" si="13"/>
        <v>4194</v>
      </c>
      <c r="Q74" s="24">
        <f t="shared" si="13"/>
        <v>2308</v>
      </c>
      <c r="R74" s="24">
        <f t="shared" si="13"/>
        <v>2040</v>
      </c>
      <c r="S74" s="24">
        <f t="shared" si="13"/>
        <v>545</v>
      </c>
      <c r="T74" s="24">
        <f t="shared" si="13"/>
        <v>1565714</v>
      </c>
      <c r="U74" s="24"/>
      <c r="V74" s="19">
        <f>V61+V72</f>
        <v>0</v>
      </c>
      <c r="W74" s="19">
        <f>W61+W72</f>
        <v>-1565714</v>
      </c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ht="11.25">
      <c r="A75" s="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12" thickBot="1">
      <c r="A76" s="25"/>
      <c r="B76" s="25" t="s">
        <v>63</v>
      </c>
      <c r="C76" s="49">
        <f aca="true" t="shared" si="14" ref="C76:S76">(C74/$T74)</f>
        <v>0.002312044217526317</v>
      </c>
      <c r="D76" s="49">
        <f t="shared" si="14"/>
        <v>0.6370090578483683</v>
      </c>
      <c r="E76" s="49">
        <f t="shared" si="14"/>
        <v>0.09731981702916369</v>
      </c>
      <c r="F76" s="49">
        <f t="shared" si="14"/>
        <v>0.04630092085783227</v>
      </c>
      <c r="G76" s="49">
        <f t="shared" si="14"/>
        <v>0.03743914916772795</v>
      </c>
      <c r="H76" s="49">
        <f t="shared" si="14"/>
        <v>0.040346448968330104</v>
      </c>
      <c r="I76" s="49">
        <f t="shared" si="14"/>
        <v>0.03832883911110203</v>
      </c>
      <c r="J76" s="49">
        <f t="shared" si="14"/>
        <v>0.03092199469379465</v>
      </c>
      <c r="K76" s="49">
        <f t="shared" si="14"/>
        <v>0.023898362025248546</v>
      </c>
      <c r="L76" s="49">
        <f t="shared" si="14"/>
        <v>0.018380112843086285</v>
      </c>
      <c r="M76" s="49">
        <f t="shared" si="14"/>
        <v>0.011218523944986122</v>
      </c>
      <c r="N76" s="49">
        <f t="shared" si="14"/>
        <v>0.00627700844470957</v>
      </c>
      <c r="O76" s="49">
        <f t="shared" si="14"/>
        <v>0.004443978913134838</v>
      </c>
      <c r="P76" s="49">
        <f t="shared" si="14"/>
        <v>0.0026786501238412635</v>
      </c>
      <c r="Q76" s="49">
        <f t="shared" si="14"/>
        <v>0.001474087860235011</v>
      </c>
      <c r="R76" s="49">
        <f t="shared" si="14"/>
        <v>0.0013029199457883112</v>
      </c>
      <c r="S76" s="49">
        <f t="shared" si="14"/>
        <v>0.00034808400512481845</v>
      </c>
      <c r="T76" s="49">
        <f>SUM(C76:S76)</f>
        <v>1</v>
      </c>
      <c r="U76" s="50"/>
      <c r="V76" s="21">
        <v>100</v>
      </c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2:255" ht="11.25">
      <c r="B77" s="4"/>
      <c r="C77" s="4"/>
      <c r="D77" s="13"/>
      <c r="E77" s="13"/>
      <c r="F77" s="13"/>
      <c r="G77" s="13"/>
      <c r="H77" s="13"/>
      <c r="I77" s="13"/>
      <c r="J77" s="13"/>
      <c r="K77" s="13"/>
      <c r="L77" s="51" t="s">
        <v>1</v>
      </c>
      <c r="M77" s="51" t="s">
        <v>1</v>
      </c>
      <c r="N77" s="51" t="s">
        <v>1</v>
      </c>
      <c r="O77" s="51" t="s">
        <v>1</v>
      </c>
      <c r="P77" s="13"/>
      <c r="Q77" s="13"/>
      <c r="R77" s="51" t="s">
        <v>1</v>
      </c>
      <c r="S77" s="51" t="s">
        <v>1</v>
      </c>
      <c r="T77" s="5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2:255" ht="11.25">
      <c r="B78" s="11" t="str">
        <f>+'Cartera masculina por edad'!B36</f>
        <v>Fuente: Superintendencia de Isapres, Archivo Maestro de Beneficiarios.</v>
      </c>
      <c r="C78" s="11"/>
      <c r="D78" s="13"/>
      <c r="E78" s="13"/>
      <c r="F78" s="13"/>
      <c r="G78" s="13"/>
      <c r="H78" s="13"/>
      <c r="I78" s="13"/>
      <c r="J78" s="13"/>
      <c r="K78" s="13"/>
      <c r="L78" s="51" t="s">
        <v>1</v>
      </c>
      <c r="M78" s="51" t="s">
        <v>1</v>
      </c>
      <c r="N78" s="51" t="s">
        <v>1</v>
      </c>
      <c r="O78" s="51" t="s">
        <v>1</v>
      </c>
      <c r="P78" s="13"/>
      <c r="Q78" s="13"/>
      <c r="R78" s="51" t="s">
        <v>1</v>
      </c>
      <c r="S78" s="51" t="s">
        <v>1</v>
      </c>
      <c r="T78" s="5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2:255" ht="11.25">
      <c r="B79" s="11" t="str">
        <f>+'Cartera masculina por edad'!B37</f>
        <v>(*) Son aquellos datos que no presentan información en el campo edad.</v>
      </c>
      <c r="C79" s="11"/>
      <c r="D79" s="13"/>
      <c r="E79" s="13"/>
      <c r="F79" s="13"/>
      <c r="G79" s="13"/>
      <c r="H79" s="13"/>
      <c r="I79" s="13"/>
      <c r="J79" s="13"/>
      <c r="K79" s="13"/>
      <c r="L79" s="51"/>
      <c r="M79" s="51"/>
      <c r="N79" s="51"/>
      <c r="O79" s="51"/>
      <c r="P79" s="13"/>
      <c r="Q79" s="13"/>
      <c r="R79" s="51"/>
      <c r="S79" s="51"/>
      <c r="T79" s="5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2:255" ht="11.25">
      <c r="B80" s="11" t="s">
        <v>254</v>
      </c>
      <c r="C80" s="11"/>
      <c r="D80" s="13"/>
      <c r="E80" s="13"/>
      <c r="F80" s="13"/>
      <c r="G80" s="13"/>
      <c r="H80" s="13"/>
      <c r="I80" s="13"/>
      <c r="J80" s="13"/>
      <c r="K80" s="13"/>
      <c r="L80" s="51"/>
      <c r="M80" s="51"/>
      <c r="N80" s="51"/>
      <c r="O80" s="51"/>
      <c r="P80" s="13"/>
      <c r="Q80" s="13"/>
      <c r="R80" s="51"/>
      <c r="S80" s="51"/>
      <c r="T80" s="5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2:255" ht="23.25" customHeight="1">
      <c r="B81" s="152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2:255" ht="24" customHeight="1">
      <c r="B82" s="152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ht="23.25" customHeight="1">
      <c r="A83" s="103"/>
      <c r="B83" s="147">
        <f>+B40</f>
      </c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5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12.75">
      <c r="A84" s="146" t="s">
        <v>284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2:255" ht="13.5">
      <c r="B85" s="148" t="s">
        <v>99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2:255" ht="13.5">
      <c r="B86" s="148" t="s">
        <v>277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ht="12" thickBot="1">
      <c r="A87" s="21"/>
      <c r="B87" s="21"/>
      <c r="C87" s="21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ht="11.25">
      <c r="A88" s="109" t="s">
        <v>1</v>
      </c>
      <c r="B88" s="109" t="s">
        <v>1</v>
      </c>
      <c r="C88" s="161" t="s">
        <v>65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38"/>
      <c r="T88" s="138"/>
      <c r="U88" s="21"/>
      <c r="V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ht="11.25">
      <c r="A89" s="117" t="s">
        <v>40</v>
      </c>
      <c r="B89" s="117" t="s">
        <v>41</v>
      </c>
      <c r="C89" s="122" t="str">
        <f aca="true" t="shared" si="15" ref="C89:C100">+C48</f>
        <v>Sin Clasificar (**)</v>
      </c>
      <c r="D89" s="122" t="s">
        <v>66</v>
      </c>
      <c r="E89" s="122" t="s">
        <v>67</v>
      </c>
      <c r="F89" s="122" t="s">
        <v>68</v>
      </c>
      <c r="G89" s="122" t="s">
        <v>69</v>
      </c>
      <c r="H89" s="122" t="s">
        <v>70</v>
      </c>
      <c r="I89" s="122" t="s">
        <v>71</v>
      </c>
      <c r="J89" s="122" t="s">
        <v>72</v>
      </c>
      <c r="K89" s="122" t="s">
        <v>73</v>
      </c>
      <c r="L89" s="122" t="s">
        <v>74</v>
      </c>
      <c r="M89" s="122" t="s">
        <v>75</v>
      </c>
      <c r="N89" s="122" t="s">
        <v>76</v>
      </c>
      <c r="O89" s="122" t="s">
        <v>77</v>
      </c>
      <c r="P89" s="122" t="s">
        <v>78</v>
      </c>
      <c r="Q89" s="122" t="s">
        <v>79</v>
      </c>
      <c r="R89" s="123" t="s">
        <v>80</v>
      </c>
      <c r="S89" s="123" t="str">
        <f>+S48</f>
        <v>Sin Edad (*)</v>
      </c>
      <c r="T89" s="139" t="s">
        <v>4</v>
      </c>
      <c r="U89" s="21"/>
      <c r="V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1.25">
      <c r="A90" s="4">
        <v>57</v>
      </c>
      <c r="B90" s="11" t="str">
        <f aca="true" t="shared" si="16" ref="B90:B100">+B49</f>
        <v>Promepart</v>
      </c>
      <c r="C90" s="24">
        <f t="shared" si="15"/>
        <v>133</v>
      </c>
      <c r="D90" s="24">
        <f aca="true" t="shared" si="17" ref="D90:S90">C7+D49</f>
        <v>30948</v>
      </c>
      <c r="E90" s="24">
        <f t="shared" si="17"/>
        <v>9861</v>
      </c>
      <c r="F90" s="24">
        <f t="shared" si="17"/>
        <v>11155</v>
      </c>
      <c r="G90" s="24">
        <f t="shared" si="17"/>
        <v>10548</v>
      </c>
      <c r="H90" s="24">
        <f t="shared" si="17"/>
        <v>9805</v>
      </c>
      <c r="I90" s="24">
        <f t="shared" si="17"/>
        <v>8226</v>
      </c>
      <c r="J90" s="24">
        <f t="shared" si="17"/>
        <v>6605</v>
      </c>
      <c r="K90" s="24">
        <f t="shared" si="17"/>
        <v>5464</v>
      </c>
      <c r="L90" s="24">
        <f t="shared" si="17"/>
        <v>4576</v>
      </c>
      <c r="M90" s="24">
        <f t="shared" si="17"/>
        <v>3317</v>
      </c>
      <c r="N90" s="24">
        <f t="shared" si="17"/>
        <v>2293</v>
      </c>
      <c r="O90" s="24">
        <f t="shared" si="17"/>
        <v>1994</v>
      </c>
      <c r="P90" s="24">
        <f t="shared" si="17"/>
        <v>1099</v>
      </c>
      <c r="Q90" s="24">
        <f t="shared" si="17"/>
        <v>507</v>
      </c>
      <c r="R90" s="24">
        <f t="shared" si="17"/>
        <v>365</v>
      </c>
      <c r="S90" s="24">
        <f t="shared" si="17"/>
        <v>1</v>
      </c>
      <c r="T90" s="24">
        <f aca="true" t="shared" si="18" ref="T90:T100">SUM(C90:S90)</f>
        <v>106897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ht="11.25">
      <c r="A91" s="4">
        <v>66</v>
      </c>
      <c r="B91" s="11" t="str">
        <f t="shared" si="16"/>
        <v>Cigna Salud</v>
      </c>
      <c r="C91" s="24">
        <f t="shared" si="15"/>
        <v>201</v>
      </c>
      <c r="D91" s="24">
        <f aca="true" t="shared" si="19" ref="D91:S91">C8+D50</f>
        <v>44509</v>
      </c>
      <c r="E91" s="24">
        <f t="shared" si="19"/>
        <v>10633</v>
      </c>
      <c r="F91" s="24">
        <f t="shared" si="19"/>
        <v>9974</v>
      </c>
      <c r="G91" s="24">
        <f t="shared" si="19"/>
        <v>10850</v>
      </c>
      <c r="H91" s="24">
        <f t="shared" si="19"/>
        <v>10953</v>
      </c>
      <c r="I91" s="24">
        <f t="shared" si="19"/>
        <v>9623</v>
      </c>
      <c r="J91" s="24">
        <f t="shared" si="19"/>
        <v>7621</v>
      </c>
      <c r="K91" s="24">
        <f t="shared" si="19"/>
        <v>5717</v>
      </c>
      <c r="L91" s="24">
        <f t="shared" si="19"/>
        <v>4126</v>
      </c>
      <c r="M91" s="24">
        <f t="shared" si="19"/>
        <v>2432</v>
      </c>
      <c r="N91" s="24">
        <f t="shared" si="19"/>
        <v>1302</v>
      </c>
      <c r="O91" s="24">
        <f t="shared" si="19"/>
        <v>848</v>
      </c>
      <c r="P91" s="24">
        <f t="shared" si="19"/>
        <v>369</v>
      </c>
      <c r="Q91" s="24">
        <f t="shared" si="19"/>
        <v>194</v>
      </c>
      <c r="R91" s="24">
        <f t="shared" si="19"/>
        <v>154</v>
      </c>
      <c r="S91" s="24">
        <f t="shared" si="19"/>
        <v>0</v>
      </c>
      <c r="T91" s="24">
        <f t="shared" si="18"/>
        <v>119506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11.25">
      <c r="A92" s="4">
        <v>67</v>
      </c>
      <c r="B92" s="11" t="str">
        <f t="shared" si="16"/>
        <v>Colmena Golden Cross</v>
      </c>
      <c r="C92" s="24">
        <f t="shared" si="15"/>
        <v>485</v>
      </c>
      <c r="D92" s="24">
        <f aca="true" t="shared" si="20" ref="D92:S92">C9+D51</f>
        <v>113628</v>
      </c>
      <c r="E92" s="24">
        <f t="shared" si="20"/>
        <v>24281</v>
      </c>
      <c r="F92" s="24">
        <f t="shared" si="20"/>
        <v>31110</v>
      </c>
      <c r="G92" s="24">
        <f t="shared" si="20"/>
        <v>32827</v>
      </c>
      <c r="H92" s="24">
        <f t="shared" si="20"/>
        <v>27233</v>
      </c>
      <c r="I92" s="24">
        <f t="shared" si="20"/>
        <v>24553</v>
      </c>
      <c r="J92" s="24">
        <f t="shared" si="20"/>
        <v>21705</v>
      </c>
      <c r="K92" s="24">
        <f t="shared" si="20"/>
        <v>17689</v>
      </c>
      <c r="L92" s="24">
        <f t="shared" si="20"/>
        <v>13953</v>
      </c>
      <c r="M92" s="24">
        <f t="shared" si="20"/>
        <v>9404</v>
      </c>
      <c r="N92" s="24">
        <f t="shared" si="20"/>
        <v>4846</v>
      </c>
      <c r="O92" s="24">
        <f t="shared" si="20"/>
        <v>2992</v>
      </c>
      <c r="P92" s="24">
        <f t="shared" si="20"/>
        <v>1651</v>
      </c>
      <c r="Q92" s="24">
        <f t="shared" si="20"/>
        <v>635</v>
      </c>
      <c r="R92" s="24">
        <f t="shared" si="20"/>
        <v>434</v>
      </c>
      <c r="S92" s="24">
        <f t="shared" si="20"/>
        <v>489</v>
      </c>
      <c r="T92" s="24">
        <f t="shared" si="18"/>
        <v>327915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ht="11.25">
      <c r="A93" s="4">
        <v>70</v>
      </c>
      <c r="B93" s="11" t="str">
        <f t="shared" si="16"/>
        <v>Normédica</v>
      </c>
      <c r="C93" s="24">
        <f t="shared" si="15"/>
        <v>435</v>
      </c>
      <c r="D93" s="24">
        <f aca="true" t="shared" si="21" ref="D93:S93">C10+D52</f>
        <v>19572</v>
      </c>
      <c r="E93" s="24">
        <f t="shared" si="21"/>
        <v>3595</v>
      </c>
      <c r="F93" s="24">
        <f t="shared" si="21"/>
        <v>4584</v>
      </c>
      <c r="G93" s="24">
        <f t="shared" si="21"/>
        <v>5104</v>
      </c>
      <c r="H93" s="24">
        <f t="shared" si="21"/>
        <v>4709</v>
      </c>
      <c r="I93" s="24">
        <f t="shared" si="21"/>
        <v>4021</v>
      </c>
      <c r="J93" s="24">
        <f t="shared" si="21"/>
        <v>3200</v>
      </c>
      <c r="K93" s="24">
        <f t="shared" si="21"/>
        <v>2247</v>
      </c>
      <c r="L93" s="24">
        <f t="shared" si="21"/>
        <v>1379</v>
      </c>
      <c r="M93" s="24">
        <f t="shared" si="21"/>
        <v>615</v>
      </c>
      <c r="N93" s="24">
        <f t="shared" si="21"/>
        <v>261</v>
      </c>
      <c r="O93" s="24">
        <f t="shared" si="21"/>
        <v>134</v>
      </c>
      <c r="P93" s="24">
        <f t="shared" si="21"/>
        <v>61</v>
      </c>
      <c r="Q93" s="24">
        <f t="shared" si="21"/>
        <v>26</v>
      </c>
      <c r="R93" s="24">
        <f t="shared" si="21"/>
        <v>23</v>
      </c>
      <c r="S93" s="24">
        <f t="shared" si="21"/>
        <v>25</v>
      </c>
      <c r="T93" s="24">
        <f t="shared" si="18"/>
        <v>49991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ht="11.25">
      <c r="A94" s="4">
        <v>78</v>
      </c>
      <c r="B94" s="11" t="str">
        <f t="shared" si="16"/>
        <v>ING Salud S.A. (1)</v>
      </c>
      <c r="C94" s="24">
        <f t="shared" si="15"/>
        <v>1262</v>
      </c>
      <c r="D94" s="24">
        <f aca="true" t="shared" si="22" ref="D94:S94">C11+D53</f>
        <v>195688</v>
      </c>
      <c r="E94" s="24">
        <f t="shared" si="22"/>
        <v>46890</v>
      </c>
      <c r="F94" s="24">
        <f t="shared" si="22"/>
        <v>55514</v>
      </c>
      <c r="G94" s="24">
        <f t="shared" si="22"/>
        <v>59303</v>
      </c>
      <c r="H94" s="24">
        <f t="shared" si="22"/>
        <v>53783</v>
      </c>
      <c r="I94" s="24">
        <f t="shared" si="22"/>
        <v>45422</v>
      </c>
      <c r="J94" s="24">
        <f t="shared" si="22"/>
        <v>36711</v>
      </c>
      <c r="K94" s="24">
        <f t="shared" si="22"/>
        <v>27007</v>
      </c>
      <c r="L94" s="24">
        <f t="shared" si="22"/>
        <v>19371</v>
      </c>
      <c r="M94" s="24">
        <f t="shared" si="22"/>
        <v>10709</v>
      </c>
      <c r="N94" s="24">
        <f t="shared" si="22"/>
        <v>5271</v>
      </c>
      <c r="O94" s="24">
        <f t="shared" si="22"/>
        <v>2936</v>
      </c>
      <c r="P94" s="24">
        <f t="shared" si="22"/>
        <v>1448</v>
      </c>
      <c r="Q94" s="24">
        <f t="shared" si="22"/>
        <v>663</v>
      </c>
      <c r="R94" s="24">
        <f t="shared" si="22"/>
        <v>276</v>
      </c>
      <c r="S94" s="24">
        <f t="shared" si="22"/>
        <v>0</v>
      </c>
      <c r="T94" s="24">
        <f t="shared" si="18"/>
        <v>562254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ht="11.25">
      <c r="A95" s="4">
        <v>80</v>
      </c>
      <c r="B95" s="11" t="str">
        <f t="shared" si="16"/>
        <v>Vida Tres</v>
      </c>
      <c r="C95" s="24">
        <f t="shared" si="15"/>
        <v>106</v>
      </c>
      <c r="D95" s="24">
        <f aca="true" t="shared" si="23" ref="D95:S95">C12+D54</f>
        <v>41426</v>
      </c>
      <c r="E95" s="24">
        <f t="shared" si="23"/>
        <v>8515</v>
      </c>
      <c r="F95" s="24">
        <f t="shared" si="23"/>
        <v>12952</v>
      </c>
      <c r="G95" s="24">
        <f t="shared" si="23"/>
        <v>14580</v>
      </c>
      <c r="H95" s="24">
        <f t="shared" si="23"/>
        <v>12402</v>
      </c>
      <c r="I95" s="24">
        <f t="shared" si="23"/>
        <v>10899</v>
      </c>
      <c r="J95" s="24">
        <f t="shared" si="23"/>
        <v>8316</v>
      </c>
      <c r="K95" s="24">
        <f t="shared" si="23"/>
        <v>6226</v>
      </c>
      <c r="L95" s="24">
        <f t="shared" si="23"/>
        <v>5071</v>
      </c>
      <c r="M95" s="24">
        <f t="shared" si="23"/>
        <v>3124</v>
      </c>
      <c r="N95" s="24">
        <f t="shared" si="23"/>
        <v>2339</v>
      </c>
      <c r="O95" s="24">
        <f t="shared" si="23"/>
        <v>1593</v>
      </c>
      <c r="P95" s="24">
        <f t="shared" si="23"/>
        <v>707</v>
      </c>
      <c r="Q95" s="24">
        <f t="shared" si="23"/>
        <v>252</v>
      </c>
      <c r="R95" s="24">
        <f t="shared" si="23"/>
        <v>186</v>
      </c>
      <c r="S95" s="24">
        <f t="shared" si="23"/>
        <v>0</v>
      </c>
      <c r="T95" s="24">
        <f t="shared" si="18"/>
        <v>128694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ht="11.25">
      <c r="A96" s="4">
        <v>88</v>
      </c>
      <c r="B96" s="11" t="str">
        <f t="shared" si="16"/>
        <v>Masvida</v>
      </c>
      <c r="C96" s="24">
        <f t="shared" si="15"/>
        <v>307</v>
      </c>
      <c r="D96" s="24">
        <f aca="true" t="shared" si="24" ref="D96:S96">C13+D55</f>
        <v>69253</v>
      </c>
      <c r="E96" s="24">
        <f t="shared" si="24"/>
        <v>12270</v>
      </c>
      <c r="F96" s="24">
        <f t="shared" si="24"/>
        <v>17739</v>
      </c>
      <c r="G96" s="24">
        <f t="shared" si="24"/>
        <v>21037</v>
      </c>
      <c r="H96" s="24">
        <f t="shared" si="24"/>
        <v>19103</v>
      </c>
      <c r="I96" s="24">
        <f t="shared" si="24"/>
        <v>15532</v>
      </c>
      <c r="J96" s="24">
        <f t="shared" si="24"/>
        <v>11597</v>
      </c>
      <c r="K96" s="24">
        <f t="shared" si="24"/>
        <v>8248</v>
      </c>
      <c r="L96" s="24">
        <f t="shared" si="24"/>
        <v>4656</v>
      </c>
      <c r="M96" s="24">
        <f t="shared" si="24"/>
        <v>2288</v>
      </c>
      <c r="N96" s="24">
        <f t="shared" si="24"/>
        <v>1000</v>
      </c>
      <c r="O96" s="24">
        <f t="shared" si="24"/>
        <v>686</v>
      </c>
      <c r="P96" s="24">
        <f t="shared" si="24"/>
        <v>387</v>
      </c>
      <c r="Q96" s="24">
        <f t="shared" si="24"/>
        <v>173</v>
      </c>
      <c r="R96" s="24">
        <f t="shared" si="24"/>
        <v>136</v>
      </c>
      <c r="S96" s="24">
        <f t="shared" si="24"/>
        <v>0</v>
      </c>
      <c r="T96" s="24">
        <f t="shared" si="18"/>
        <v>184412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ht="11.25">
      <c r="A97" s="4">
        <v>96</v>
      </c>
      <c r="B97" s="11" t="str">
        <f t="shared" si="16"/>
        <v>Vida Plena S.A. (2)</v>
      </c>
      <c r="C97" s="24">
        <f t="shared" si="15"/>
        <v>87</v>
      </c>
      <c r="D97" s="24">
        <f aca="true" t="shared" si="25" ref="D97:S97">C14+D56</f>
        <v>16606</v>
      </c>
      <c r="E97" s="24">
        <f t="shared" si="25"/>
        <v>4515</v>
      </c>
      <c r="F97" s="24">
        <f t="shared" si="25"/>
        <v>5118</v>
      </c>
      <c r="G97" s="24">
        <f t="shared" si="25"/>
        <v>4717</v>
      </c>
      <c r="H97" s="24">
        <f t="shared" si="25"/>
        <v>4267</v>
      </c>
      <c r="I97" s="24">
        <f t="shared" si="25"/>
        <v>3603</v>
      </c>
      <c r="J97" s="24">
        <f t="shared" si="25"/>
        <v>2888</v>
      </c>
      <c r="K97" s="24">
        <f t="shared" si="25"/>
        <v>2164</v>
      </c>
      <c r="L97" s="24">
        <f t="shared" si="25"/>
        <v>1527</v>
      </c>
      <c r="M97" s="24">
        <f t="shared" si="25"/>
        <v>736</v>
      </c>
      <c r="N97" s="24">
        <f t="shared" si="25"/>
        <v>295</v>
      </c>
      <c r="O97" s="24">
        <f t="shared" si="25"/>
        <v>221</v>
      </c>
      <c r="P97" s="24">
        <f t="shared" si="25"/>
        <v>122</v>
      </c>
      <c r="Q97" s="24">
        <f t="shared" si="25"/>
        <v>59</v>
      </c>
      <c r="R97" s="24">
        <f t="shared" si="25"/>
        <v>43</v>
      </c>
      <c r="S97" s="24">
        <f t="shared" si="25"/>
        <v>36</v>
      </c>
      <c r="T97" s="24">
        <f t="shared" si="18"/>
        <v>47004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1.25">
      <c r="A98" s="4">
        <v>99</v>
      </c>
      <c r="B98" s="11" t="str">
        <f t="shared" si="16"/>
        <v>Isapre Banmédica</v>
      </c>
      <c r="C98" s="24">
        <f t="shared" si="15"/>
        <v>470</v>
      </c>
      <c r="D98" s="24">
        <f aca="true" t="shared" si="26" ref="D98:S98">C15+D57</f>
        <v>170508</v>
      </c>
      <c r="E98" s="24">
        <f t="shared" si="26"/>
        <v>34091</v>
      </c>
      <c r="F98" s="24">
        <f t="shared" si="26"/>
        <v>40607</v>
      </c>
      <c r="G98" s="24">
        <f t="shared" si="26"/>
        <v>44400</v>
      </c>
      <c r="H98" s="24">
        <f t="shared" si="26"/>
        <v>45363</v>
      </c>
      <c r="I98" s="24">
        <f t="shared" si="26"/>
        <v>39852</v>
      </c>
      <c r="J98" s="24">
        <f t="shared" si="26"/>
        <v>30154</v>
      </c>
      <c r="K98" s="24">
        <f t="shared" si="26"/>
        <v>22989</v>
      </c>
      <c r="L98" s="24">
        <f t="shared" si="26"/>
        <v>18237</v>
      </c>
      <c r="M98" s="24">
        <f t="shared" si="26"/>
        <v>11322</v>
      </c>
      <c r="N98" s="24">
        <f t="shared" si="26"/>
        <v>5992</v>
      </c>
      <c r="O98" s="24">
        <f t="shared" si="26"/>
        <v>3633</v>
      </c>
      <c r="P98" s="24">
        <f t="shared" si="26"/>
        <v>2002</v>
      </c>
      <c r="Q98" s="24">
        <f t="shared" si="26"/>
        <v>970</v>
      </c>
      <c r="R98" s="24">
        <f t="shared" si="26"/>
        <v>747</v>
      </c>
      <c r="S98" s="24">
        <f t="shared" si="26"/>
        <v>0</v>
      </c>
      <c r="T98" s="24">
        <f t="shared" si="18"/>
        <v>471337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ht="11.25">
      <c r="A99" s="4">
        <v>104</v>
      </c>
      <c r="B99" s="11" t="str">
        <f t="shared" si="16"/>
        <v>Sfera</v>
      </c>
      <c r="C99" s="24">
        <f t="shared" si="15"/>
        <v>14</v>
      </c>
      <c r="D99" s="24">
        <f aca="true" t="shared" si="27" ref="D99:S99">C16+D58</f>
        <v>8331</v>
      </c>
      <c r="E99" s="24">
        <f t="shared" si="27"/>
        <v>3438</v>
      </c>
      <c r="F99" s="24">
        <f t="shared" si="27"/>
        <v>4031</v>
      </c>
      <c r="G99" s="24">
        <f t="shared" si="27"/>
        <v>3332</v>
      </c>
      <c r="H99" s="24">
        <f t="shared" si="27"/>
        <v>2815</v>
      </c>
      <c r="I99" s="24">
        <f t="shared" si="27"/>
        <v>2224</v>
      </c>
      <c r="J99" s="24">
        <f t="shared" si="27"/>
        <v>1711</v>
      </c>
      <c r="K99" s="24">
        <f t="shared" si="27"/>
        <v>1095</v>
      </c>
      <c r="L99" s="24">
        <f t="shared" si="27"/>
        <v>594</v>
      </c>
      <c r="M99" s="24">
        <f t="shared" si="27"/>
        <v>184</v>
      </c>
      <c r="N99" s="24">
        <f t="shared" si="27"/>
        <v>71</v>
      </c>
      <c r="O99" s="24">
        <f t="shared" si="27"/>
        <v>22</v>
      </c>
      <c r="P99" s="24">
        <f t="shared" si="27"/>
        <v>10</v>
      </c>
      <c r="Q99" s="24">
        <f t="shared" si="27"/>
        <v>5</v>
      </c>
      <c r="R99" s="24">
        <f t="shared" si="27"/>
        <v>1</v>
      </c>
      <c r="S99" s="24">
        <f t="shared" si="27"/>
        <v>0</v>
      </c>
      <c r="T99" s="24">
        <f t="shared" si="18"/>
        <v>27878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11.25">
      <c r="A100" s="4">
        <v>107</v>
      </c>
      <c r="B100" s="11" t="str">
        <f t="shared" si="16"/>
        <v>Consalud S.A.</v>
      </c>
      <c r="C100" s="24">
        <f t="shared" si="15"/>
        <v>0</v>
      </c>
      <c r="D100" s="24">
        <f aca="true" t="shared" si="28" ref="D100:S100">C17+D59</f>
        <v>239878</v>
      </c>
      <c r="E100" s="24">
        <f t="shared" si="28"/>
        <v>51130</v>
      </c>
      <c r="F100" s="24">
        <f t="shared" si="28"/>
        <v>52702</v>
      </c>
      <c r="G100" s="24">
        <f t="shared" si="28"/>
        <v>56687</v>
      </c>
      <c r="H100" s="24">
        <f t="shared" si="28"/>
        <v>59247</v>
      </c>
      <c r="I100" s="24">
        <f t="shared" si="28"/>
        <v>53884</v>
      </c>
      <c r="J100" s="24">
        <f t="shared" si="28"/>
        <v>43627</v>
      </c>
      <c r="K100" s="24">
        <f t="shared" si="28"/>
        <v>32788</v>
      </c>
      <c r="L100" s="24">
        <f t="shared" si="28"/>
        <v>24438</v>
      </c>
      <c r="M100" s="24">
        <f t="shared" si="28"/>
        <v>15692</v>
      </c>
      <c r="N100" s="24">
        <f t="shared" si="28"/>
        <v>8711</v>
      </c>
      <c r="O100" s="24">
        <f t="shared" si="28"/>
        <v>5515</v>
      </c>
      <c r="P100" s="24">
        <f t="shared" si="28"/>
        <v>2424</v>
      </c>
      <c r="Q100" s="24">
        <f t="shared" si="28"/>
        <v>1160</v>
      </c>
      <c r="R100" s="24">
        <f t="shared" si="28"/>
        <v>790</v>
      </c>
      <c r="S100" s="24">
        <f t="shared" si="28"/>
        <v>0</v>
      </c>
      <c r="T100" s="24">
        <f t="shared" si="18"/>
        <v>648673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ht="11.25">
      <c r="A101" s="4"/>
      <c r="B101" s="4"/>
      <c r="C101" s="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2:255" ht="11.25">
      <c r="B102" s="11" t="s">
        <v>52</v>
      </c>
      <c r="C102" s="24">
        <f aca="true" t="shared" si="29" ref="C102:T102">SUM(C90:C101)</f>
        <v>3500</v>
      </c>
      <c r="D102" s="24">
        <f t="shared" si="29"/>
        <v>950347</v>
      </c>
      <c r="E102" s="24">
        <f t="shared" si="29"/>
        <v>209219</v>
      </c>
      <c r="F102" s="24">
        <f t="shared" si="29"/>
        <v>245486</v>
      </c>
      <c r="G102" s="24">
        <f t="shared" si="29"/>
        <v>263385</v>
      </c>
      <c r="H102" s="24">
        <f t="shared" si="29"/>
        <v>249680</v>
      </c>
      <c r="I102" s="24">
        <f t="shared" si="29"/>
        <v>217839</v>
      </c>
      <c r="J102" s="24">
        <f t="shared" si="29"/>
        <v>174135</v>
      </c>
      <c r="K102" s="24">
        <f t="shared" si="29"/>
        <v>131634</v>
      </c>
      <c r="L102" s="24">
        <f t="shared" si="29"/>
        <v>97928</v>
      </c>
      <c r="M102" s="24">
        <f t="shared" si="29"/>
        <v>59823</v>
      </c>
      <c r="N102" s="24">
        <f t="shared" si="29"/>
        <v>32381</v>
      </c>
      <c r="O102" s="24">
        <f t="shared" si="29"/>
        <v>20574</v>
      </c>
      <c r="P102" s="24">
        <f t="shared" si="29"/>
        <v>10280</v>
      </c>
      <c r="Q102" s="24">
        <f t="shared" si="29"/>
        <v>4644</v>
      </c>
      <c r="R102" s="24">
        <f t="shared" si="29"/>
        <v>3155</v>
      </c>
      <c r="S102" s="24">
        <f t="shared" si="29"/>
        <v>551</v>
      </c>
      <c r="T102" s="24">
        <f t="shared" si="29"/>
        <v>2674561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ht="11.25">
      <c r="A103" s="4"/>
      <c r="B103" s="4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24"/>
      <c r="T103" s="47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t="11.25">
      <c r="A104" s="4">
        <v>62</v>
      </c>
      <c r="B104" s="11" t="s">
        <v>53</v>
      </c>
      <c r="C104" s="24">
        <f aca="true" t="shared" si="30" ref="C104:C111">+C63</f>
        <v>0</v>
      </c>
      <c r="D104" s="24">
        <f aca="true" t="shared" si="31" ref="D104:S104">C21+D63</f>
        <v>2826</v>
      </c>
      <c r="E104" s="24">
        <f t="shared" si="31"/>
        <v>773</v>
      </c>
      <c r="F104" s="24">
        <f t="shared" si="31"/>
        <v>123</v>
      </c>
      <c r="G104" s="24">
        <f t="shared" si="31"/>
        <v>202</v>
      </c>
      <c r="H104" s="24">
        <f t="shared" si="31"/>
        <v>408</v>
      </c>
      <c r="I104" s="24">
        <f t="shared" si="31"/>
        <v>815</v>
      </c>
      <c r="J104" s="24">
        <f t="shared" si="31"/>
        <v>907</v>
      </c>
      <c r="K104" s="24">
        <f t="shared" si="31"/>
        <v>755</v>
      </c>
      <c r="L104" s="24">
        <f t="shared" si="31"/>
        <v>353</v>
      </c>
      <c r="M104" s="24">
        <f t="shared" si="31"/>
        <v>138</v>
      </c>
      <c r="N104" s="24">
        <f t="shared" si="31"/>
        <v>53</v>
      </c>
      <c r="O104" s="24">
        <f t="shared" si="31"/>
        <v>48</v>
      </c>
      <c r="P104" s="24">
        <f t="shared" si="31"/>
        <v>40</v>
      </c>
      <c r="Q104" s="24">
        <f t="shared" si="31"/>
        <v>20</v>
      </c>
      <c r="R104" s="24">
        <f t="shared" si="31"/>
        <v>21</v>
      </c>
      <c r="S104" s="24">
        <f t="shared" si="31"/>
        <v>0</v>
      </c>
      <c r="T104" s="24">
        <f aca="true" t="shared" si="32" ref="T104:T111">SUM(C104:S104)</f>
        <v>7482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ht="11.25">
      <c r="A105" s="4">
        <v>63</v>
      </c>
      <c r="B105" s="11" t="s">
        <v>54</v>
      </c>
      <c r="C105" s="24">
        <f t="shared" si="30"/>
        <v>80</v>
      </c>
      <c r="D105" s="24">
        <f aca="true" t="shared" si="33" ref="D105:S105">C22+D64</f>
        <v>16343</v>
      </c>
      <c r="E105" s="24">
        <f t="shared" si="33"/>
        <v>4479</v>
      </c>
      <c r="F105" s="24">
        <f t="shared" si="33"/>
        <v>3135</v>
      </c>
      <c r="G105" s="24">
        <f t="shared" si="33"/>
        <v>2910</v>
      </c>
      <c r="H105" s="24">
        <f t="shared" si="33"/>
        <v>3117</v>
      </c>
      <c r="I105" s="24">
        <f t="shared" si="33"/>
        <v>2948</v>
      </c>
      <c r="J105" s="24">
        <f t="shared" si="33"/>
        <v>3721</v>
      </c>
      <c r="K105" s="24">
        <f t="shared" si="33"/>
        <v>3951</v>
      </c>
      <c r="L105" s="24">
        <f t="shared" si="33"/>
        <v>3091</v>
      </c>
      <c r="M105" s="24">
        <f t="shared" si="33"/>
        <v>1781</v>
      </c>
      <c r="N105" s="24">
        <f t="shared" si="33"/>
        <v>801</v>
      </c>
      <c r="O105" s="24">
        <f t="shared" si="33"/>
        <v>473</v>
      </c>
      <c r="P105" s="24">
        <f t="shared" si="33"/>
        <v>246</v>
      </c>
      <c r="Q105" s="24">
        <f t="shared" si="33"/>
        <v>148</v>
      </c>
      <c r="R105" s="24">
        <f t="shared" si="33"/>
        <v>145</v>
      </c>
      <c r="S105" s="24">
        <f t="shared" si="33"/>
        <v>0</v>
      </c>
      <c r="T105" s="24">
        <f t="shared" si="32"/>
        <v>47369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ht="11.25">
      <c r="A106" s="4">
        <v>65</v>
      </c>
      <c r="B106" s="11" t="s">
        <v>55</v>
      </c>
      <c r="C106" s="24">
        <f t="shared" si="30"/>
        <v>0</v>
      </c>
      <c r="D106" s="24">
        <f aca="true" t="shared" si="34" ref="D106:S106">C23+D65</f>
        <v>14013</v>
      </c>
      <c r="E106" s="24">
        <f t="shared" si="34"/>
        <v>2844</v>
      </c>
      <c r="F106" s="24">
        <f t="shared" si="34"/>
        <v>846</v>
      </c>
      <c r="G106" s="24">
        <f t="shared" si="34"/>
        <v>1361</v>
      </c>
      <c r="H106" s="24">
        <f t="shared" si="34"/>
        <v>2682</v>
      </c>
      <c r="I106" s="24">
        <f t="shared" si="34"/>
        <v>3185</v>
      </c>
      <c r="J106" s="24">
        <f t="shared" si="34"/>
        <v>3073</v>
      </c>
      <c r="K106" s="24">
        <f t="shared" si="34"/>
        <v>2557</v>
      </c>
      <c r="L106" s="24">
        <f t="shared" si="34"/>
        <v>1574</v>
      </c>
      <c r="M106" s="24">
        <f t="shared" si="34"/>
        <v>638</v>
      </c>
      <c r="N106" s="24">
        <f t="shared" si="34"/>
        <v>260</v>
      </c>
      <c r="O106" s="24">
        <f t="shared" si="34"/>
        <v>228</v>
      </c>
      <c r="P106" s="24">
        <f t="shared" si="34"/>
        <v>171</v>
      </c>
      <c r="Q106" s="24">
        <f t="shared" si="34"/>
        <v>81</v>
      </c>
      <c r="R106" s="24">
        <f t="shared" si="34"/>
        <v>84</v>
      </c>
      <c r="S106" s="24">
        <f t="shared" si="34"/>
        <v>0</v>
      </c>
      <c r="T106" s="24">
        <f t="shared" si="32"/>
        <v>33597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ht="11.25">
      <c r="A107" s="4">
        <v>68</v>
      </c>
      <c r="B107" s="11" t="s">
        <v>56</v>
      </c>
      <c r="C107" s="24">
        <f t="shared" si="30"/>
        <v>0</v>
      </c>
      <c r="D107" s="24">
        <f aca="true" t="shared" si="35" ref="D107:S107">C24+D66</f>
        <v>1887</v>
      </c>
      <c r="E107" s="24">
        <f t="shared" si="35"/>
        <v>450</v>
      </c>
      <c r="F107" s="24">
        <f t="shared" si="35"/>
        <v>200</v>
      </c>
      <c r="G107" s="24">
        <f t="shared" si="35"/>
        <v>263</v>
      </c>
      <c r="H107" s="24">
        <f t="shared" si="35"/>
        <v>328</v>
      </c>
      <c r="I107" s="24">
        <f t="shared" si="35"/>
        <v>346</v>
      </c>
      <c r="J107" s="24">
        <f t="shared" si="35"/>
        <v>445</v>
      </c>
      <c r="K107" s="24">
        <f t="shared" si="35"/>
        <v>511</v>
      </c>
      <c r="L107" s="24">
        <f t="shared" si="35"/>
        <v>419</v>
      </c>
      <c r="M107" s="24">
        <f t="shared" si="35"/>
        <v>167</v>
      </c>
      <c r="N107" s="24">
        <f t="shared" si="35"/>
        <v>52</v>
      </c>
      <c r="O107" s="24">
        <f t="shared" si="35"/>
        <v>40</v>
      </c>
      <c r="P107" s="24">
        <f t="shared" si="35"/>
        <v>30</v>
      </c>
      <c r="Q107" s="24">
        <f t="shared" si="35"/>
        <v>17</v>
      </c>
      <c r="R107" s="24">
        <f t="shared" si="35"/>
        <v>27</v>
      </c>
      <c r="S107" s="24">
        <f t="shared" si="35"/>
        <v>0</v>
      </c>
      <c r="T107" s="24">
        <f t="shared" si="32"/>
        <v>5182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ht="11.25">
      <c r="A108" s="4">
        <v>76</v>
      </c>
      <c r="B108" s="11" t="s">
        <v>57</v>
      </c>
      <c r="C108" s="24">
        <f t="shared" si="30"/>
        <v>12</v>
      </c>
      <c r="D108" s="24">
        <f aca="true" t="shared" si="36" ref="D108:S108">C25+D67</f>
        <v>7460</v>
      </c>
      <c r="E108" s="24">
        <f t="shared" si="36"/>
        <v>1858</v>
      </c>
      <c r="F108" s="24">
        <f t="shared" si="36"/>
        <v>1038</v>
      </c>
      <c r="G108" s="24">
        <f t="shared" si="36"/>
        <v>1359</v>
      </c>
      <c r="H108" s="24">
        <f t="shared" si="36"/>
        <v>1308</v>
      </c>
      <c r="I108" s="24">
        <f t="shared" si="36"/>
        <v>1301</v>
      </c>
      <c r="J108" s="24">
        <f t="shared" si="36"/>
        <v>1406</v>
      </c>
      <c r="K108" s="24">
        <f t="shared" si="36"/>
        <v>2177</v>
      </c>
      <c r="L108" s="24">
        <f t="shared" si="36"/>
        <v>2445</v>
      </c>
      <c r="M108" s="24">
        <f t="shared" si="36"/>
        <v>1553</v>
      </c>
      <c r="N108" s="24">
        <f t="shared" si="36"/>
        <v>1225</v>
      </c>
      <c r="O108" s="24">
        <f t="shared" si="36"/>
        <v>1414</v>
      </c>
      <c r="P108" s="24">
        <f t="shared" si="36"/>
        <v>1342</v>
      </c>
      <c r="Q108" s="24">
        <f t="shared" si="36"/>
        <v>912</v>
      </c>
      <c r="R108" s="24">
        <f t="shared" si="36"/>
        <v>738</v>
      </c>
      <c r="S108" s="24">
        <f t="shared" si="36"/>
        <v>1</v>
      </c>
      <c r="T108" s="24">
        <f t="shared" si="32"/>
        <v>27549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11.25">
      <c r="A109" s="4">
        <v>81</v>
      </c>
      <c r="B109" s="11" t="s">
        <v>58</v>
      </c>
      <c r="C109" s="24">
        <f t="shared" si="30"/>
        <v>11</v>
      </c>
      <c r="D109" s="24">
        <f aca="true" t="shared" si="37" ref="D109:S109">C26+D68</f>
        <v>2894</v>
      </c>
      <c r="E109" s="24">
        <f t="shared" si="37"/>
        <v>631</v>
      </c>
      <c r="F109" s="24">
        <f t="shared" si="37"/>
        <v>391</v>
      </c>
      <c r="G109" s="24">
        <f t="shared" si="37"/>
        <v>473</v>
      </c>
      <c r="H109" s="24">
        <f t="shared" si="37"/>
        <v>664</v>
      </c>
      <c r="I109" s="24">
        <f t="shared" si="37"/>
        <v>648</v>
      </c>
      <c r="J109" s="24">
        <f t="shared" si="37"/>
        <v>663</v>
      </c>
      <c r="K109" s="24">
        <f t="shared" si="37"/>
        <v>1290</v>
      </c>
      <c r="L109" s="24">
        <f t="shared" si="37"/>
        <v>1190</v>
      </c>
      <c r="M109" s="24">
        <f t="shared" si="37"/>
        <v>737</v>
      </c>
      <c r="N109" s="24">
        <f t="shared" si="37"/>
        <v>306</v>
      </c>
      <c r="O109" s="24">
        <f t="shared" si="37"/>
        <v>131</v>
      </c>
      <c r="P109" s="24">
        <f t="shared" si="37"/>
        <v>39</v>
      </c>
      <c r="Q109" s="24">
        <f t="shared" si="37"/>
        <v>8</v>
      </c>
      <c r="R109" s="24">
        <f t="shared" si="37"/>
        <v>3</v>
      </c>
      <c r="S109" s="24">
        <f t="shared" si="37"/>
        <v>0</v>
      </c>
      <c r="T109" s="24">
        <f t="shared" si="32"/>
        <v>10079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ht="11.25">
      <c r="A110" s="4">
        <v>85</v>
      </c>
      <c r="B110" s="11" t="s">
        <v>59</v>
      </c>
      <c r="C110" s="24">
        <f t="shared" si="30"/>
        <v>17</v>
      </c>
      <c r="D110" s="24">
        <f aca="true" t="shared" si="38" ref="D110:S110">C27+D69</f>
        <v>6696</v>
      </c>
      <c r="E110" s="24">
        <f t="shared" si="38"/>
        <v>1082</v>
      </c>
      <c r="F110" s="24">
        <f t="shared" si="38"/>
        <v>786</v>
      </c>
      <c r="G110" s="24">
        <f t="shared" si="38"/>
        <v>1102</v>
      </c>
      <c r="H110" s="24">
        <f t="shared" si="38"/>
        <v>1530</v>
      </c>
      <c r="I110" s="24">
        <f t="shared" si="38"/>
        <v>1385</v>
      </c>
      <c r="J110" s="24">
        <f t="shared" si="38"/>
        <v>1116</v>
      </c>
      <c r="K110" s="24">
        <f t="shared" si="38"/>
        <v>902</v>
      </c>
      <c r="L110" s="24">
        <f t="shared" si="38"/>
        <v>600</v>
      </c>
      <c r="M110" s="24">
        <f t="shared" si="38"/>
        <v>672</v>
      </c>
      <c r="N110" s="24">
        <f t="shared" si="38"/>
        <v>539</v>
      </c>
      <c r="O110" s="24">
        <f t="shared" si="38"/>
        <v>463</v>
      </c>
      <c r="P110" s="24">
        <f t="shared" si="38"/>
        <v>321</v>
      </c>
      <c r="Q110" s="24">
        <f t="shared" si="38"/>
        <v>161</v>
      </c>
      <c r="R110" s="24">
        <f t="shared" si="38"/>
        <v>138</v>
      </c>
      <c r="S110" s="24">
        <f t="shared" si="38"/>
        <v>0</v>
      </c>
      <c r="T110" s="24">
        <f t="shared" si="32"/>
        <v>17510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ht="11.25">
      <c r="A111" s="4">
        <v>94</v>
      </c>
      <c r="B111" s="11" t="s">
        <v>60</v>
      </c>
      <c r="C111" s="24">
        <f t="shared" si="30"/>
        <v>0</v>
      </c>
      <c r="D111" s="24">
        <f aca="true" t="shared" si="39" ref="D111:S111">C28+D70</f>
        <v>2108</v>
      </c>
      <c r="E111" s="24">
        <f t="shared" si="39"/>
        <v>204</v>
      </c>
      <c r="F111" s="24">
        <f t="shared" si="39"/>
        <v>261</v>
      </c>
      <c r="G111" s="24">
        <f t="shared" si="39"/>
        <v>293</v>
      </c>
      <c r="H111" s="24">
        <f t="shared" si="39"/>
        <v>448</v>
      </c>
      <c r="I111" s="24">
        <f t="shared" si="39"/>
        <v>449</v>
      </c>
      <c r="J111" s="24">
        <f t="shared" si="39"/>
        <v>420</v>
      </c>
      <c r="K111" s="24">
        <f t="shared" si="39"/>
        <v>336</v>
      </c>
      <c r="L111" s="24">
        <f t="shared" si="39"/>
        <v>220</v>
      </c>
      <c r="M111" s="24">
        <f t="shared" si="39"/>
        <v>92</v>
      </c>
      <c r="N111" s="24">
        <f t="shared" si="39"/>
        <v>41</v>
      </c>
      <c r="O111" s="24">
        <f t="shared" si="39"/>
        <v>17</v>
      </c>
      <c r="P111" s="24">
        <f t="shared" si="39"/>
        <v>5</v>
      </c>
      <c r="Q111" s="24">
        <f t="shared" si="39"/>
        <v>4</v>
      </c>
      <c r="R111" s="24">
        <f t="shared" si="39"/>
        <v>1</v>
      </c>
      <c r="S111" s="24">
        <f t="shared" si="39"/>
        <v>0</v>
      </c>
      <c r="T111" s="24">
        <f t="shared" si="32"/>
        <v>4899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ht="11.25">
      <c r="A112" s="4"/>
      <c r="B112" s="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ht="11.25">
      <c r="A113" s="11"/>
      <c r="B113" s="11" t="s">
        <v>61</v>
      </c>
      <c r="C113" s="24">
        <f aca="true" t="shared" si="40" ref="C113:T113">SUM(C104:C111)</f>
        <v>120</v>
      </c>
      <c r="D113" s="24">
        <f t="shared" si="40"/>
        <v>54227</v>
      </c>
      <c r="E113" s="24">
        <f t="shared" si="40"/>
        <v>12321</v>
      </c>
      <c r="F113" s="24">
        <f t="shared" si="40"/>
        <v>6780</v>
      </c>
      <c r="G113" s="24">
        <f t="shared" si="40"/>
        <v>7963</v>
      </c>
      <c r="H113" s="24">
        <f t="shared" si="40"/>
        <v>10485</v>
      </c>
      <c r="I113" s="24">
        <f t="shared" si="40"/>
        <v>11077</v>
      </c>
      <c r="J113" s="24">
        <f t="shared" si="40"/>
        <v>11751</v>
      </c>
      <c r="K113" s="24">
        <f t="shared" si="40"/>
        <v>12479</v>
      </c>
      <c r="L113" s="24">
        <f t="shared" si="40"/>
        <v>9892</v>
      </c>
      <c r="M113" s="24">
        <f t="shared" si="40"/>
        <v>5778</v>
      </c>
      <c r="N113" s="24">
        <f t="shared" si="40"/>
        <v>3277</v>
      </c>
      <c r="O113" s="24">
        <f t="shared" si="40"/>
        <v>2814</v>
      </c>
      <c r="P113" s="24">
        <f t="shared" si="40"/>
        <v>2194</v>
      </c>
      <c r="Q113" s="24">
        <f t="shared" si="40"/>
        <v>1351</v>
      </c>
      <c r="R113" s="24">
        <f t="shared" si="40"/>
        <v>1157</v>
      </c>
      <c r="S113" s="24">
        <f t="shared" si="40"/>
        <v>1</v>
      </c>
      <c r="T113" s="24">
        <f t="shared" si="40"/>
        <v>153667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ht="11.25">
      <c r="A114" s="4"/>
      <c r="B114" s="4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24"/>
      <c r="T114" s="47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11.25">
      <c r="A115" s="15"/>
      <c r="B115" s="15" t="s">
        <v>62</v>
      </c>
      <c r="C115" s="24">
        <f aca="true" t="shared" si="41" ref="C115:T115">C102+C113</f>
        <v>3620</v>
      </c>
      <c r="D115" s="24">
        <f t="shared" si="41"/>
        <v>1004574</v>
      </c>
      <c r="E115" s="24">
        <f t="shared" si="41"/>
        <v>221540</v>
      </c>
      <c r="F115" s="24">
        <f t="shared" si="41"/>
        <v>252266</v>
      </c>
      <c r="G115" s="24">
        <f t="shared" si="41"/>
        <v>271348</v>
      </c>
      <c r="H115" s="24">
        <f t="shared" si="41"/>
        <v>260165</v>
      </c>
      <c r="I115" s="24">
        <f t="shared" si="41"/>
        <v>228916</v>
      </c>
      <c r="J115" s="24">
        <f t="shared" si="41"/>
        <v>185886</v>
      </c>
      <c r="K115" s="24">
        <f t="shared" si="41"/>
        <v>144113</v>
      </c>
      <c r="L115" s="24">
        <f t="shared" si="41"/>
        <v>107820</v>
      </c>
      <c r="M115" s="24">
        <f t="shared" si="41"/>
        <v>65601</v>
      </c>
      <c r="N115" s="24">
        <f t="shared" si="41"/>
        <v>35658</v>
      </c>
      <c r="O115" s="24">
        <f t="shared" si="41"/>
        <v>23388</v>
      </c>
      <c r="P115" s="24">
        <f t="shared" si="41"/>
        <v>12474</v>
      </c>
      <c r="Q115" s="24">
        <f t="shared" si="41"/>
        <v>5995</v>
      </c>
      <c r="R115" s="24">
        <f t="shared" si="41"/>
        <v>4312</v>
      </c>
      <c r="S115" s="24">
        <f t="shared" si="41"/>
        <v>552</v>
      </c>
      <c r="T115" s="24">
        <f t="shared" si="41"/>
        <v>2828228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ht="11.25">
      <c r="A116" s="4"/>
      <c r="B116" s="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ht="12" thickBot="1">
      <c r="A117" s="25"/>
      <c r="B117" s="25" t="s">
        <v>63</v>
      </c>
      <c r="C117" s="49">
        <f aca="true" t="shared" si="42" ref="C117:S117">(C115/$T115)</f>
        <v>0.0012799533842391773</v>
      </c>
      <c r="D117" s="49">
        <f t="shared" si="42"/>
        <v>0.35519555000516223</v>
      </c>
      <c r="E117" s="49">
        <f t="shared" si="42"/>
        <v>0.07833173280230589</v>
      </c>
      <c r="F117" s="49">
        <f t="shared" si="42"/>
        <v>0.08919577912388958</v>
      </c>
      <c r="G117" s="49">
        <f t="shared" si="42"/>
        <v>0.09594275991893157</v>
      </c>
      <c r="H117" s="49">
        <f t="shared" si="42"/>
        <v>0.09198869398082474</v>
      </c>
      <c r="I117" s="49">
        <f t="shared" si="42"/>
        <v>0.08093972621726396</v>
      </c>
      <c r="J117" s="49">
        <f t="shared" si="42"/>
        <v>0.06572525270239882</v>
      </c>
      <c r="K117" s="49">
        <f t="shared" si="42"/>
        <v>0.050955227089188</v>
      </c>
      <c r="L117" s="49">
        <f t="shared" si="42"/>
        <v>0.0381228104664829</v>
      </c>
      <c r="M117" s="49">
        <f t="shared" si="42"/>
        <v>0.02319508893908129</v>
      </c>
      <c r="N117" s="49">
        <f t="shared" si="42"/>
        <v>0.012607894413038835</v>
      </c>
      <c r="O117" s="49">
        <f t="shared" si="42"/>
        <v>0.008269488881377315</v>
      </c>
      <c r="P117" s="49">
        <f t="shared" si="42"/>
        <v>0.0044105355013810766</v>
      </c>
      <c r="Q117" s="49">
        <f t="shared" si="42"/>
        <v>0.0021197018062193004</v>
      </c>
      <c r="R117" s="49">
        <f t="shared" si="42"/>
        <v>0.001524629556032965</v>
      </c>
      <c r="S117" s="49">
        <f t="shared" si="42"/>
        <v>0.0001951752121823276</v>
      </c>
      <c r="T117" s="49">
        <f>SUM(C117:S117)</f>
        <v>1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2:255" ht="11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1" t="s">
        <v>1</v>
      </c>
      <c r="M118" s="11" t="s">
        <v>1</v>
      </c>
      <c r="N118" s="11" t="s">
        <v>1</v>
      </c>
      <c r="O118" s="11" t="s">
        <v>1</v>
      </c>
      <c r="P118" s="4"/>
      <c r="Q118" s="4"/>
      <c r="R118" s="11" t="s">
        <v>1</v>
      </c>
      <c r="S118" s="11" t="s">
        <v>1</v>
      </c>
      <c r="T118" s="1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2:255" ht="11.25">
      <c r="B119" s="11" t="str">
        <f>+'Cartera masculina por edad'!B36</f>
        <v>Fuente: Superintendencia de Isapres, Archivo Maestro de Beneficiarios.</v>
      </c>
      <c r="C119" s="11"/>
      <c r="D119" s="4"/>
      <c r="E119" s="4"/>
      <c r="F119" s="4"/>
      <c r="G119" s="4"/>
      <c r="H119" s="4"/>
      <c r="I119" s="4"/>
      <c r="J119" s="4"/>
      <c r="K119" s="4"/>
      <c r="L119" s="11" t="s">
        <v>1</v>
      </c>
      <c r="M119" s="11" t="s">
        <v>1</v>
      </c>
      <c r="N119" s="11" t="s">
        <v>1</v>
      </c>
      <c r="O119" s="11" t="s">
        <v>1</v>
      </c>
      <c r="P119" s="4"/>
      <c r="Q119" s="4"/>
      <c r="R119" s="11" t="s">
        <v>1</v>
      </c>
      <c r="S119" s="11" t="s">
        <v>1</v>
      </c>
      <c r="T119" s="1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2:3" ht="11.25">
      <c r="B120" s="11" t="str">
        <f>+'Cartera masculina por edad'!B37</f>
        <v>(*) Son aquellos datos que no presentan información en el campo edad.</v>
      </c>
      <c r="C120" s="11"/>
    </row>
    <row r="121" spans="2:3" ht="11.25">
      <c r="B121" s="11" t="str">
        <f>+B80</f>
        <v>(**) Son aquellos datos que no presentan información en el campo sexo.</v>
      </c>
      <c r="C121" s="11"/>
    </row>
    <row r="122" spans="2:20" ht="21" customHeight="1">
      <c r="B122" s="152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</row>
    <row r="123" spans="2:20" ht="26.25" customHeight="1">
      <c r="B123" s="152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</row>
    <row r="124" spans="2:19" ht="11.25">
      <c r="B124" s="147">
        <f>+B83</f>
      </c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</row>
    <row r="125" spans="1:19" ht="12.75">
      <c r="A125" s="146" t="s">
        <v>284</v>
      </c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</row>
  </sheetData>
  <mergeCells count="22">
    <mergeCell ref="C47:R47"/>
    <mergeCell ref="C5:Q5"/>
    <mergeCell ref="B3:S3"/>
    <mergeCell ref="B86:T86"/>
    <mergeCell ref="B38:S38"/>
    <mergeCell ref="B39:S39"/>
    <mergeCell ref="A1:S1"/>
    <mergeCell ref="B81:T81"/>
    <mergeCell ref="A43:T43"/>
    <mergeCell ref="B124:S124"/>
    <mergeCell ref="B2:S2"/>
    <mergeCell ref="B44:T44"/>
    <mergeCell ref="B45:T45"/>
    <mergeCell ref="B85:T85"/>
    <mergeCell ref="B40:S40"/>
    <mergeCell ref="B83:S83"/>
    <mergeCell ref="A125:S125"/>
    <mergeCell ref="B123:T123"/>
    <mergeCell ref="B122:T122"/>
    <mergeCell ref="B82:T82"/>
    <mergeCell ref="A84:T84"/>
    <mergeCell ref="C88:R88"/>
  </mergeCells>
  <hyperlinks>
    <hyperlink ref="A1" location="Indice!A1" display="Volver"/>
    <hyperlink ref="A43" location="Indice!A1" display="Volver"/>
    <hyperlink ref="A84" location="Indice!A1" display="Volver"/>
    <hyperlink ref="A125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showGridLines="0" zoomScale="75" zoomScaleNormal="75" workbookViewId="0" topLeftCell="A1">
      <selection activeCell="B2" sqref="B2:H2"/>
    </sheetView>
  </sheetViews>
  <sheetFormatPr defaultColWidth="7.59765625" defaultRowHeight="15"/>
  <cols>
    <col min="1" max="1" width="4.69921875" style="1" customWidth="1"/>
    <col min="2" max="2" width="22.3984375" style="1" customWidth="1"/>
    <col min="3" max="8" width="10.69921875" style="1" customWidth="1"/>
    <col min="9" max="9" width="3.19921875" style="1" customWidth="1"/>
    <col min="10" max="10" width="10.09765625" style="1" hidden="1" customWidth="1"/>
    <col min="11" max="11" width="12.19921875" style="1" hidden="1" customWidth="1"/>
    <col min="12" max="12" width="10.09765625" style="1" hidden="1" customWidth="1"/>
    <col min="13" max="13" width="12.19921875" style="1" hidden="1" customWidth="1"/>
    <col min="14" max="14" width="10.09765625" style="1" hidden="1" customWidth="1"/>
    <col min="15" max="15" width="12.19921875" style="1" hidden="1" customWidth="1"/>
    <col min="16" max="23" width="0" style="1" hidden="1" customWidth="1"/>
    <col min="24" max="16384" width="7.59765625" style="1" customWidth="1"/>
  </cols>
  <sheetData>
    <row r="1" spans="1:8" ht="12.75">
      <c r="A1" s="146" t="s">
        <v>284</v>
      </c>
      <c r="B1" s="146"/>
      <c r="C1" s="146"/>
      <c r="D1" s="146"/>
      <c r="E1" s="146"/>
      <c r="F1" s="146"/>
      <c r="G1" s="146"/>
      <c r="H1" s="146"/>
    </row>
    <row r="2" spans="2:9" ht="13.5">
      <c r="B2" s="148" t="s">
        <v>0</v>
      </c>
      <c r="C2" s="148"/>
      <c r="D2" s="148"/>
      <c r="E2" s="148"/>
      <c r="F2" s="148"/>
      <c r="G2" s="148"/>
      <c r="H2" s="148"/>
      <c r="I2" s="2"/>
    </row>
    <row r="3" spans="2:9" ht="13.5">
      <c r="B3" s="148" t="s">
        <v>246</v>
      </c>
      <c r="C3" s="148"/>
      <c r="D3" s="148"/>
      <c r="E3" s="148"/>
      <c r="F3" s="148"/>
      <c r="G3" s="148"/>
      <c r="H3" s="148"/>
      <c r="I3" s="2"/>
    </row>
    <row r="4" spans="1:7" ht="12" thickBot="1">
      <c r="A4" s="28"/>
      <c r="B4" s="21"/>
      <c r="C4" s="21"/>
      <c r="D4" s="21"/>
      <c r="E4" s="21"/>
      <c r="F4" s="21"/>
      <c r="G4" s="21"/>
    </row>
    <row r="5" spans="1:9" ht="11.25">
      <c r="A5" s="29"/>
      <c r="B5" s="109" t="s">
        <v>1</v>
      </c>
      <c r="C5" s="140" t="s">
        <v>2</v>
      </c>
      <c r="D5" s="141" t="s">
        <v>3</v>
      </c>
      <c r="E5" s="141"/>
      <c r="F5" s="141"/>
      <c r="G5" s="141"/>
      <c r="H5" s="142" t="s">
        <v>4</v>
      </c>
      <c r="I5" s="30"/>
    </row>
    <row r="6" spans="1:9" ht="11.25">
      <c r="A6" s="29"/>
      <c r="B6" s="117" t="s">
        <v>5</v>
      </c>
      <c r="C6" s="143" t="s">
        <v>6</v>
      </c>
      <c r="D6" s="143" t="s">
        <v>7</v>
      </c>
      <c r="E6" s="143" t="s">
        <v>8</v>
      </c>
      <c r="F6" s="143" t="s">
        <v>9</v>
      </c>
      <c r="G6" s="143" t="s">
        <v>10</v>
      </c>
      <c r="H6" s="144" t="s">
        <v>11</v>
      </c>
      <c r="I6" s="30"/>
    </row>
    <row r="7" spans="1:9" ht="11.25">
      <c r="A7" s="31"/>
      <c r="B7" s="32" t="s">
        <v>12</v>
      </c>
      <c r="C7" s="33">
        <v>255200</v>
      </c>
      <c r="D7" s="33">
        <f>SUM(D22:D24)</f>
        <v>59378</v>
      </c>
      <c r="E7" s="33">
        <f>SUM(D25:D27)</f>
        <v>62983</v>
      </c>
      <c r="F7" s="33">
        <f>SUM(D28:D30)</f>
        <v>65427</v>
      </c>
      <c r="G7" s="33">
        <f>SUM(D31:D33)</f>
        <v>62984</v>
      </c>
      <c r="H7" s="33">
        <f>SUM(D7:G7)</f>
        <v>250772</v>
      </c>
      <c r="I7" s="33"/>
    </row>
    <row r="8" spans="1:9" ht="11.25">
      <c r="A8" s="31"/>
      <c r="C8" s="33"/>
      <c r="D8" s="33"/>
      <c r="E8" s="33"/>
      <c r="F8" s="33"/>
      <c r="G8" s="33"/>
      <c r="H8" s="33"/>
      <c r="I8" s="33"/>
    </row>
    <row r="9" spans="1:9" ht="11.25">
      <c r="A9" s="31"/>
      <c r="B9" s="1" t="s">
        <v>13</v>
      </c>
      <c r="C9" s="33">
        <f aca="true" t="shared" si="0" ref="C9:H9">SUM(C10:C12)</f>
        <v>323251</v>
      </c>
      <c r="D9" s="33">
        <f t="shared" si="0"/>
        <v>70723</v>
      </c>
      <c r="E9" s="33">
        <f t="shared" si="0"/>
        <v>71349</v>
      </c>
      <c r="F9" s="33">
        <f t="shared" si="0"/>
        <v>80049</v>
      </c>
      <c r="G9" s="33">
        <f t="shared" si="0"/>
        <v>67456</v>
      </c>
      <c r="H9" s="33">
        <f t="shared" si="0"/>
        <v>289577</v>
      </c>
      <c r="I9" s="33"/>
    </row>
    <row r="10" spans="1:9" ht="11.25">
      <c r="A10" s="31"/>
      <c r="B10" s="34" t="s">
        <v>14</v>
      </c>
      <c r="C10" s="33">
        <v>189600</v>
      </c>
      <c r="D10" s="33">
        <f>SUM(E22:E24)</f>
        <v>45790</v>
      </c>
      <c r="E10" s="33">
        <f>SUM(E25:E27)</f>
        <v>50344</v>
      </c>
      <c r="F10" s="33">
        <f>SUM(E28:E30)</f>
        <v>59004</v>
      </c>
      <c r="G10" s="33">
        <f>SUM(E31:E33)</f>
        <v>49682</v>
      </c>
      <c r="H10" s="33">
        <f>SUM(D10:G10)</f>
        <v>204820</v>
      </c>
      <c r="I10" s="33"/>
    </row>
    <row r="11" spans="1:9" ht="11.25">
      <c r="A11" s="31"/>
      <c r="B11" s="34" t="s">
        <v>15</v>
      </c>
      <c r="C11" s="33">
        <v>98948</v>
      </c>
      <c r="D11" s="33">
        <f>SUM(F22:F24)</f>
        <v>18257</v>
      </c>
      <c r="E11" s="33">
        <f>SUM(F25:F27)</f>
        <v>17982</v>
      </c>
      <c r="F11" s="33">
        <f>SUM(F28:F30)</f>
        <v>16719</v>
      </c>
      <c r="G11" s="33">
        <f>SUM(F31:F33)</f>
        <v>13744</v>
      </c>
      <c r="H11" s="33">
        <f>SUM(D11:G11)</f>
        <v>66702</v>
      </c>
      <c r="I11" s="33"/>
    </row>
    <row r="12" spans="1:9" ht="12" thickBot="1">
      <c r="A12" s="31"/>
      <c r="B12" s="35" t="s">
        <v>16</v>
      </c>
      <c r="C12" s="36">
        <v>34703</v>
      </c>
      <c r="D12" s="36">
        <f>SUM(G22:G24)</f>
        <v>6676</v>
      </c>
      <c r="E12" s="36">
        <f>SUM(G25:G27)</f>
        <v>3023</v>
      </c>
      <c r="F12" s="36">
        <f>SUM(G28:G30)</f>
        <v>4326</v>
      </c>
      <c r="G12" s="36">
        <f>SUM(G31:G33)</f>
        <v>4030</v>
      </c>
      <c r="H12" s="36">
        <f>SUM(D12:G12)</f>
        <v>18055</v>
      </c>
      <c r="I12" s="37"/>
    </row>
    <row r="13" spans="1:2" ht="11.25">
      <c r="A13" s="31"/>
      <c r="B13" s="32"/>
    </row>
    <row r="14" ht="11.25">
      <c r="B14" s="1" t="s">
        <v>17</v>
      </c>
    </row>
    <row r="16" spans="2:8" ht="12.75" hidden="1">
      <c r="B16" s="146" t="s">
        <v>284</v>
      </c>
      <c r="C16" s="146"/>
      <c r="D16" s="146"/>
      <c r="E16" s="146"/>
      <c r="F16" s="146"/>
      <c r="G16" s="146"/>
      <c r="H16" s="146"/>
    </row>
    <row r="17" spans="2:9" ht="13.5">
      <c r="B17" s="148" t="s">
        <v>18</v>
      </c>
      <c r="C17" s="148"/>
      <c r="D17" s="148"/>
      <c r="E17" s="148"/>
      <c r="F17" s="148"/>
      <c r="G17" s="148"/>
      <c r="H17" s="148"/>
      <c r="I17" s="2"/>
    </row>
    <row r="18" spans="2:9" ht="13.5">
      <c r="B18" s="148" t="s">
        <v>245</v>
      </c>
      <c r="C18" s="148"/>
      <c r="D18" s="148"/>
      <c r="E18" s="148"/>
      <c r="F18" s="148"/>
      <c r="G18" s="148"/>
      <c r="H18" s="148"/>
      <c r="I18" s="2"/>
    </row>
    <row r="19" ht="12" thickBot="1"/>
    <row r="20" spans="2:9" ht="11.25">
      <c r="B20" s="109" t="s">
        <v>1</v>
      </c>
      <c r="C20" s="109"/>
      <c r="D20" s="140" t="s">
        <v>5</v>
      </c>
      <c r="E20" s="141" t="s">
        <v>19</v>
      </c>
      <c r="F20" s="141"/>
      <c r="G20" s="141"/>
      <c r="H20" s="141"/>
      <c r="I20" s="38"/>
    </row>
    <row r="21" spans="2:15" ht="11.25">
      <c r="B21" s="117" t="s">
        <v>20</v>
      </c>
      <c r="C21" s="117"/>
      <c r="D21" s="143" t="s">
        <v>21</v>
      </c>
      <c r="E21" s="144" t="s">
        <v>22</v>
      </c>
      <c r="F21" s="144" t="s">
        <v>23</v>
      </c>
      <c r="G21" s="144" t="s">
        <v>24</v>
      </c>
      <c r="H21" s="144" t="s">
        <v>4</v>
      </c>
      <c r="I21" s="30"/>
      <c r="J21" s="1" t="s">
        <v>5</v>
      </c>
      <c r="K21" s="1" t="s">
        <v>13</v>
      </c>
      <c r="L21" s="1" t="s">
        <v>5</v>
      </c>
      <c r="M21" s="1" t="s">
        <v>13</v>
      </c>
      <c r="N21" s="1" t="s">
        <v>5</v>
      </c>
      <c r="O21" s="1" t="s">
        <v>13</v>
      </c>
    </row>
    <row r="22" spans="2:9" ht="11.25">
      <c r="B22" s="1" t="s">
        <v>25</v>
      </c>
      <c r="D22" s="23">
        <v>19527</v>
      </c>
      <c r="E22" s="23">
        <v>15207</v>
      </c>
      <c r="F22" s="23">
        <v>6202</v>
      </c>
      <c r="G22" s="23">
        <v>1192</v>
      </c>
      <c r="H22" s="23">
        <f aca="true" t="shared" si="1" ref="H22:H33">SUM(E22:G22)</f>
        <v>22601</v>
      </c>
      <c r="I22" s="23"/>
    </row>
    <row r="23" spans="2:9" ht="11.25">
      <c r="B23" s="1" t="s">
        <v>26</v>
      </c>
      <c r="D23" s="23">
        <v>17833</v>
      </c>
      <c r="E23" s="23">
        <v>14151</v>
      </c>
      <c r="F23" s="23">
        <v>5730</v>
      </c>
      <c r="G23" s="23">
        <v>4343</v>
      </c>
      <c r="H23" s="23">
        <f t="shared" si="1"/>
        <v>24224</v>
      </c>
      <c r="I23" s="23"/>
    </row>
    <row r="24" spans="2:11" ht="11.25">
      <c r="B24" s="1" t="s">
        <v>27</v>
      </c>
      <c r="D24" s="23">
        <v>22018</v>
      </c>
      <c r="E24" s="23">
        <v>16432</v>
      </c>
      <c r="F24" s="23">
        <v>6325</v>
      </c>
      <c r="G24" s="23">
        <v>1141</v>
      </c>
      <c r="H24" s="23">
        <f t="shared" si="1"/>
        <v>23898</v>
      </c>
      <c r="I24" s="23"/>
      <c r="J24" s="1">
        <f>SUM(D22:D24)</f>
        <v>59378</v>
      </c>
      <c r="K24" s="1">
        <f>SUM(H22:H24)</f>
        <v>70723</v>
      </c>
    </row>
    <row r="25" spans="2:9" ht="11.25">
      <c r="B25" s="1" t="s">
        <v>28</v>
      </c>
      <c r="D25" s="23">
        <v>23503</v>
      </c>
      <c r="E25" s="23">
        <v>16820</v>
      </c>
      <c r="F25" s="23">
        <v>4831</v>
      </c>
      <c r="G25" s="23">
        <v>1060</v>
      </c>
      <c r="H25" s="23">
        <f t="shared" si="1"/>
        <v>22711</v>
      </c>
      <c r="I25" s="23"/>
    </row>
    <row r="26" spans="2:9" ht="11.25">
      <c r="B26" s="1" t="s">
        <v>29</v>
      </c>
      <c r="D26" s="23">
        <v>20841</v>
      </c>
      <c r="E26" s="23">
        <v>17127</v>
      </c>
      <c r="F26" s="23">
        <v>8352</v>
      </c>
      <c r="G26" s="23">
        <v>970</v>
      </c>
      <c r="H26" s="23">
        <f t="shared" si="1"/>
        <v>26449</v>
      </c>
      <c r="I26" s="23"/>
    </row>
    <row r="27" spans="2:15" ht="11.25">
      <c r="B27" s="1" t="s">
        <v>30</v>
      </c>
      <c r="D27" s="23">
        <v>18639</v>
      </c>
      <c r="E27" s="23">
        <v>16397</v>
      </c>
      <c r="F27" s="23">
        <v>4799</v>
      </c>
      <c r="G27" s="23">
        <v>993</v>
      </c>
      <c r="H27" s="23">
        <f t="shared" si="1"/>
        <v>22189</v>
      </c>
      <c r="I27" s="23"/>
      <c r="J27" s="1">
        <f>SUM(D25:D27)</f>
        <v>62983</v>
      </c>
      <c r="K27" s="1">
        <f>SUM(H25:H27)</f>
        <v>71349</v>
      </c>
      <c r="L27" s="1">
        <f>SUM(J24:J27)</f>
        <v>122361</v>
      </c>
      <c r="M27" s="1">
        <f>SUM(K24:K27)</f>
        <v>142072</v>
      </c>
      <c r="N27" s="1">
        <f>+'Suscrip y desahucio por isapre'!$C$35</f>
        <v>250772</v>
      </c>
      <c r="O27" s="1">
        <f>+'Suscrip y desahucio por isapre'!$G$35</f>
        <v>289577</v>
      </c>
    </row>
    <row r="28" spans="2:16" ht="11.25">
      <c r="B28" s="1" t="s">
        <v>31</v>
      </c>
      <c r="D28" s="23">
        <v>21764</v>
      </c>
      <c r="E28" s="23">
        <v>17490</v>
      </c>
      <c r="F28" s="23">
        <v>6429</v>
      </c>
      <c r="G28" s="23">
        <v>1178</v>
      </c>
      <c r="H28" s="23">
        <f t="shared" si="1"/>
        <v>25097</v>
      </c>
      <c r="I28" s="23"/>
      <c r="N28" s="1">
        <f>+N27-L27</f>
        <v>128411</v>
      </c>
      <c r="O28" s="1">
        <f>+O27-M27</f>
        <v>147505</v>
      </c>
      <c r="P28" s="1" t="s">
        <v>32</v>
      </c>
    </row>
    <row r="29" spans="2:9" ht="11.25">
      <c r="B29" s="1" t="s">
        <v>33</v>
      </c>
      <c r="D29" s="23">
        <v>21711</v>
      </c>
      <c r="E29" s="23">
        <v>19617</v>
      </c>
      <c r="F29" s="23">
        <v>5224</v>
      </c>
      <c r="G29" s="23">
        <v>1375</v>
      </c>
      <c r="H29" s="23">
        <f t="shared" si="1"/>
        <v>26216</v>
      </c>
      <c r="I29" s="23"/>
    </row>
    <row r="30" spans="2:15" ht="11.25">
      <c r="B30" s="1" t="s">
        <v>34</v>
      </c>
      <c r="D30" s="23">
        <v>21952</v>
      </c>
      <c r="E30" s="23">
        <v>21897</v>
      </c>
      <c r="F30" s="23">
        <v>5066</v>
      </c>
      <c r="G30" s="23">
        <v>1773</v>
      </c>
      <c r="H30" s="23">
        <f t="shared" si="1"/>
        <v>28736</v>
      </c>
      <c r="I30" s="23"/>
      <c r="J30" s="1">
        <f>SUM(D28:D30)</f>
        <v>65427</v>
      </c>
      <c r="K30" s="1">
        <f>SUM(H28:H30)</f>
        <v>80049</v>
      </c>
      <c r="L30" s="1">
        <f>SUM(J24:J30)</f>
        <v>187788</v>
      </c>
      <c r="M30" s="1">
        <f>SUM(K24:K29)</f>
        <v>142072</v>
      </c>
      <c r="N30" s="1">
        <f>+'Suscrip y desahucio por isapre'!$C$35</f>
        <v>250772</v>
      </c>
      <c r="O30" s="1">
        <f>+'Suscrip y desahucio por isapre'!$G$35</f>
        <v>289577</v>
      </c>
    </row>
    <row r="31" spans="2:15" ht="11.25">
      <c r="B31" s="1" t="s">
        <v>35</v>
      </c>
      <c r="D31" s="23">
        <v>26020</v>
      </c>
      <c r="E31" s="23">
        <v>21640</v>
      </c>
      <c r="F31" s="23">
        <v>4908</v>
      </c>
      <c r="G31" s="23">
        <v>1615</v>
      </c>
      <c r="H31" s="23">
        <f t="shared" si="1"/>
        <v>28163</v>
      </c>
      <c r="I31" s="23"/>
      <c r="N31" s="1">
        <f>+N30-L30</f>
        <v>62984</v>
      </c>
      <c r="O31" s="1">
        <f>+O30-M30</f>
        <v>147505</v>
      </c>
    </row>
    <row r="32" spans="2:9" ht="11.25">
      <c r="B32" s="1" t="s">
        <v>36</v>
      </c>
      <c r="D32" s="23">
        <v>20538</v>
      </c>
      <c r="E32" s="23">
        <v>15686</v>
      </c>
      <c r="F32" s="23">
        <v>4117</v>
      </c>
      <c r="G32" s="23">
        <v>1273</v>
      </c>
      <c r="H32" s="23">
        <f t="shared" si="1"/>
        <v>21076</v>
      </c>
      <c r="I32" s="23"/>
    </row>
    <row r="33" spans="2:15" ht="11.25">
      <c r="B33" s="1" t="s">
        <v>37</v>
      </c>
      <c r="D33" s="23">
        <v>16426</v>
      </c>
      <c r="E33" s="23">
        <v>12356</v>
      </c>
      <c r="F33" s="23">
        <v>4719</v>
      </c>
      <c r="G33" s="23">
        <v>1142</v>
      </c>
      <c r="H33" s="23">
        <f t="shared" si="1"/>
        <v>18217</v>
      </c>
      <c r="I33" s="23"/>
      <c r="J33" s="1">
        <f>SUM(D31:D33)</f>
        <v>62984</v>
      </c>
      <c r="K33" s="1">
        <f>SUM(H31:H33)</f>
        <v>67456</v>
      </c>
      <c r="L33" s="1">
        <f>SUM(J24:J33)</f>
        <v>250772</v>
      </c>
      <c r="M33" s="1">
        <f>SUM(K24:K33)</f>
        <v>289577</v>
      </c>
      <c r="N33" s="1">
        <f>+'Suscrip y desahucio por isapre'!$C$35</f>
        <v>250772</v>
      </c>
      <c r="O33" s="1">
        <f>+'Suscrip y desahucio por isapre'!$G$35</f>
        <v>289577</v>
      </c>
    </row>
    <row r="34" spans="4:15" ht="11.25">
      <c r="D34" s="23"/>
      <c r="E34" s="23"/>
      <c r="F34" s="23"/>
      <c r="G34" s="23"/>
      <c r="H34" s="23"/>
      <c r="I34" s="23"/>
      <c r="N34" s="1">
        <f>+N33-L33</f>
        <v>0</v>
      </c>
      <c r="O34" s="1">
        <f>+O33-M33</f>
        <v>0</v>
      </c>
    </row>
    <row r="35" spans="2:9" ht="12" thickBot="1">
      <c r="B35" s="39" t="s">
        <v>38</v>
      </c>
      <c r="C35" s="39"/>
      <c r="D35" s="40">
        <f>SUM(D22:D34)</f>
        <v>250772</v>
      </c>
      <c r="E35" s="40">
        <f>SUM(E22:E34)</f>
        <v>204820</v>
      </c>
      <c r="F35" s="40">
        <f>SUM(F22:F34)</f>
        <v>66702</v>
      </c>
      <c r="G35" s="40">
        <f>SUM(G22:G34)</f>
        <v>18055</v>
      </c>
      <c r="H35" s="40">
        <f>SUM(H22:H34)</f>
        <v>289577</v>
      </c>
      <c r="I35" s="41"/>
    </row>
    <row r="37" ht="11.25">
      <c r="B37" s="1" t="str">
        <f>+B14</f>
        <v>Fuente: Superintendencia de Isapres.</v>
      </c>
    </row>
    <row r="39" spans="1:8" ht="12.75">
      <c r="A39" s="146" t="s">
        <v>284</v>
      </c>
      <c r="B39" s="146"/>
      <c r="C39" s="146"/>
      <c r="D39" s="146"/>
      <c r="E39" s="146"/>
      <c r="F39" s="146"/>
      <c r="G39" s="146"/>
      <c r="H39" s="146"/>
    </row>
  </sheetData>
  <mergeCells count="7">
    <mergeCell ref="A1:H1"/>
    <mergeCell ref="A39:H39"/>
    <mergeCell ref="B2:H2"/>
    <mergeCell ref="B3:H3"/>
    <mergeCell ref="B17:H17"/>
    <mergeCell ref="B18:H18"/>
    <mergeCell ref="B16:H16"/>
  </mergeCells>
  <hyperlinks>
    <hyperlink ref="A1" location="Indice!A1" display="Volver"/>
    <hyperlink ref="B16" location="Indice!A1" display="Volver"/>
    <hyperlink ref="A39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IK85"/>
  <sheetViews>
    <sheetView showGridLines="0" zoomScale="75" zoomScaleNormal="75" workbookViewId="0" topLeftCell="A1">
      <selection activeCell="B2" sqref="B2:G2"/>
    </sheetView>
  </sheetViews>
  <sheetFormatPr defaultColWidth="6.796875" defaultRowHeight="15"/>
  <cols>
    <col min="1" max="1" width="4.59765625" style="1" bestFit="1" customWidth="1"/>
    <col min="2" max="2" width="23.69921875" style="1" customWidth="1"/>
    <col min="3" max="7" width="15.19921875" style="1" customWidth="1"/>
    <col min="8" max="8" width="9.3984375" style="1" customWidth="1"/>
    <col min="9" max="9" width="8.69921875" style="1" customWidth="1"/>
    <col min="10" max="16384" width="6.69921875" style="1" customWidth="1"/>
  </cols>
  <sheetData>
    <row r="1" spans="1:7" ht="12.75">
      <c r="A1" s="146" t="s">
        <v>284</v>
      </c>
      <c r="B1" s="146"/>
      <c r="C1" s="146"/>
      <c r="D1" s="146"/>
      <c r="E1" s="146"/>
      <c r="F1" s="146"/>
      <c r="G1" s="146"/>
    </row>
    <row r="2" spans="2:245" ht="13.5">
      <c r="B2" s="148" t="s">
        <v>39</v>
      </c>
      <c r="C2" s="148"/>
      <c r="D2" s="148"/>
      <c r="E2" s="148"/>
      <c r="F2" s="148"/>
      <c r="G2" s="148"/>
      <c r="H2" s="21"/>
      <c r="I2" s="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</row>
    <row r="3" spans="2:245" ht="13.5">
      <c r="B3" s="163" t="s">
        <v>262</v>
      </c>
      <c r="C3" s="163"/>
      <c r="D3" s="163"/>
      <c r="E3" s="163"/>
      <c r="F3" s="163"/>
      <c r="G3" s="163"/>
      <c r="H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</row>
    <row r="4" spans="1:245" ht="12" thickBot="1">
      <c r="A4" s="8"/>
      <c r="B4" s="21"/>
      <c r="C4" s="21"/>
      <c r="D4" s="21"/>
      <c r="E4" s="21"/>
      <c r="F4" s="21"/>
      <c r="G4" s="21"/>
      <c r="H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ht="11.25">
      <c r="A5" s="109" t="s">
        <v>1</v>
      </c>
      <c r="B5" s="109" t="s">
        <v>1</v>
      </c>
      <c r="C5" s="142" t="s">
        <v>5</v>
      </c>
      <c r="D5" s="162" t="s">
        <v>19</v>
      </c>
      <c r="E5" s="162"/>
      <c r="F5" s="162"/>
      <c r="G5" s="162"/>
      <c r="H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245" ht="11.25">
      <c r="A6" s="117" t="s">
        <v>40</v>
      </c>
      <c r="B6" s="117" t="s">
        <v>41</v>
      </c>
      <c r="C6" s="144" t="s">
        <v>21</v>
      </c>
      <c r="D6" s="144" t="s">
        <v>22</v>
      </c>
      <c r="E6" s="144" t="s">
        <v>23</v>
      </c>
      <c r="F6" s="144" t="s">
        <v>24</v>
      </c>
      <c r="G6" s="144" t="s">
        <v>4</v>
      </c>
      <c r="H6" s="21"/>
      <c r="I6" s="4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</row>
    <row r="7" spans="1:245" ht="11.25">
      <c r="A7" s="4">
        <v>57</v>
      </c>
      <c r="B7" s="11" t="str">
        <f>+'Cartera total por edad'!B7</f>
        <v>Promepart</v>
      </c>
      <c r="C7" s="23">
        <v>5048</v>
      </c>
      <c r="D7" s="23">
        <v>19440</v>
      </c>
      <c r="E7" s="23">
        <v>2157</v>
      </c>
      <c r="F7" s="23">
        <v>143</v>
      </c>
      <c r="G7" s="23">
        <f aca="true" t="shared" si="0" ref="G7:G20">SUM(D7:F7)</f>
        <v>21740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</row>
    <row r="8" spans="1:245" ht="11.25">
      <c r="A8" s="4">
        <v>66</v>
      </c>
      <c r="B8" s="11" t="str">
        <f>+'Cartera total por edad'!B8</f>
        <v>Cigna Salud</v>
      </c>
      <c r="C8" s="23">
        <v>8366</v>
      </c>
      <c r="D8" s="23">
        <v>13657</v>
      </c>
      <c r="E8" s="23">
        <v>1115</v>
      </c>
      <c r="F8" s="23">
        <v>2743</v>
      </c>
      <c r="G8" s="23">
        <f t="shared" si="0"/>
        <v>17515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</row>
    <row r="9" spans="1:245" ht="11.25">
      <c r="A9" s="4">
        <v>67</v>
      </c>
      <c r="B9" s="11" t="str">
        <f>+'Cartera total por edad'!B9</f>
        <v>Colmena Golden Cross</v>
      </c>
      <c r="C9" s="23">
        <v>24416</v>
      </c>
      <c r="D9" s="23">
        <v>15542</v>
      </c>
      <c r="E9" s="23">
        <v>8215</v>
      </c>
      <c r="F9" s="23">
        <v>492</v>
      </c>
      <c r="G9" s="23">
        <f t="shared" si="0"/>
        <v>24249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</row>
    <row r="10" spans="1:245" ht="11.25">
      <c r="A10" s="4">
        <v>70</v>
      </c>
      <c r="B10" s="11" t="str">
        <f>+'Cartera total por edad'!B10</f>
        <v>Normédica</v>
      </c>
      <c r="C10" s="23">
        <v>3366</v>
      </c>
      <c r="D10" s="23">
        <v>4175</v>
      </c>
      <c r="E10" s="23">
        <v>2512</v>
      </c>
      <c r="F10" s="23">
        <v>244</v>
      </c>
      <c r="G10" s="23">
        <f t="shared" si="0"/>
        <v>6931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</row>
    <row r="11" spans="1:245" ht="11.25">
      <c r="A11" s="4">
        <v>74</v>
      </c>
      <c r="B11" s="11" t="s">
        <v>278</v>
      </c>
      <c r="C11" s="23">
        <v>8176</v>
      </c>
      <c r="D11" s="23">
        <v>5686</v>
      </c>
      <c r="E11" s="23">
        <v>1003</v>
      </c>
      <c r="F11" s="23">
        <v>1</v>
      </c>
      <c r="G11" s="23">
        <f t="shared" si="0"/>
        <v>6690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</row>
    <row r="12" spans="1:245" ht="11.25">
      <c r="A12" s="4">
        <v>78</v>
      </c>
      <c r="B12" s="11" t="str">
        <f>+'Cartera total por edad'!B11</f>
        <v>ING Salud S.A. (1)</v>
      </c>
      <c r="C12" s="23">
        <v>60604</v>
      </c>
      <c r="D12" s="23">
        <v>41480</v>
      </c>
      <c r="E12" s="23">
        <v>9925</v>
      </c>
      <c r="F12" s="23">
        <v>331</v>
      </c>
      <c r="G12" s="23">
        <f t="shared" si="0"/>
        <v>51736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</row>
    <row r="13" spans="1:245" ht="11.25">
      <c r="A13" s="4">
        <v>80</v>
      </c>
      <c r="B13" s="11" t="str">
        <f>+'Cartera total por edad'!B12</f>
        <v>Vida Tres</v>
      </c>
      <c r="C13" s="23">
        <v>13165</v>
      </c>
      <c r="D13" s="23">
        <v>11223</v>
      </c>
      <c r="E13" s="23">
        <v>4285</v>
      </c>
      <c r="F13" s="23">
        <v>441</v>
      </c>
      <c r="G13" s="23">
        <f t="shared" si="0"/>
        <v>15949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</row>
    <row r="14" spans="1:245" ht="11.25">
      <c r="A14" s="4">
        <v>88</v>
      </c>
      <c r="B14" s="11" t="str">
        <f>+'Cartera total por edad'!B13</f>
        <v>Masvida</v>
      </c>
      <c r="C14" s="23">
        <v>24940</v>
      </c>
      <c r="D14" s="23">
        <v>13620</v>
      </c>
      <c r="E14" s="23">
        <v>2988</v>
      </c>
      <c r="F14" s="23">
        <v>2245</v>
      </c>
      <c r="G14" s="23">
        <f t="shared" si="0"/>
        <v>18853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</row>
    <row r="15" spans="1:245" ht="11.25">
      <c r="A15" s="4">
        <v>89</v>
      </c>
      <c r="B15" s="11" t="s">
        <v>248</v>
      </c>
      <c r="C15" s="23">
        <v>0</v>
      </c>
      <c r="D15" s="23">
        <v>1224</v>
      </c>
      <c r="E15" s="23">
        <v>573</v>
      </c>
      <c r="F15" s="23">
        <v>50</v>
      </c>
      <c r="G15" s="23">
        <f t="shared" si="0"/>
        <v>1847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</row>
    <row r="16" spans="1:245" ht="11.25">
      <c r="A16" s="4">
        <v>96</v>
      </c>
      <c r="B16" s="11" t="str">
        <f>+'Cartera total por edad'!B14</f>
        <v>Vida Plena S.A. (2)</v>
      </c>
      <c r="C16" s="23">
        <v>2781</v>
      </c>
      <c r="D16" s="23">
        <v>2227</v>
      </c>
      <c r="E16" s="23">
        <v>260</v>
      </c>
      <c r="F16" s="23">
        <v>845</v>
      </c>
      <c r="G16" s="23">
        <f t="shared" si="0"/>
        <v>3332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</row>
    <row r="17" spans="1:245" ht="11.25">
      <c r="A17" s="4">
        <v>99</v>
      </c>
      <c r="B17" s="11" t="str">
        <f>+'Cartera total por edad'!B15</f>
        <v>Isapre Banmédica</v>
      </c>
      <c r="C17" s="23">
        <v>45615</v>
      </c>
      <c r="D17" s="23">
        <v>30411</v>
      </c>
      <c r="E17" s="23">
        <v>14301</v>
      </c>
      <c r="F17" s="23">
        <v>967</v>
      </c>
      <c r="G17" s="23">
        <f t="shared" si="0"/>
        <v>45679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</row>
    <row r="18" spans="1:245" ht="11.25">
      <c r="A18" s="4">
        <v>104</v>
      </c>
      <c r="B18" s="11" t="str">
        <f>+'Cartera total por edad'!B16</f>
        <v>Sfera</v>
      </c>
      <c r="C18" s="23">
        <v>4466</v>
      </c>
      <c r="D18" s="23">
        <v>1434</v>
      </c>
      <c r="E18" s="23">
        <v>38</v>
      </c>
      <c r="F18" s="23">
        <v>2282</v>
      </c>
      <c r="G18" s="23">
        <f t="shared" si="0"/>
        <v>3754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11.25">
      <c r="A19" s="4">
        <v>106</v>
      </c>
      <c r="B19" s="11" t="s">
        <v>279</v>
      </c>
      <c r="C19" s="24">
        <v>621</v>
      </c>
      <c r="D19" s="24">
        <v>1348</v>
      </c>
      <c r="E19" s="24">
        <v>220</v>
      </c>
      <c r="F19" s="24">
        <v>1133</v>
      </c>
      <c r="G19" s="23">
        <f t="shared" si="0"/>
        <v>2701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</row>
    <row r="20" spans="1:245" ht="11.25">
      <c r="A20" s="4">
        <v>107</v>
      </c>
      <c r="B20" s="11" t="str">
        <f>+'Cartera total por edad'!B17</f>
        <v>Consalud S.A.</v>
      </c>
      <c r="C20" s="23">
        <v>44361</v>
      </c>
      <c r="D20" s="23">
        <v>40399</v>
      </c>
      <c r="E20" s="23">
        <v>17516</v>
      </c>
      <c r="F20" s="23">
        <v>5403</v>
      </c>
      <c r="G20" s="23">
        <f t="shared" si="0"/>
        <v>63318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</row>
    <row r="21" spans="1:245" ht="11.25">
      <c r="A21" s="4"/>
      <c r="B21" s="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</row>
    <row r="22" spans="2:245" ht="11.25">
      <c r="B22" s="11" t="s">
        <v>52</v>
      </c>
      <c r="C22" s="24">
        <f>SUM(C7:C20)</f>
        <v>245925</v>
      </c>
      <c r="D22" s="24">
        <f>SUM(D7:D20)</f>
        <v>201866</v>
      </c>
      <c r="E22" s="24">
        <f>SUM(E7:E20)</f>
        <v>65108</v>
      </c>
      <c r="F22" s="24">
        <f>SUM(F7:F20)</f>
        <v>17320</v>
      </c>
      <c r="G22" s="24">
        <f>SUM(G7:G20)</f>
        <v>284294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</row>
    <row r="23" spans="1:245" ht="11.25">
      <c r="A23" s="4"/>
      <c r="B23" s="4"/>
      <c r="C23" s="24"/>
      <c r="D23" s="24"/>
      <c r="E23" s="24"/>
      <c r="F23" s="24"/>
      <c r="G23" s="2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</row>
    <row r="24" spans="1:245" ht="11.25">
      <c r="A24" s="4">
        <v>62</v>
      </c>
      <c r="B24" s="11" t="s">
        <v>53</v>
      </c>
      <c r="C24" s="23">
        <v>48</v>
      </c>
      <c r="D24" s="23">
        <v>24</v>
      </c>
      <c r="E24" s="23">
        <v>22</v>
      </c>
      <c r="F24" s="23">
        <v>150</v>
      </c>
      <c r="G24" s="23">
        <f aca="true" t="shared" si="1" ref="G24:G31">SUM(D24:F24)</f>
        <v>196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</row>
    <row r="25" spans="1:245" ht="11.25">
      <c r="A25" s="4">
        <v>63</v>
      </c>
      <c r="B25" s="11" t="s">
        <v>54</v>
      </c>
      <c r="C25" s="23">
        <v>2230</v>
      </c>
      <c r="D25" s="23">
        <v>2067</v>
      </c>
      <c r="E25" s="23">
        <v>622</v>
      </c>
      <c r="F25" s="23">
        <v>0</v>
      </c>
      <c r="G25" s="23">
        <f t="shared" si="1"/>
        <v>2689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</row>
    <row r="26" spans="1:245" ht="11.25">
      <c r="A26" s="4">
        <v>65</v>
      </c>
      <c r="B26" s="11" t="s">
        <v>55</v>
      </c>
      <c r="C26" s="23">
        <v>377</v>
      </c>
      <c r="D26" s="23">
        <v>35</v>
      </c>
      <c r="E26" s="23">
        <v>49</v>
      </c>
      <c r="F26" s="23">
        <v>172</v>
      </c>
      <c r="G26" s="23">
        <f t="shared" si="1"/>
        <v>256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</row>
    <row r="27" spans="1:245" ht="11.25">
      <c r="A27" s="4">
        <v>68</v>
      </c>
      <c r="B27" s="11" t="s">
        <v>56</v>
      </c>
      <c r="C27" s="23">
        <v>18</v>
      </c>
      <c r="D27" s="23">
        <v>15</v>
      </c>
      <c r="E27" s="23">
        <v>33</v>
      </c>
      <c r="F27" s="23">
        <v>0</v>
      </c>
      <c r="G27" s="23">
        <f t="shared" si="1"/>
        <v>48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</row>
    <row r="28" spans="1:245" ht="11.25">
      <c r="A28" s="4">
        <v>76</v>
      </c>
      <c r="B28" s="11" t="s">
        <v>57</v>
      </c>
      <c r="C28" s="23">
        <v>353</v>
      </c>
      <c r="D28" s="23">
        <v>86</v>
      </c>
      <c r="E28" s="23">
        <v>94</v>
      </c>
      <c r="F28" s="23">
        <v>311</v>
      </c>
      <c r="G28" s="23">
        <f t="shared" si="1"/>
        <v>491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</row>
    <row r="29" spans="1:245" ht="11.25">
      <c r="A29" s="4">
        <v>81</v>
      </c>
      <c r="B29" s="11" t="s">
        <v>58</v>
      </c>
      <c r="C29" s="23">
        <v>1490</v>
      </c>
      <c r="D29" s="23">
        <v>271</v>
      </c>
      <c r="E29" s="23">
        <v>149</v>
      </c>
      <c r="F29" s="23">
        <v>31</v>
      </c>
      <c r="G29" s="23">
        <f t="shared" si="1"/>
        <v>451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</row>
    <row r="30" spans="1:245" ht="11.25">
      <c r="A30" s="4">
        <v>85</v>
      </c>
      <c r="B30" s="11" t="s">
        <v>59</v>
      </c>
      <c r="C30" s="23">
        <v>209</v>
      </c>
      <c r="D30" s="23">
        <v>441</v>
      </c>
      <c r="E30" s="23">
        <v>591</v>
      </c>
      <c r="F30" s="23">
        <v>29</v>
      </c>
      <c r="G30" s="23">
        <f t="shared" si="1"/>
        <v>1061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</row>
    <row r="31" spans="1:245" ht="11.25">
      <c r="A31" s="4">
        <v>94</v>
      </c>
      <c r="B31" s="11" t="s">
        <v>60</v>
      </c>
      <c r="C31" s="23">
        <v>122</v>
      </c>
      <c r="D31" s="23">
        <v>15</v>
      </c>
      <c r="E31" s="23">
        <v>34</v>
      </c>
      <c r="F31" s="23">
        <v>42</v>
      </c>
      <c r="G31" s="23">
        <f t="shared" si="1"/>
        <v>91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</row>
    <row r="32" spans="1:245" ht="11.25">
      <c r="A32" s="4"/>
      <c r="B32" s="4"/>
      <c r="C32" s="23"/>
      <c r="D32" s="23"/>
      <c r="E32" s="23"/>
      <c r="F32" s="23"/>
      <c r="G32" s="2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</row>
    <row r="33" spans="1:245" ht="11.25">
      <c r="A33" s="11"/>
      <c r="B33" s="11" t="s">
        <v>61</v>
      </c>
      <c r="C33" s="24">
        <f>SUM(C24:C31)</f>
        <v>4847</v>
      </c>
      <c r="D33" s="24">
        <f>SUM(D24:D31)</f>
        <v>2954</v>
      </c>
      <c r="E33" s="24">
        <f>SUM(E24:E31)</f>
        <v>1594</v>
      </c>
      <c r="F33" s="24">
        <f>SUM(F24:F31)</f>
        <v>735</v>
      </c>
      <c r="G33" s="24">
        <f>SUM(G24:G31)</f>
        <v>5283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</row>
    <row r="34" spans="1:245" ht="11.25">
      <c r="A34" s="4"/>
      <c r="B34" s="4"/>
      <c r="C34" s="24"/>
      <c r="D34" s="24"/>
      <c r="E34" s="24"/>
      <c r="F34" s="24"/>
      <c r="G34" s="2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</row>
    <row r="35" spans="1:245" ht="11.25">
      <c r="A35" s="15"/>
      <c r="B35" s="15" t="s">
        <v>62</v>
      </c>
      <c r="C35" s="24">
        <f>C22+C33</f>
        <v>250772</v>
      </c>
      <c r="D35" s="24">
        <f>D22+D33</f>
        <v>204820</v>
      </c>
      <c r="E35" s="24">
        <f>E22+E33</f>
        <v>66702</v>
      </c>
      <c r="F35" s="24">
        <f>F22+F33</f>
        <v>18055</v>
      </c>
      <c r="G35" s="24">
        <f>G22+G33</f>
        <v>289577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</row>
    <row r="36" spans="1:245" ht="11.25">
      <c r="A36" s="4"/>
      <c r="B36" s="4"/>
      <c r="C36" s="24"/>
      <c r="D36" s="24"/>
      <c r="E36" s="24"/>
      <c r="F36" s="24"/>
      <c r="G36" s="2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</row>
    <row r="37" spans="1:245" ht="12" thickBot="1">
      <c r="A37" s="25"/>
      <c r="B37" s="25" t="s">
        <v>63</v>
      </c>
      <c r="C37" s="26"/>
      <c r="D37" s="26">
        <f>D35/$G35*100</f>
        <v>70.73075555033722</v>
      </c>
      <c r="E37" s="26">
        <f>E35/$G35*100</f>
        <v>23.03428794413921</v>
      </c>
      <c r="F37" s="26">
        <f>F35/$G35*100</f>
        <v>6.2349565055235745</v>
      </c>
      <c r="G37" s="26">
        <f>G35/$G35*100</f>
        <v>100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</row>
    <row r="38" spans="2:245" ht="11.25">
      <c r="B38" s="4"/>
      <c r="C38" s="13"/>
      <c r="D38" s="13"/>
      <c r="E38" s="13"/>
      <c r="F38" s="13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</row>
    <row r="39" spans="2:245" ht="11.25">
      <c r="B39" s="1" t="str">
        <f>+'Suscrip y desahucio del sistema'!B14</f>
        <v>Fuente: Superintendencia de Isapres.</v>
      </c>
      <c r="C39" s="13"/>
      <c r="D39" s="13"/>
      <c r="E39" s="13"/>
      <c r="F39" s="13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</row>
    <row r="40" spans="2:245" ht="23.25" customHeight="1">
      <c r="B40" s="155" t="str">
        <f>+'Cartera total por edad'!B38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40" s="155"/>
      <c r="D40" s="155"/>
      <c r="E40" s="155"/>
      <c r="F40" s="155"/>
      <c r="G40" s="155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</row>
    <row r="41" spans="2:245" ht="33.75" customHeight="1">
      <c r="B41" s="155" t="str">
        <f>+'Cartera total por edad'!B39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41" s="155"/>
      <c r="D41" s="155"/>
      <c r="E41" s="155"/>
      <c r="F41" s="155"/>
      <c r="G41" s="155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</row>
    <row r="42" spans="2:245" ht="27.75" customHeight="1">
      <c r="B42" s="164">
        <f>+'Cartera total por edad'!B40:S40</f>
      </c>
      <c r="C42" s="164"/>
      <c r="D42" s="164"/>
      <c r="E42" s="164"/>
      <c r="F42" s="164"/>
      <c r="G42" s="16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</row>
    <row r="43" spans="1:245" ht="12.75">
      <c r="A43" s="146" t="s">
        <v>284</v>
      </c>
      <c r="B43" s="146"/>
      <c r="C43" s="146"/>
      <c r="D43" s="146"/>
      <c r="E43" s="146"/>
      <c r="F43" s="146"/>
      <c r="G43" s="146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</row>
    <row r="44" spans="1:7" ht="13.5">
      <c r="A44" s="2"/>
      <c r="B44" s="148" t="str">
        <f>+B2</f>
        <v>CUADRO 2.4.3</v>
      </c>
      <c r="C44" s="148"/>
      <c r="D44" s="148"/>
      <c r="E44" s="148"/>
      <c r="F44" s="148"/>
      <c r="G44" s="148"/>
    </row>
    <row r="45" spans="1:7" ht="13.5">
      <c r="A45" s="2"/>
      <c r="B45" s="148" t="s">
        <v>280</v>
      </c>
      <c r="C45" s="148"/>
      <c r="D45" s="148"/>
      <c r="E45" s="148"/>
      <c r="F45" s="148"/>
      <c r="G45" s="148"/>
    </row>
    <row r="46" spans="1:7" ht="12" thickBot="1">
      <c r="A46" s="8"/>
      <c r="B46" s="21"/>
      <c r="C46" s="21"/>
      <c r="D46" s="21"/>
      <c r="E46" s="21"/>
      <c r="F46" s="21"/>
      <c r="G46" s="21"/>
    </row>
    <row r="47" spans="1:7" ht="11.25">
      <c r="A47" s="109" t="s">
        <v>1</v>
      </c>
      <c r="B47" s="109" t="s">
        <v>1</v>
      </c>
      <c r="C47" s="140" t="s">
        <v>5</v>
      </c>
      <c r="D47" s="162" t="s">
        <v>19</v>
      </c>
      <c r="E47" s="162"/>
      <c r="F47" s="162"/>
      <c r="G47" s="162"/>
    </row>
    <row r="48" spans="1:7" ht="11.25">
      <c r="A48" s="117" t="s">
        <v>40</v>
      </c>
      <c r="B48" s="117" t="s">
        <v>41</v>
      </c>
      <c r="C48" s="143" t="s">
        <v>21</v>
      </c>
      <c r="D48" s="144" t="s">
        <v>22</v>
      </c>
      <c r="E48" s="144" t="s">
        <v>23</v>
      </c>
      <c r="F48" s="144" t="s">
        <v>24</v>
      </c>
      <c r="G48" s="144" t="s">
        <v>4</v>
      </c>
    </row>
    <row r="49" spans="1:7" ht="11.25">
      <c r="A49" s="4">
        <v>57</v>
      </c>
      <c r="B49" s="11" t="str">
        <f>+B7</f>
        <v>Promepart</v>
      </c>
      <c r="C49" s="27">
        <f aca="true" t="shared" si="2" ref="C49:G55">(C7/$G7)*100</f>
        <v>23.219871205151794</v>
      </c>
      <c r="D49" s="27">
        <f t="shared" si="2"/>
        <v>89.42042318307267</v>
      </c>
      <c r="E49" s="27">
        <f t="shared" si="2"/>
        <v>9.921803127874886</v>
      </c>
      <c r="F49" s="27">
        <f t="shared" si="2"/>
        <v>0.6577736890524379</v>
      </c>
      <c r="G49" s="27">
        <f t="shared" si="2"/>
        <v>100</v>
      </c>
    </row>
    <row r="50" spans="1:7" ht="11.25">
      <c r="A50" s="4">
        <v>66</v>
      </c>
      <c r="B50" s="11" t="str">
        <f aca="true" t="shared" si="3" ref="B50:B62">+B8</f>
        <v>Cigna Salud</v>
      </c>
      <c r="C50" s="27">
        <f t="shared" si="2"/>
        <v>47.76477305167</v>
      </c>
      <c r="D50" s="27">
        <f t="shared" si="2"/>
        <v>77.97316585783614</v>
      </c>
      <c r="E50" s="27">
        <f t="shared" si="2"/>
        <v>6.365972023979446</v>
      </c>
      <c r="F50" s="27">
        <f t="shared" si="2"/>
        <v>15.660862118184413</v>
      </c>
      <c r="G50" s="27">
        <f t="shared" si="2"/>
        <v>100</v>
      </c>
    </row>
    <row r="51" spans="1:7" ht="11.25">
      <c r="A51" s="4">
        <v>67</v>
      </c>
      <c r="B51" s="11" t="str">
        <f t="shared" si="3"/>
        <v>Colmena Golden Cross</v>
      </c>
      <c r="C51" s="27">
        <f t="shared" si="2"/>
        <v>100.68868819332756</v>
      </c>
      <c r="D51" s="27">
        <f t="shared" si="2"/>
        <v>64.09336467483196</v>
      </c>
      <c r="E51" s="27">
        <f t="shared" si="2"/>
        <v>33.87768567775991</v>
      </c>
      <c r="F51" s="27">
        <f t="shared" si="2"/>
        <v>2.0289496474081408</v>
      </c>
      <c r="G51" s="27">
        <f t="shared" si="2"/>
        <v>100</v>
      </c>
    </row>
    <row r="52" spans="1:7" ht="11.25">
      <c r="A52" s="4">
        <v>70</v>
      </c>
      <c r="B52" s="11" t="str">
        <f t="shared" si="3"/>
        <v>Normédica</v>
      </c>
      <c r="C52" s="27">
        <f t="shared" si="2"/>
        <v>48.56442071851104</v>
      </c>
      <c r="D52" s="27">
        <f t="shared" si="2"/>
        <v>60.236618092627324</v>
      </c>
      <c r="E52" s="27">
        <f t="shared" si="2"/>
        <v>36.24296638291733</v>
      </c>
      <c r="F52" s="27">
        <f t="shared" si="2"/>
        <v>3.5204155244553457</v>
      </c>
      <c r="G52" s="27">
        <f t="shared" si="2"/>
        <v>100</v>
      </c>
    </row>
    <row r="53" spans="1:7" ht="11.25">
      <c r="A53" s="4">
        <v>74</v>
      </c>
      <c r="B53" s="11" t="str">
        <f t="shared" si="3"/>
        <v>ING Salud Iapre S.A. (1)</v>
      </c>
      <c r="C53" s="27">
        <f t="shared" si="2"/>
        <v>122.21225710014947</v>
      </c>
      <c r="D53" s="27">
        <f t="shared" si="2"/>
        <v>84.99252615844543</v>
      </c>
      <c r="E53" s="27">
        <f t="shared" si="2"/>
        <v>14.99252615844544</v>
      </c>
      <c r="F53" s="27">
        <f t="shared" si="2"/>
        <v>0.014947683109118088</v>
      </c>
      <c r="G53" s="27">
        <f t="shared" si="2"/>
        <v>100</v>
      </c>
    </row>
    <row r="54" spans="1:7" ht="11.25">
      <c r="A54" s="4">
        <v>78</v>
      </c>
      <c r="B54" s="11" t="str">
        <f t="shared" si="3"/>
        <v>ING Salud S.A. (1)</v>
      </c>
      <c r="C54" s="27">
        <f t="shared" si="2"/>
        <v>117.14086902736973</v>
      </c>
      <c r="D54" s="27">
        <f t="shared" si="2"/>
        <v>80.17627957321788</v>
      </c>
      <c r="E54" s="27">
        <f t="shared" si="2"/>
        <v>19.18393381784444</v>
      </c>
      <c r="F54" s="27">
        <f t="shared" si="2"/>
        <v>0.6397866089376836</v>
      </c>
      <c r="G54" s="27">
        <f t="shared" si="2"/>
        <v>100</v>
      </c>
    </row>
    <row r="55" spans="1:7" ht="11.25">
      <c r="A55" s="4">
        <v>80</v>
      </c>
      <c r="B55" s="11" t="str">
        <f t="shared" si="3"/>
        <v>Vida Tres</v>
      </c>
      <c r="C55" s="27">
        <f t="shared" si="2"/>
        <v>82.54436014797166</v>
      </c>
      <c r="D55" s="27">
        <f t="shared" si="2"/>
        <v>70.36804815348926</v>
      </c>
      <c r="E55" s="27">
        <f t="shared" si="2"/>
        <v>26.866888206157125</v>
      </c>
      <c r="F55" s="27">
        <f t="shared" si="2"/>
        <v>2.7650636403536275</v>
      </c>
      <c r="G55" s="27">
        <f t="shared" si="2"/>
        <v>100</v>
      </c>
    </row>
    <row r="56" spans="1:7" ht="11.25">
      <c r="A56" s="4">
        <v>88</v>
      </c>
      <c r="B56" s="11" t="str">
        <f t="shared" si="3"/>
        <v>Masvida</v>
      </c>
      <c r="C56" s="27">
        <f aca="true" t="shared" si="4" ref="C56:G62">(C14/$G14)*100</f>
        <v>132.2866387312364</v>
      </c>
      <c r="D56" s="27">
        <f t="shared" si="4"/>
        <v>72.2431443271628</v>
      </c>
      <c r="E56" s="27">
        <f t="shared" si="4"/>
        <v>15.848936508778444</v>
      </c>
      <c r="F56" s="27">
        <f t="shared" si="4"/>
        <v>11.907919164058772</v>
      </c>
      <c r="G56" s="27">
        <f t="shared" si="4"/>
        <v>100</v>
      </c>
    </row>
    <row r="57" spans="1:7" ht="11.25">
      <c r="A57" s="4">
        <v>89</v>
      </c>
      <c r="B57" s="11" t="str">
        <f t="shared" si="3"/>
        <v>Linksalud S.A.(2)</v>
      </c>
      <c r="C57" s="27">
        <f t="shared" si="4"/>
        <v>0</v>
      </c>
      <c r="D57" s="27">
        <f t="shared" si="4"/>
        <v>66.2696264212236</v>
      </c>
      <c r="E57" s="27">
        <f t="shared" si="4"/>
        <v>31.023280996210072</v>
      </c>
      <c r="F57" s="27">
        <f t="shared" si="4"/>
        <v>2.707092582566324</v>
      </c>
      <c r="G57" s="27">
        <f t="shared" si="4"/>
        <v>100</v>
      </c>
    </row>
    <row r="58" spans="1:7" ht="11.25">
      <c r="A58" s="4">
        <v>96</v>
      </c>
      <c r="B58" s="11" t="str">
        <f t="shared" si="3"/>
        <v>Vida Plena S.A. (2)</v>
      </c>
      <c r="C58" s="27">
        <f t="shared" si="4"/>
        <v>83.46338535414166</v>
      </c>
      <c r="D58" s="27">
        <f t="shared" si="4"/>
        <v>66.83673469387756</v>
      </c>
      <c r="E58" s="27">
        <f t="shared" si="4"/>
        <v>7.803121248499399</v>
      </c>
      <c r="F58" s="27">
        <f t="shared" si="4"/>
        <v>25.360144057623053</v>
      </c>
      <c r="G58" s="27">
        <f t="shared" si="4"/>
        <v>100</v>
      </c>
    </row>
    <row r="59" spans="1:7" ht="11.25">
      <c r="A59" s="4">
        <v>99</v>
      </c>
      <c r="B59" s="11" t="str">
        <f t="shared" si="3"/>
        <v>Isapre Banmédica</v>
      </c>
      <c r="C59" s="27">
        <f t="shared" si="4"/>
        <v>99.85989185402482</v>
      </c>
      <c r="D59" s="27">
        <f t="shared" si="4"/>
        <v>66.57545042579741</v>
      </c>
      <c r="E59" s="27">
        <f t="shared" si="4"/>
        <v>31.307603056108935</v>
      </c>
      <c r="F59" s="27">
        <f t="shared" si="4"/>
        <v>2.1169465180936533</v>
      </c>
      <c r="G59" s="27">
        <f t="shared" si="4"/>
        <v>100</v>
      </c>
    </row>
    <row r="60" spans="1:7" ht="11.25">
      <c r="A60" s="4">
        <v>104</v>
      </c>
      <c r="B60" s="11" t="str">
        <f t="shared" si="3"/>
        <v>Sfera</v>
      </c>
      <c r="C60" s="27">
        <f t="shared" si="4"/>
        <v>118.96643580181141</v>
      </c>
      <c r="D60" s="27">
        <f t="shared" si="4"/>
        <v>38.19925412892914</v>
      </c>
      <c r="E60" s="27">
        <f t="shared" si="4"/>
        <v>1.0122535961640917</v>
      </c>
      <c r="F60" s="27">
        <f t="shared" si="4"/>
        <v>60.78849227490677</v>
      </c>
      <c r="G60" s="27">
        <f t="shared" si="4"/>
        <v>100</v>
      </c>
    </row>
    <row r="61" spans="1:7" ht="11.25">
      <c r="A61" s="4">
        <v>106</v>
      </c>
      <c r="B61" s="11" t="str">
        <f t="shared" si="3"/>
        <v>La Araucana S.A.</v>
      </c>
      <c r="C61" s="27">
        <f t="shared" si="4"/>
        <v>22.99148463532025</v>
      </c>
      <c r="D61" s="27">
        <f t="shared" si="4"/>
        <v>49.9074416882636</v>
      </c>
      <c r="E61" s="27">
        <f t="shared" si="4"/>
        <v>8.145131432802666</v>
      </c>
      <c r="F61" s="27">
        <f t="shared" si="4"/>
        <v>41.94742687893373</v>
      </c>
      <c r="G61" s="27">
        <f t="shared" si="4"/>
        <v>100</v>
      </c>
    </row>
    <row r="62" spans="1:7" ht="11.25">
      <c r="A62" s="4">
        <v>107</v>
      </c>
      <c r="B62" s="11" t="str">
        <f t="shared" si="3"/>
        <v>Consalud S.A.</v>
      </c>
      <c r="C62" s="27">
        <f t="shared" si="4"/>
        <v>70.06064626172652</v>
      </c>
      <c r="D62" s="27">
        <f t="shared" si="4"/>
        <v>63.80334186171389</v>
      </c>
      <c r="E62" s="27">
        <f t="shared" si="4"/>
        <v>27.663539593796393</v>
      </c>
      <c r="F62" s="27">
        <f t="shared" si="4"/>
        <v>8.533118544489719</v>
      </c>
      <c r="G62" s="27">
        <f t="shared" si="4"/>
        <v>100</v>
      </c>
    </row>
    <row r="63" spans="1:2" ht="11.25">
      <c r="A63" s="4"/>
      <c r="B63" s="4"/>
    </row>
    <row r="64" spans="2:7" ht="11.25">
      <c r="B64" s="11" t="s">
        <v>52</v>
      </c>
      <c r="C64" s="27">
        <f>(C22/$G22)*100</f>
        <v>86.503760191914</v>
      </c>
      <c r="D64" s="27">
        <f>(D22/$G22)*100</f>
        <v>71.00607117983496</v>
      </c>
      <c r="E64" s="27">
        <f>(E22/$G22)*100</f>
        <v>22.90164407268532</v>
      </c>
      <c r="F64" s="27">
        <f>(F22/$G22)*100</f>
        <v>6.092284747479722</v>
      </c>
      <c r="G64" s="27">
        <f>(G22/$G22)*100</f>
        <v>100</v>
      </c>
    </row>
    <row r="65" spans="1:7" ht="11.25">
      <c r="A65" s="4"/>
      <c r="B65" s="4"/>
      <c r="C65" s="27"/>
      <c r="D65" s="24"/>
      <c r="E65" s="24"/>
      <c r="F65" s="24"/>
      <c r="G65" s="24"/>
    </row>
    <row r="66" spans="1:7" ht="11.25">
      <c r="A66" s="4">
        <v>62</v>
      </c>
      <c r="B66" s="11" t="s">
        <v>53</v>
      </c>
      <c r="C66" s="27">
        <f aca="true" t="shared" si="5" ref="C66:G73">(C24/$G24)*100</f>
        <v>24.489795918367346</v>
      </c>
      <c r="D66" s="27">
        <f t="shared" si="5"/>
        <v>12.244897959183673</v>
      </c>
      <c r="E66" s="27">
        <f t="shared" si="5"/>
        <v>11.224489795918368</v>
      </c>
      <c r="F66" s="27">
        <f t="shared" si="5"/>
        <v>76.53061224489795</v>
      </c>
      <c r="G66" s="27">
        <f t="shared" si="5"/>
        <v>100</v>
      </c>
    </row>
    <row r="67" spans="1:7" ht="11.25">
      <c r="A67" s="4">
        <v>63</v>
      </c>
      <c r="B67" s="11" t="s">
        <v>54</v>
      </c>
      <c r="C67" s="27">
        <f t="shared" si="5"/>
        <v>82.93045741911492</v>
      </c>
      <c r="D67" s="27">
        <f t="shared" si="5"/>
        <v>76.86872443287469</v>
      </c>
      <c r="E67" s="27">
        <f t="shared" si="5"/>
        <v>23.131275567125325</v>
      </c>
      <c r="F67" s="27">
        <f t="shared" si="5"/>
        <v>0</v>
      </c>
      <c r="G67" s="27">
        <f t="shared" si="5"/>
        <v>100</v>
      </c>
    </row>
    <row r="68" spans="1:7" ht="11.25">
      <c r="A68" s="4">
        <v>65</v>
      </c>
      <c r="B68" s="11" t="s">
        <v>55</v>
      </c>
      <c r="C68" s="27">
        <f t="shared" si="5"/>
        <v>147.265625</v>
      </c>
      <c r="D68" s="27">
        <f t="shared" si="5"/>
        <v>13.671875</v>
      </c>
      <c r="E68" s="27">
        <f t="shared" si="5"/>
        <v>19.140625</v>
      </c>
      <c r="F68" s="27">
        <f t="shared" si="5"/>
        <v>67.1875</v>
      </c>
      <c r="G68" s="27">
        <f t="shared" si="5"/>
        <v>100</v>
      </c>
    </row>
    <row r="69" spans="1:7" ht="11.25">
      <c r="A69" s="4">
        <v>68</v>
      </c>
      <c r="B69" s="11" t="s">
        <v>56</v>
      </c>
      <c r="C69" s="27">
        <f t="shared" si="5"/>
        <v>37.5</v>
      </c>
      <c r="D69" s="27">
        <f t="shared" si="5"/>
        <v>31.25</v>
      </c>
      <c r="E69" s="27">
        <f t="shared" si="5"/>
        <v>68.75</v>
      </c>
      <c r="F69" s="27">
        <f t="shared" si="5"/>
        <v>0</v>
      </c>
      <c r="G69" s="27">
        <f t="shared" si="5"/>
        <v>100</v>
      </c>
    </row>
    <row r="70" spans="1:7" ht="11.25">
      <c r="A70" s="4">
        <v>76</v>
      </c>
      <c r="B70" s="11" t="s">
        <v>57</v>
      </c>
      <c r="C70" s="27">
        <f t="shared" si="5"/>
        <v>71.89409368635438</v>
      </c>
      <c r="D70" s="27">
        <f t="shared" si="5"/>
        <v>17.515274949083505</v>
      </c>
      <c r="E70" s="27">
        <f t="shared" si="5"/>
        <v>19.144602851323828</v>
      </c>
      <c r="F70" s="27">
        <f t="shared" si="5"/>
        <v>63.34012219959266</v>
      </c>
      <c r="G70" s="27">
        <f t="shared" si="5"/>
        <v>100</v>
      </c>
    </row>
    <row r="71" spans="1:7" ht="11.25">
      <c r="A71" s="4">
        <v>81</v>
      </c>
      <c r="B71" s="11" t="s">
        <v>58</v>
      </c>
      <c r="C71" s="27">
        <f t="shared" si="5"/>
        <v>330.3769401330377</v>
      </c>
      <c r="D71" s="27">
        <f t="shared" si="5"/>
        <v>60.08869179600887</v>
      </c>
      <c r="E71" s="27">
        <f t="shared" si="5"/>
        <v>33.03769401330377</v>
      </c>
      <c r="F71" s="27">
        <f t="shared" si="5"/>
        <v>6.873614190687362</v>
      </c>
      <c r="G71" s="27">
        <f t="shared" si="5"/>
        <v>100</v>
      </c>
    </row>
    <row r="72" spans="1:7" ht="11.25">
      <c r="A72" s="4">
        <v>85</v>
      </c>
      <c r="B72" s="11" t="s">
        <v>59</v>
      </c>
      <c r="C72" s="27">
        <f t="shared" si="5"/>
        <v>19.698397737983033</v>
      </c>
      <c r="D72" s="27">
        <f t="shared" si="5"/>
        <v>41.56456173421301</v>
      </c>
      <c r="E72" s="27">
        <f t="shared" si="5"/>
        <v>55.70216776625825</v>
      </c>
      <c r="F72" s="27">
        <f t="shared" si="5"/>
        <v>2.7332704995287465</v>
      </c>
      <c r="G72" s="27">
        <f t="shared" si="5"/>
        <v>100</v>
      </c>
    </row>
    <row r="73" spans="1:7" ht="11.25">
      <c r="A73" s="4">
        <v>94</v>
      </c>
      <c r="B73" s="11" t="s">
        <v>60</v>
      </c>
      <c r="C73" s="27">
        <f t="shared" si="5"/>
        <v>134.06593406593404</v>
      </c>
      <c r="D73" s="27">
        <f t="shared" si="5"/>
        <v>16.483516483516482</v>
      </c>
      <c r="E73" s="27">
        <f t="shared" si="5"/>
        <v>37.362637362637365</v>
      </c>
      <c r="F73" s="27">
        <f t="shared" si="5"/>
        <v>46.15384615384615</v>
      </c>
      <c r="G73" s="27">
        <f t="shared" si="5"/>
        <v>100</v>
      </c>
    </row>
    <row r="74" spans="1:7" ht="11.25">
      <c r="A74" s="4"/>
      <c r="B74" s="4"/>
      <c r="C74" s="27"/>
      <c r="D74" s="23"/>
      <c r="E74" s="23"/>
      <c r="F74" s="23"/>
      <c r="G74" s="23"/>
    </row>
    <row r="75" spans="1:7" ht="11.25">
      <c r="A75" s="11"/>
      <c r="B75" s="11" t="s">
        <v>61</v>
      </c>
      <c r="C75" s="27">
        <f>(C33/$G33)*100</f>
        <v>91.7471133825478</v>
      </c>
      <c r="D75" s="27">
        <f>(D33/$G33)*100</f>
        <v>55.91519969714177</v>
      </c>
      <c r="E75" s="27">
        <f>(E33/$G33)*100</f>
        <v>30.17225061518077</v>
      </c>
      <c r="F75" s="27">
        <f>(F33/$G33)*100</f>
        <v>13.912549687677455</v>
      </c>
      <c r="G75" s="27">
        <f>(G33/$G33)*100</f>
        <v>100</v>
      </c>
    </row>
    <row r="76" spans="1:7" ht="11.25">
      <c r="A76" s="4"/>
      <c r="B76" s="4"/>
      <c r="C76" s="24"/>
      <c r="D76" s="24"/>
      <c r="E76" s="24"/>
      <c r="F76" s="24"/>
      <c r="G76" s="24"/>
    </row>
    <row r="77" spans="1:7" ht="11.25">
      <c r="A77" s="15"/>
      <c r="B77" s="15" t="s">
        <v>62</v>
      </c>
      <c r="C77" s="27">
        <f>(C35/$G35)*100</f>
        <v>86.5994191527642</v>
      </c>
      <c r="D77" s="27">
        <f>(D35/$G35)*100</f>
        <v>70.73075555033722</v>
      </c>
      <c r="E77" s="27">
        <f>(E35/$G35)*100</f>
        <v>23.03428794413921</v>
      </c>
      <c r="F77" s="27">
        <f>(F35/$G35)*100</f>
        <v>6.2349565055235745</v>
      </c>
      <c r="G77" s="27">
        <f>(G35/$G35)*100</f>
        <v>100</v>
      </c>
    </row>
    <row r="78" spans="1:7" ht="11.25">
      <c r="A78" s="4"/>
      <c r="B78" s="4"/>
      <c r="C78" s="24"/>
      <c r="D78" s="24"/>
      <c r="E78" s="24"/>
      <c r="F78" s="24"/>
      <c r="G78" s="24"/>
    </row>
    <row r="79" spans="1:7" ht="12" thickBot="1">
      <c r="A79" s="25"/>
      <c r="B79" s="25" t="s">
        <v>63</v>
      </c>
      <c r="C79" s="26">
        <f>C77/$G77*100</f>
        <v>86.5994191527642</v>
      </c>
      <c r="D79" s="26">
        <f>D77/$G77*100</f>
        <v>70.73075555033722</v>
      </c>
      <c r="E79" s="26">
        <f>E77/$G77*100</f>
        <v>23.03428794413921</v>
      </c>
      <c r="F79" s="26">
        <f>F77/$G77*100</f>
        <v>6.2349565055235745</v>
      </c>
      <c r="G79" s="26">
        <f>G77/$G77*100</f>
        <v>100</v>
      </c>
    </row>
    <row r="80" spans="2:7" ht="11.25">
      <c r="B80" s="4"/>
      <c r="C80" s="13"/>
      <c r="D80" s="13"/>
      <c r="E80" s="13"/>
      <c r="F80" s="13"/>
      <c r="G80" s="13"/>
    </row>
    <row r="81" spans="2:7" ht="11.25">
      <c r="B81" s="1" t="str">
        <f>+B39</f>
        <v>Fuente: Superintendencia de Isapres.</v>
      </c>
      <c r="C81" s="13"/>
      <c r="D81" s="13"/>
      <c r="E81" s="13"/>
      <c r="F81" s="13"/>
      <c r="G81" s="13"/>
    </row>
    <row r="82" spans="2:13" ht="23.25" customHeight="1">
      <c r="B82" s="155" t="str">
        <f>+B40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2" s="155"/>
      <c r="D82" s="155"/>
      <c r="E82" s="155"/>
      <c r="F82" s="155"/>
      <c r="G82" s="155"/>
      <c r="H82" s="95"/>
      <c r="I82" s="95"/>
      <c r="J82" s="95"/>
      <c r="K82" s="95"/>
      <c r="L82" s="95"/>
      <c r="M82" s="95"/>
    </row>
    <row r="83" spans="2:13" ht="34.5" customHeight="1">
      <c r="B83" s="155" t="str">
        <f>+B41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3" s="155"/>
      <c r="D83" s="155"/>
      <c r="E83" s="155"/>
      <c r="F83" s="155"/>
      <c r="G83" s="155"/>
      <c r="H83" s="94"/>
      <c r="I83" s="94"/>
      <c r="J83" s="94"/>
      <c r="K83" s="94"/>
      <c r="L83" s="94"/>
      <c r="M83" s="94"/>
    </row>
    <row r="84" spans="2:13" ht="23.25" customHeight="1">
      <c r="B84" s="154">
        <f>+B42</f>
      </c>
      <c r="C84" s="154"/>
      <c r="D84" s="154"/>
      <c r="E84" s="154"/>
      <c r="F84" s="154"/>
      <c r="G84" s="154"/>
      <c r="H84" s="95"/>
      <c r="I84" s="95"/>
      <c r="J84" s="95"/>
      <c r="K84" s="95"/>
      <c r="L84" s="95"/>
      <c r="M84" s="95"/>
    </row>
    <row r="85" spans="1:7" ht="12.75" hidden="1">
      <c r="A85" s="146" t="s">
        <v>284</v>
      </c>
      <c r="B85" s="146"/>
      <c r="C85" s="146"/>
      <c r="D85" s="146"/>
      <c r="E85" s="146"/>
      <c r="F85" s="146"/>
      <c r="G85" s="146"/>
    </row>
  </sheetData>
  <mergeCells count="15">
    <mergeCell ref="D5:G5"/>
    <mergeCell ref="B44:G44"/>
    <mergeCell ref="B40:G40"/>
    <mergeCell ref="B41:G41"/>
    <mergeCell ref="B42:G42"/>
    <mergeCell ref="A1:G1"/>
    <mergeCell ref="A43:G43"/>
    <mergeCell ref="A85:G85"/>
    <mergeCell ref="B45:G45"/>
    <mergeCell ref="B84:G84"/>
    <mergeCell ref="B82:G82"/>
    <mergeCell ref="B83:G83"/>
    <mergeCell ref="D47:G47"/>
    <mergeCell ref="B2:G2"/>
    <mergeCell ref="B3:G3"/>
  </mergeCells>
  <hyperlinks>
    <hyperlink ref="A1" location="Indice!A1" display="Volver"/>
    <hyperlink ref="A43" location="Indice!A1" display="Volver"/>
    <hyperlink ref="A85" location="Indice!A1" display="Volver"/>
  </hyperlinks>
  <printOptions horizontalCentered="1" verticalCentered="1"/>
  <pageMargins left="0.3937007874015748" right="0.3937007874015748" top="0.5905511811023623" bottom="0.5905511811023623" header="0" footer="0"/>
  <pageSetup horizontalDpi="1200" verticalDpi="1200" orientation="portrait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8" sqref="D18"/>
    </sheetView>
  </sheetViews>
  <sheetFormatPr defaultColWidth="11.19921875" defaultRowHeight="15"/>
  <cols>
    <col min="1" max="1" width="7.09765625" style="1" bestFit="1" customWidth="1"/>
    <col min="2" max="2" width="6.8984375" style="1" bestFit="1" customWidth="1"/>
    <col min="3" max="3" width="8.5" style="1" bestFit="1" customWidth="1"/>
    <col min="4" max="4" width="17.59765625" style="1" bestFit="1" customWidth="1"/>
    <col min="5" max="16384" width="11" style="1" customWidth="1"/>
  </cols>
  <sheetData>
    <row r="1" spans="1:3" ht="11.25">
      <c r="A1" s="1" t="s">
        <v>187</v>
      </c>
      <c r="B1" s="1" t="s">
        <v>236</v>
      </c>
      <c r="C1" s="1" t="s">
        <v>188</v>
      </c>
    </row>
    <row r="2" spans="1:4" ht="11.25">
      <c r="A2" s="23">
        <f>+'Cartera vigente por mes'!L35</f>
        <v>1272084</v>
      </c>
      <c r="B2" s="23">
        <f>+'Cartera vigente por mes'!L76</f>
        <v>1595652</v>
      </c>
      <c r="C2" s="23">
        <f>SUM(A2:B2)</f>
        <v>2867736</v>
      </c>
      <c r="D2" s="1" t="s">
        <v>202</v>
      </c>
    </row>
    <row r="3" spans="1:4" ht="11.25">
      <c r="A3" s="23">
        <f>+'Variacion anual de cartera'!D38</f>
        <v>1262514</v>
      </c>
      <c r="B3" s="23">
        <f>+C3-A3</f>
        <v>1565714</v>
      </c>
      <c r="C3" s="23">
        <f>+'Variacion anual de cartera'!I38</f>
        <v>2828228</v>
      </c>
      <c r="D3" s="1" t="s">
        <v>237</v>
      </c>
    </row>
    <row r="4" spans="1:4" ht="11.25">
      <c r="A4" s="23">
        <f>+'Cotizantes por renta'!V32</f>
        <v>1262514</v>
      </c>
      <c r="B4" s="23"/>
      <c r="C4" s="23"/>
      <c r="D4" s="1" t="s">
        <v>209</v>
      </c>
    </row>
    <row r="5" spans="1:4" ht="11.25">
      <c r="A5" s="23">
        <f>+'Cartera por region'!Q32</f>
        <v>1262514</v>
      </c>
      <c r="B5" s="23">
        <f>+'Cartera por region'!Q74</f>
        <v>1563463</v>
      </c>
      <c r="C5" s="23">
        <f>+'Cartera por region'!Q115</f>
        <v>2825977</v>
      </c>
      <c r="D5" s="1" t="s">
        <v>211</v>
      </c>
    </row>
    <row r="6" spans="1:4" ht="11.25">
      <c r="A6" s="23">
        <f>+'Participacion de cartera'!C33</f>
        <v>1262514</v>
      </c>
      <c r="B6" s="23"/>
      <c r="C6" s="23">
        <f>+'Participacion de cartera'!F33</f>
        <v>2828228</v>
      </c>
      <c r="D6" s="1" t="s">
        <v>238</v>
      </c>
    </row>
    <row r="7" spans="1:4" ht="11.25">
      <c r="A7" s="23">
        <f>+'Participacion de cartera (2)'!C33</f>
        <v>1262514</v>
      </c>
      <c r="B7" s="23"/>
      <c r="C7" s="23">
        <f>+'Participacion de cartera (2)'!F33</f>
        <v>2828228</v>
      </c>
      <c r="D7" s="1" t="s">
        <v>239</v>
      </c>
    </row>
    <row r="8" spans="1:4" ht="11.25">
      <c r="A8" s="23"/>
      <c r="B8" s="23"/>
      <c r="C8" s="23">
        <f>+'Beneficiarios por tipo'!H33</f>
        <v>2825977</v>
      </c>
      <c r="D8" s="1" t="s">
        <v>240</v>
      </c>
    </row>
    <row r="9" spans="1:4" ht="11.25">
      <c r="A9" s="23">
        <f>+'Cartera masculina por edad'!S32</f>
        <v>827095</v>
      </c>
      <c r="B9" s="23">
        <f>+'Cartera masculina por edad'!S74</f>
        <v>618413</v>
      </c>
      <c r="C9" s="23">
        <f>SUM(A9:B9)</f>
        <v>1445508</v>
      </c>
      <c r="D9" s="1" t="s">
        <v>219</v>
      </c>
    </row>
    <row r="10" spans="1:4" ht="11.25">
      <c r="A10" s="23">
        <f>+'Cartera femenina por edad'!S32</f>
        <v>435419</v>
      </c>
      <c r="B10" s="23">
        <f>+'Cartera femenina por edad'!S74</f>
        <v>943681</v>
      </c>
      <c r="C10" s="23">
        <f>SUM(A10:B10)</f>
        <v>1379100</v>
      </c>
      <c r="D10" s="1" t="s">
        <v>223</v>
      </c>
    </row>
    <row r="11" spans="1:4" ht="11.25">
      <c r="A11" s="23">
        <f>SUM(A9:A10)</f>
        <v>1262514</v>
      </c>
      <c r="B11" s="23">
        <f>SUM(B9:B10)</f>
        <v>1562094</v>
      </c>
      <c r="C11" s="23">
        <f>SUM(C9:C10)+'Cartera total por edad'!C74</f>
        <v>2828228</v>
      </c>
      <c r="D11" s="1" t="s">
        <v>4</v>
      </c>
    </row>
    <row r="13" spans="1:4" ht="11.25">
      <c r="A13" s="23">
        <f>+'Cartera total por edad'!S32</f>
        <v>1262514</v>
      </c>
      <c r="B13" s="23">
        <f>+'Cartera total por edad'!T74</f>
        <v>1565714</v>
      </c>
      <c r="C13" s="23">
        <f>+'Cartera total por edad'!T115</f>
        <v>2828228</v>
      </c>
      <c r="D13" s="1" t="s">
        <v>227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122"/>
  <sheetViews>
    <sheetView showGridLines="0" zoomScale="75" zoomScaleNormal="75" workbookViewId="0" topLeftCell="A1">
      <selection activeCell="B3" sqref="B3:P3"/>
    </sheetView>
  </sheetViews>
  <sheetFormatPr defaultColWidth="6.796875" defaultRowHeight="15"/>
  <cols>
    <col min="1" max="1" width="4.69921875" style="1" customWidth="1"/>
    <col min="2" max="2" width="19" style="1" customWidth="1"/>
    <col min="3" max="3" width="7.19921875" style="1" bestFit="1" customWidth="1"/>
    <col min="4" max="4" width="7" style="1" bestFit="1" customWidth="1"/>
    <col min="5" max="6" width="9.19921875" style="1" bestFit="1" customWidth="1"/>
    <col min="7" max="9" width="9.3984375" style="1" bestFit="1" customWidth="1"/>
    <col min="10" max="12" width="9.19921875" style="1" bestFit="1" customWidth="1"/>
    <col min="13" max="13" width="7.19921875" style="1" bestFit="1" customWidth="1"/>
    <col min="14" max="14" width="7.19921875" style="1" customWidth="1"/>
    <col min="15" max="15" width="7.19921875" style="1" bestFit="1" customWidth="1"/>
    <col min="16" max="16" width="9.19921875" style="1" bestFit="1" customWidth="1"/>
    <col min="17" max="17" width="6.69921875" style="1" customWidth="1"/>
    <col min="18" max="18" width="10.69921875" style="1" hidden="1" customWidth="1"/>
    <col min="19" max="19" width="14" style="1" hidden="1" customWidth="1"/>
    <col min="20" max="20" width="15" style="1" hidden="1" customWidth="1"/>
    <col min="21" max="22" width="12.09765625" style="1" hidden="1" customWidth="1"/>
    <col min="23" max="34" width="0" style="1" hidden="1" customWidth="1"/>
    <col min="35" max="16384" width="6.69921875" style="1" customWidth="1"/>
  </cols>
  <sheetData>
    <row r="1" spans="1:16" ht="13.5" thickBot="1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2:255" ht="13.5">
      <c r="B2" s="148" t="s">
        <v>122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3"/>
      <c r="R2" s="4"/>
      <c r="S2" s="5" t="s">
        <v>123</v>
      </c>
      <c r="T2" s="6" t="s">
        <v>124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2:255" ht="13.5">
      <c r="B3" s="148" t="s">
        <v>242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4"/>
      <c r="R3" s="4"/>
      <c r="S3" s="7" t="s">
        <v>125</v>
      </c>
      <c r="T3" s="6" t="s">
        <v>126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2" thickBot="1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9" t="s">
        <v>127</v>
      </c>
      <c r="T4" s="6" t="s">
        <v>128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7.25" customHeight="1">
      <c r="A5" s="105" t="s">
        <v>40</v>
      </c>
      <c r="B5" s="106" t="s">
        <v>41</v>
      </c>
      <c r="C5" s="107" t="s">
        <v>241</v>
      </c>
      <c r="D5" s="108" t="s">
        <v>129</v>
      </c>
      <c r="E5" s="108" t="s">
        <v>130</v>
      </c>
      <c r="F5" s="108" t="s">
        <v>131</v>
      </c>
      <c r="G5" s="108" t="s">
        <v>132</v>
      </c>
      <c r="H5" s="108" t="s">
        <v>133</v>
      </c>
      <c r="I5" s="108" t="s">
        <v>134</v>
      </c>
      <c r="J5" s="108" t="s">
        <v>135</v>
      </c>
      <c r="K5" s="108" t="s">
        <v>136</v>
      </c>
      <c r="L5" s="108" t="s">
        <v>137</v>
      </c>
      <c r="M5" s="108" t="s">
        <v>138</v>
      </c>
      <c r="N5" s="108" t="s">
        <v>139</v>
      </c>
      <c r="O5" s="108" t="s">
        <v>140</v>
      </c>
      <c r="P5" s="108" t="s">
        <v>141</v>
      </c>
      <c r="R5" s="4"/>
      <c r="S5" s="7" t="s">
        <v>142</v>
      </c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1.25">
      <c r="A6" s="4">
        <v>57</v>
      </c>
      <c r="B6" s="11" t="s">
        <v>42</v>
      </c>
      <c r="C6" s="12">
        <v>72660</v>
      </c>
      <c r="D6" s="12">
        <v>72380</v>
      </c>
      <c r="E6" s="12">
        <v>73126</v>
      </c>
      <c r="F6" s="12">
        <v>72955</v>
      </c>
      <c r="G6" s="12">
        <v>72488</v>
      </c>
      <c r="H6" s="12">
        <v>69960</v>
      </c>
      <c r="I6" s="12">
        <v>67757</v>
      </c>
      <c r="J6" s="12">
        <v>65681</v>
      </c>
      <c r="K6" s="12">
        <v>64343</v>
      </c>
      <c r="L6" s="12">
        <v>62007</v>
      </c>
      <c r="M6" s="12">
        <v>60678</v>
      </c>
      <c r="N6" s="12">
        <v>60008</v>
      </c>
      <c r="O6" s="12">
        <v>58536</v>
      </c>
      <c r="P6" s="13">
        <f aca="true" t="shared" si="0" ref="P6:P20">AVERAGE(D6:O6)</f>
        <v>66659.91666666667</v>
      </c>
      <c r="Q6" s="48"/>
      <c r="R6" s="4"/>
      <c r="S6" s="14">
        <f aca="true" t="shared" si="1" ref="S6:S19">+I47/I6</f>
        <v>0.8421712885753502</v>
      </c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1.25">
      <c r="A7" s="4">
        <v>66</v>
      </c>
      <c r="B7" s="11" t="s">
        <v>43</v>
      </c>
      <c r="C7" s="12">
        <v>63459</v>
      </c>
      <c r="D7" s="12">
        <v>61208</v>
      </c>
      <c r="E7" s="12">
        <v>60281</v>
      </c>
      <c r="F7" s="12">
        <v>59114</v>
      </c>
      <c r="G7" s="12">
        <v>56423</v>
      </c>
      <c r="H7" s="12">
        <v>55900</v>
      </c>
      <c r="I7" s="12">
        <v>55233</v>
      </c>
      <c r="J7" s="12">
        <v>54581</v>
      </c>
      <c r="K7" s="12">
        <v>54252</v>
      </c>
      <c r="L7" s="12">
        <v>53796</v>
      </c>
      <c r="M7" s="12">
        <v>52856</v>
      </c>
      <c r="N7" s="12">
        <v>52492</v>
      </c>
      <c r="O7" s="12">
        <v>52271</v>
      </c>
      <c r="P7" s="13">
        <f t="shared" si="0"/>
        <v>55700.583333333336</v>
      </c>
      <c r="Q7" s="48"/>
      <c r="S7" s="14">
        <f t="shared" si="1"/>
        <v>1.3135987543678598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1.25">
      <c r="A8" s="4">
        <v>67</v>
      </c>
      <c r="B8" s="11" t="s">
        <v>44</v>
      </c>
      <c r="C8" s="12">
        <v>145286</v>
      </c>
      <c r="D8" s="12">
        <v>145749</v>
      </c>
      <c r="E8" s="12">
        <v>144620</v>
      </c>
      <c r="F8" s="12">
        <v>144131</v>
      </c>
      <c r="G8" s="12">
        <v>144037</v>
      </c>
      <c r="H8" s="12">
        <v>144315</v>
      </c>
      <c r="I8" s="12">
        <v>144657</v>
      </c>
      <c r="J8" s="12">
        <v>145004</v>
      </c>
      <c r="K8" s="12">
        <v>144724</v>
      </c>
      <c r="L8" s="12">
        <v>144584</v>
      </c>
      <c r="M8" s="12">
        <v>144668</v>
      </c>
      <c r="N8" s="12">
        <v>145389</v>
      </c>
      <c r="O8" s="12">
        <v>146064</v>
      </c>
      <c r="P8" s="13">
        <f t="shared" si="0"/>
        <v>144828.5</v>
      </c>
      <c r="Q8" s="48"/>
      <c r="S8" s="14">
        <f t="shared" si="1"/>
        <v>1.263374741630201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1.25">
      <c r="A9" s="4">
        <v>70</v>
      </c>
      <c r="B9" s="11" t="s">
        <v>45</v>
      </c>
      <c r="C9" s="12">
        <v>24320</v>
      </c>
      <c r="D9" s="12">
        <v>24032</v>
      </c>
      <c r="E9" s="12">
        <v>23968</v>
      </c>
      <c r="F9" s="12">
        <v>23595</v>
      </c>
      <c r="G9" s="12">
        <v>21627</v>
      </c>
      <c r="H9" s="12">
        <v>21519</v>
      </c>
      <c r="I9" s="12">
        <v>21575</v>
      </c>
      <c r="J9" s="12">
        <v>20925</v>
      </c>
      <c r="K9" s="12">
        <v>20569</v>
      </c>
      <c r="L9" s="12">
        <v>20446</v>
      </c>
      <c r="M9" s="12">
        <v>20450</v>
      </c>
      <c r="N9" s="12">
        <v>20321</v>
      </c>
      <c r="O9" s="12">
        <v>20406</v>
      </c>
      <c r="P9" s="13">
        <f t="shared" si="0"/>
        <v>21619.416666666668</v>
      </c>
      <c r="Q9" s="48"/>
      <c r="R9" s="4"/>
      <c r="S9" s="14">
        <f t="shared" si="1"/>
        <v>1.4027809965237543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1.25">
      <c r="A10" s="4">
        <v>74</v>
      </c>
      <c r="B10" s="11" t="s">
        <v>281</v>
      </c>
      <c r="C10" s="12">
        <v>48820</v>
      </c>
      <c r="D10" s="12">
        <v>48956</v>
      </c>
      <c r="E10" s="12">
        <v>48976</v>
      </c>
      <c r="F10" s="12">
        <v>49129</v>
      </c>
      <c r="G10" s="12">
        <v>49118</v>
      </c>
      <c r="H10" s="12">
        <v>49415</v>
      </c>
      <c r="I10" s="12">
        <v>50000</v>
      </c>
      <c r="J10" s="12">
        <v>50495</v>
      </c>
      <c r="K10" s="12"/>
      <c r="L10" s="12"/>
      <c r="M10" s="12"/>
      <c r="N10" s="12"/>
      <c r="O10" s="12"/>
      <c r="P10" s="13">
        <f t="shared" si="0"/>
        <v>49441.28571428572</v>
      </c>
      <c r="Q10" s="48"/>
      <c r="R10" s="4"/>
      <c r="S10" s="14">
        <f t="shared" si="1"/>
        <v>1.2724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1.25">
      <c r="A11" s="4">
        <v>78</v>
      </c>
      <c r="B11" s="11" t="s">
        <v>247</v>
      </c>
      <c r="C11" s="12">
        <v>213734</v>
      </c>
      <c r="D11" s="12">
        <v>213193</v>
      </c>
      <c r="E11" s="12">
        <v>212244</v>
      </c>
      <c r="F11" s="12">
        <v>211784</v>
      </c>
      <c r="G11" s="12">
        <v>210819</v>
      </c>
      <c r="H11" s="12">
        <v>212019</v>
      </c>
      <c r="I11" s="12">
        <v>213916</v>
      </c>
      <c r="J11" s="12">
        <v>214315</v>
      </c>
      <c r="K11" s="12">
        <v>264988</v>
      </c>
      <c r="L11" s="12">
        <v>265997</v>
      </c>
      <c r="M11" s="12">
        <v>266524</v>
      </c>
      <c r="N11" s="12">
        <v>268166</v>
      </c>
      <c r="O11" s="12">
        <v>270943</v>
      </c>
      <c r="P11" s="13">
        <f t="shared" si="0"/>
        <v>235409</v>
      </c>
      <c r="Q11" s="48"/>
      <c r="R11" s="4"/>
      <c r="S11" s="14">
        <f t="shared" si="1"/>
        <v>1.0545354251201406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1.25">
      <c r="A12" s="4">
        <v>80</v>
      </c>
      <c r="B12" s="11" t="s">
        <v>46</v>
      </c>
      <c r="C12" s="12">
        <v>67006</v>
      </c>
      <c r="D12" s="12">
        <v>66033</v>
      </c>
      <c r="E12" s="12">
        <v>65292</v>
      </c>
      <c r="F12" s="12">
        <v>64803</v>
      </c>
      <c r="G12" s="12">
        <v>64474</v>
      </c>
      <c r="H12" s="12">
        <v>64036</v>
      </c>
      <c r="I12" s="12">
        <v>64263</v>
      </c>
      <c r="J12" s="12">
        <v>63708</v>
      </c>
      <c r="K12" s="12">
        <v>63582</v>
      </c>
      <c r="L12" s="12">
        <v>63514</v>
      </c>
      <c r="M12" s="12">
        <v>63484</v>
      </c>
      <c r="N12" s="12">
        <v>63882</v>
      </c>
      <c r="O12" s="12">
        <v>64076</v>
      </c>
      <c r="P12" s="13">
        <f t="shared" si="0"/>
        <v>64262.25</v>
      </c>
      <c r="Q12" s="48"/>
      <c r="R12" s="4"/>
      <c r="S12" s="14">
        <f t="shared" si="1"/>
        <v>1.006084372033674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1.25">
      <c r="A13" s="4">
        <v>88</v>
      </c>
      <c r="B13" s="11" t="s">
        <v>47</v>
      </c>
      <c r="C13" s="12">
        <v>81648</v>
      </c>
      <c r="D13" s="12">
        <v>82237</v>
      </c>
      <c r="E13" s="12">
        <v>82017</v>
      </c>
      <c r="F13" s="12">
        <v>82201</v>
      </c>
      <c r="G13" s="12">
        <v>82536</v>
      </c>
      <c r="H13" s="12">
        <v>82827</v>
      </c>
      <c r="I13" s="12">
        <v>83380</v>
      </c>
      <c r="J13" s="12">
        <v>84131</v>
      </c>
      <c r="K13" s="12">
        <v>84442</v>
      </c>
      <c r="L13" s="12">
        <v>84998</v>
      </c>
      <c r="M13" s="12">
        <v>85564</v>
      </c>
      <c r="N13" s="12">
        <v>86399</v>
      </c>
      <c r="O13" s="12">
        <v>87337</v>
      </c>
      <c r="P13" s="13">
        <f t="shared" si="0"/>
        <v>84005.75</v>
      </c>
      <c r="Q13" s="48"/>
      <c r="R13" s="4"/>
      <c r="S13" s="14">
        <f t="shared" si="1"/>
        <v>1.1269968817462221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1.25">
      <c r="A14" s="4">
        <v>89</v>
      </c>
      <c r="B14" s="11" t="s">
        <v>248</v>
      </c>
      <c r="C14" s="12">
        <v>2738</v>
      </c>
      <c r="D14" s="12">
        <v>2395</v>
      </c>
      <c r="E14" s="12">
        <v>2201</v>
      </c>
      <c r="F14" s="12">
        <v>1579</v>
      </c>
      <c r="G14" s="12">
        <v>1281</v>
      </c>
      <c r="H14" s="12">
        <v>1268</v>
      </c>
      <c r="I14" s="12">
        <v>858</v>
      </c>
      <c r="J14" s="12">
        <v>674</v>
      </c>
      <c r="K14" s="12">
        <v>508</v>
      </c>
      <c r="L14" s="12">
        <v>293</v>
      </c>
      <c r="M14" s="12">
        <v>291</v>
      </c>
      <c r="N14" s="12"/>
      <c r="O14" s="12"/>
      <c r="P14" s="13">
        <f t="shared" si="0"/>
        <v>1134.8</v>
      </c>
      <c r="Q14" s="48"/>
      <c r="R14" s="4"/>
      <c r="S14" s="14">
        <f t="shared" si="1"/>
        <v>0.9825174825174825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1.25">
      <c r="A15" s="4">
        <v>96</v>
      </c>
      <c r="B15" s="11" t="s">
        <v>282</v>
      </c>
      <c r="C15" s="12">
        <v>6588</v>
      </c>
      <c r="D15" s="12">
        <v>6623</v>
      </c>
      <c r="E15" s="12">
        <v>6722</v>
      </c>
      <c r="F15" s="12">
        <v>6916</v>
      </c>
      <c r="G15" s="12">
        <v>7174</v>
      </c>
      <c r="H15" s="12">
        <v>7302</v>
      </c>
      <c r="I15" s="12">
        <v>7274</v>
      </c>
      <c r="J15" s="12">
        <v>7351</v>
      </c>
      <c r="K15" s="12">
        <v>23224</v>
      </c>
      <c r="L15" s="12">
        <v>22985</v>
      </c>
      <c r="M15" s="12">
        <v>22756</v>
      </c>
      <c r="N15" s="12">
        <v>22783</v>
      </c>
      <c r="O15" s="12">
        <v>22509</v>
      </c>
      <c r="P15" s="13">
        <f t="shared" si="0"/>
        <v>13634.916666666666</v>
      </c>
      <c r="Q15" s="48"/>
      <c r="R15" s="4"/>
      <c r="S15" s="14">
        <f t="shared" si="1"/>
        <v>1.237558427275227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1.25">
      <c r="A16" s="4">
        <v>99</v>
      </c>
      <c r="B16" s="11" t="s">
        <v>48</v>
      </c>
      <c r="C16" s="12">
        <v>208359</v>
      </c>
      <c r="D16" s="12">
        <v>207142</v>
      </c>
      <c r="E16" s="12">
        <v>205966</v>
      </c>
      <c r="F16" s="12">
        <v>206404</v>
      </c>
      <c r="G16" s="12">
        <v>206643</v>
      </c>
      <c r="H16" s="12">
        <v>205657</v>
      </c>
      <c r="I16" s="12">
        <v>207785</v>
      </c>
      <c r="J16" s="12">
        <v>207813</v>
      </c>
      <c r="K16" s="12">
        <v>206939</v>
      </c>
      <c r="L16" s="12">
        <v>206646</v>
      </c>
      <c r="M16" s="12">
        <v>206427</v>
      </c>
      <c r="N16" s="12">
        <v>208282</v>
      </c>
      <c r="O16" s="12">
        <v>209345</v>
      </c>
      <c r="P16" s="13">
        <f t="shared" si="0"/>
        <v>207087.41666666666</v>
      </c>
      <c r="Q16" s="48"/>
      <c r="R16" s="4"/>
      <c r="S16" s="14">
        <f t="shared" si="1"/>
        <v>1.2820607839834444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1.25">
      <c r="A17" s="4">
        <v>104</v>
      </c>
      <c r="B17" s="11" t="s">
        <v>49</v>
      </c>
      <c r="C17" s="12">
        <v>14418</v>
      </c>
      <c r="D17" s="12">
        <v>14566</v>
      </c>
      <c r="E17" s="12">
        <v>14558</v>
      </c>
      <c r="F17" s="12">
        <v>14520</v>
      </c>
      <c r="G17" s="12">
        <v>14552</v>
      </c>
      <c r="H17" s="12">
        <v>14631</v>
      </c>
      <c r="I17" s="12">
        <v>14775</v>
      </c>
      <c r="J17" s="12">
        <v>14855</v>
      </c>
      <c r="K17" s="12">
        <v>15088</v>
      </c>
      <c r="L17" s="12">
        <v>15305</v>
      </c>
      <c r="M17" s="12">
        <v>15551</v>
      </c>
      <c r="N17" s="12">
        <v>15755</v>
      </c>
      <c r="O17" s="12">
        <v>16266</v>
      </c>
      <c r="P17" s="13">
        <f t="shared" si="0"/>
        <v>15035.166666666666</v>
      </c>
      <c r="Q17" s="48"/>
      <c r="R17" s="4"/>
      <c r="S17" s="14">
        <f t="shared" si="1"/>
        <v>0.6873773265651438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1.25">
      <c r="A18" s="4">
        <v>106</v>
      </c>
      <c r="B18" s="11" t="s">
        <v>50</v>
      </c>
      <c r="C18" s="12">
        <v>17313</v>
      </c>
      <c r="D18" s="12">
        <v>17376</v>
      </c>
      <c r="E18" s="12">
        <v>17443</v>
      </c>
      <c r="F18" s="12">
        <v>17350</v>
      </c>
      <c r="G18" s="12">
        <v>17099</v>
      </c>
      <c r="H18" s="12">
        <v>16943</v>
      </c>
      <c r="I18" s="12">
        <v>16600</v>
      </c>
      <c r="J18" s="12">
        <v>16215</v>
      </c>
      <c r="K18" s="12"/>
      <c r="L18" s="12"/>
      <c r="M18" s="12"/>
      <c r="N18" s="12"/>
      <c r="O18" s="12"/>
      <c r="P18" s="13">
        <f t="shared" si="0"/>
        <v>17003.714285714286</v>
      </c>
      <c r="Q18" s="48"/>
      <c r="R18" s="4"/>
      <c r="S18" s="14">
        <f t="shared" si="1"/>
        <v>1.0137951807228915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1.25">
      <c r="A19" s="4">
        <v>107</v>
      </c>
      <c r="B19" s="11" t="s">
        <v>51</v>
      </c>
      <c r="C19" s="12">
        <v>269769</v>
      </c>
      <c r="D19" s="12">
        <v>270888</v>
      </c>
      <c r="E19" s="12">
        <v>271152</v>
      </c>
      <c r="F19" s="12">
        <v>272028</v>
      </c>
      <c r="G19" s="12">
        <v>274218</v>
      </c>
      <c r="H19" s="12">
        <v>275138</v>
      </c>
      <c r="I19" s="12">
        <v>275604</v>
      </c>
      <c r="J19" s="12">
        <v>275082</v>
      </c>
      <c r="K19" s="12">
        <v>274775</v>
      </c>
      <c r="L19" s="12">
        <v>274055</v>
      </c>
      <c r="M19" s="12">
        <v>270126</v>
      </c>
      <c r="N19" s="12">
        <v>261591</v>
      </c>
      <c r="O19" s="12">
        <v>257188</v>
      </c>
      <c r="P19" s="13">
        <f t="shared" si="0"/>
        <v>270987.0833333333</v>
      </c>
      <c r="Q19" s="48"/>
      <c r="R19" s="4"/>
      <c r="S19" s="14">
        <f t="shared" si="1"/>
        <v>1.5477532982104758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1.25" hidden="1">
      <c r="A20" s="12">
        <v>108</v>
      </c>
      <c r="B20" s="15" t="s">
        <v>81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 t="e">
        <f t="shared" si="0"/>
        <v>#DIV/0!</v>
      </c>
      <c r="Q20" s="4"/>
      <c r="R20" s="4"/>
      <c r="S20" s="14" t="e">
        <f>+I62/I20</f>
        <v>#DIV/0!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1.25">
      <c r="A21" s="4"/>
      <c r="B21" s="4"/>
      <c r="C21" s="12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55" ht="11.25">
      <c r="B22" s="11" t="s">
        <v>52</v>
      </c>
      <c r="C22" s="13">
        <f aca="true" t="shared" si="2" ref="C22:I22">SUM(C6:C21)</f>
        <v>1236118</v>
      </c>
      <c r="D22" s="13">
        <f t="shared" si="2"/>
        <v>1232778</v>
      </c>
      <c r="E22" s="13">
        <f t="shared" si="2"/>
        <v>1228566</v>
      </c>
      <c r="F22" s="13">
        <f t="shared" si="2"/>
        <v>1226509</v>
      </c>
      <c r="G22" s="13">
        <f t="shared" si="2"/>
        <v>1222489</v>
      </c>
      <c r="H22" s="13">
        <f t="shared" si="2"/>
        <v>1220930</v>
      </c>
      <c r="I22" s="13">
        <f t="shared" si="2"/>
        <v>1223677</v>
      </c>
      <c r="J22" s="13">
        <f aca="true" t="shared" si="3" ref="J22:O22">SUM(J6:J21)</f>
        <v>1220830</v>
      </c>
      <c r="K22" s="13">
        <f t="shared" si="3"/>
        <v>1217434</v>
      </c>
      <c r="L22" s="13">
        <f t="shared" si="3"/>
        <v>1214626</v>
      </c>
      <c r="M22" s="13">
        <f t="shared" si="3"/>
        <v>1209375</v>
      </c>
      <c r="N22" s="13">
        <f t="shared" si="3"/>
        <v>1205068</v>
      </c>
      <c r="O22" s="13">
        <f t="shared" si="3"/>
        <v>1204941</v>
      </c>
      <c r="P22" s="13">
        <f>AVERAGE(D22:O22)</f>
        <v>1218935.25</v>
      </c>
      <c r="Q22" s="16"/>
      <c r="R22" s="16"/>
      <c r="S22" s="14">
        <f>+I63/I22</f>
        <v>1.2423646109226536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ht="11.25">
      <c r="A23" s="4"/>
      <c r="B23" s="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1.25">
      <c r="A24" s="4">
        <v>62</v>
      </c>
      <c r="B24" s="11" t="s">
        <v>53</v>
      </c>
      <c r="C24" s="12">
        <v>2243</v>
      </c>
      <c r="D24" s="12">
        <v>2239</v>
      </c>
      <c r="E24" s="12">
        <v>2230</v>
      </c>
      <c r="F24" s="12">
        <v>2184</v>
      </c>
      <c r="G24" s="12">
        <v>2182</v>
      </c>
      <c r="H24" s="12">
        <v>2162</v>
      </c>
      <c r="I24" s="12">
        <v>2145</v>
      </c>
      <c r="J24" s="12">
        <v>2128</v>
      </c>
      <c r="K24" s="12">
        <v>2118</v>
      </c>
      <c r="L24" s="12">
        <v>2112</v>
      </c>
      <c r="M24" s="12">
        <v>2101</v>
      </c>
      <c r="N24" s="12">
        <v>2094</v>
      </c>
      <c r="O24" s="12">
        <v>2098</v>
      </c>
      <c r="P24" s="13">
        <f aca="true" t="shared" si="4" ref="P24:P31">AVERAGE(D24:O24)</f>
        <v>2149.4166666666665</v>
      </c>
      <c r="Q24" s="4"/>
      <c r="R24" s="4"/>
      <c r="S24" s="14">
        <f aca="true" t="shared" si="5" ref="S24:S31">+I65/I24</f>
        <v>2.541724941724942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1.25">
      <c r="A25" s="4">
        <v>63</v>
      </c>
      <c r="B25" s="11" t="s">
        <v>54</v>
      </c>
      <c r="C25" s="12">
        <v>18689</v>
      </c>
      <c r="D25" s="12">
        <v>18717</v>
      </c>
      <c r="E25" s="12">
        <v>18689</v>
      </c>
      <c r="F25" s="12">
        <v>18478</v>
      </c>
      <c r="G25" s="12">
        <v>18396</v>
      </c>
      <c r="H25" s="12">
        <v>18310</v>
      </c>
      <c r="I25" s="12">
        <v>18286</v>
      </c>
      <c r="J25" s="12">
        <v>18186</v>
      </c>
      <c r="K25" s="12">
        <v>18166</v>
      </c>
      <c r="L25" s="12">
        <v>18146</v>
      </c>
      <c r="M25" s="12">
        <v>18230</v>
      </c>
      <c r="N25" s="12">
        <v>18267</v>
      </c>
      <c r="O25" s="12">
        <v>18185</v>
      </c>
      <c r="P25" s="13">
        <f t="shared" si="4"/>
        <v>18338</v>
      </c>
      <c r="Q25" s="17"/>
      <c r="R25" s="17"/>
      <c r="S25" s="14">
        <f t="shared" si="5"/>
        <v>1.6238105654599146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1.25">
      <c r="A26" s="4">
        <v>65</v>
      </c>
      <c r="B26" s="11" t="s">
        <v>55</v>
      </c>
      <c r="C26" s="12">
        <v>9665</v>
      </c>
      <c r="D26" s="12">
        <v>9674</v>
      </c>
      <c r="E26" s="12">
        <v>9704</v>
      </c>
      <c r="F26" s="12">
        <v>9710</v>
      </c>
      <c r="G26" s="12">
        <v>9726</v>
      </c>
      <c r="H26" s="12">
        <v>9742</v>
      </c>
      <c r="I26" s="12">
        <v>9761</v>
      </c>
      <c r="J26" s="12">
        <v>9777</v>
      </c>
      <c r="K26" s="12">
        <v>9789</v>
      </c>
      <c r="L26" s="12">
        <v>9797</v>
      </c>
      <c r="M26" s="12">
        <v>9800</v>
      </c>
      <c r="N26" s="12">
        <v>9795</v>
      </c>
      <c r="O26" s="12">
        <v>9808</v>
      </c>
      <c r="P26" s="13">
        <f t="shared" si="4"/>
        <v>9756.916666666666</v>
      </c>
      <c r="Q26" s="17"/>
      <c r="R26" s="17"/>
      <c r="S26" s="14">
        <f t="shared" si="5"/>
        <v>2.4106136666325173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1.25">
      <c r="A27" s="4">
        <v>68</v>
      </c>
      <c r="B27" s="11" t="s">
        <v>56</v>
      </c>
      <c r="C27" s="12">
        <v>1602</v>
      </c>
      <c r="D27" s="12">
        <v>1585</v>
      </c>
      <c r="E27" s="12">
        <v>1572</v>
      </c>
      <c r="F27" s="12">
        <v>1579</v>
      </c>
      <c r="G27" s="12">
        <v>1574</v>
      </c>
      <c r="H27" s="12">
        <v>1561</v>
      </c>
      <c r="I27" s="12">
        <v>1559</v>
      </c>
      <c r="J27" s="12">
        <v>1576</v>
      </c>
      <c r="K27" s="12">
        <v>1584</v>
      </c>
      <c r="L27" s="12">
        <v>1582</v>
      </c>
      <c r="M27" s="12">
        <v>1590</v>
      </c>
      <c r="N27" s="12">
        <v>1591</v>
      </c>
      <c r="O27" s="12">
        <v>1591</v>
      </c>
      <c r="P27" s="13">
        <f t="shared" si="4"/>
        <v>1578.6666666666667</v>
      </c>
      <c r="Q27" s="4"/>
      <c r="R27" s="4"/>
      <c r="S27" s="14">
        <f t="shared" si="5"/>
        <v>2.367543296985247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1.25">
      <c r="A28" s="4">
        <v>76</v>
      </c>
      <c r="B28" s="11" t="s">
        <v>57</v>
      </c>
      <c r="C28" s="12">
        <v>13481</v>
      </c>
      <c r="D28" s="12">
        <v>13460</v>
      </c>
      <c r="E28" s="12">
        <v>13426</v>
      </c>
      <c r="F28" s="12">
        <v>13401</v>
      </c>
      <c r="G28" s="12">
        <v>13394</v>
      </c>
      <c r="H28" s="12">
        <v>13403</v>
      </c>
      <c r="I28" s="12">
        <v>13377</v>
      </c>
      <c r="J28" s="12">
        <v>13371</v>
      </c>
      <c r="K28" s="12">
        <v>13359</v>
      </c>
      <c r="L28" s="12">
        <v>13346</v>
      </c>
      <c r="M28" s="12">
        <v>13337</v>
      </c>
      <c r="N28" s="12">
        <v>13328</v>
      </c>
      <c r="O28" s="12">
        <v>13305</v>
      </c>
      <c r="P28" s="13">
        <f t="shared" si="4"/>
        <v>13375.583333333334</v>
      </c>
      <c r="Q28" s="4"/>
      <c r="R28" s="4"/>
      <c r="S28" s="14">
        <f t="shared" si="5"/>
        <v>1.052552889287583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1.25">
      <c r="A29" s="4">
        <v>81</v>
      </c>
      <c r="B29" s="11" t="s">
        <v>58</v>
      </c>
      <c r="C29" s="12">
        <v>3775</v>
      </c>
      <c r="D29" s="12">
        <v>3764</v>
      </c>
      <c r="E29" s="12">
        <v>3708</v>
      </c>
      <c r="F29" s="12">
        <v>3752</v>
      </c>
      <c r="G29" s="12">
        <v>3792</v>
      </c>
      <c r="H29" s="12">
        <v>3840</v>
      </c>
      <c r="I29" s="12">
        <v>3858</v>
      </c>
      <c r="J29" s="12">
        <v>3861</v>
      </c>
      <c r="K29" s="12">
        <v>3886</v>
      </c>
      <c r="L29" s="12">
        <v>3904</v>
      </c>
      <c r="M29" s="12">
        <v>4028</v>
      </c>
      <c r="N29" s="12">
        <v>4201</v>
      </c>
      <c r="O29" s="12">
        <v>4462</v>
      </c>
      <c r="P29" s="13">
        <f t="shared" si="4"/>
        <v>3921.3333333333335</v>
      </c>
      <c r="Q29" s="4"/>
      <c r="R29" s="4"/>
      <c r="S29" s="14">
        <f t="shared" si="5"/>
        <v>1.284862623120788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1.25">
      <c r="A30" s="4">
        <v>85</v>
      </c>
      <c r="B30" s="11" t="s">
        <v>59</v>
      </c>
      <c r="C30" s="12">
        <v>7359</v>
      </c>
      <c r="D30" s="12">
        <v>7260</v>
      </c>
      <c r="E30" s="12">
        <v>7225</v>
      </c>
      <c r="F30" s="12">
        <v>7168</v>
      </c>
      <c r="G30" s="12">
        <v>7153</v>
      </c>
      <c r="H30" s="12">
        <v>7123</v>
      </c>
      <c r="I30" s="12">
        <v>7084</v>
      </c>
      <c r="J30" s="12">
        <v>7069</v>
      </c>
      <c r="K30" s="12">
        <v>7064</v>
      </c>
      <c r="L30" s="12">
        <v>7014</v>
      </c>
      <c r="M30" s="12">
        <v>6991</v>
      </c>
      <c r="N30" s="12">
        <v>6957</v>
      </c>
      <c r="O30" s="12">
        <v>6552</v>
      </c>
      <c r="P30" s="13">
        <f t="shared" si="4"/>
        <v>7055</v>
      </c>
      <c r="Q30" s="4"/>
      <c r="R30" s="4"/>
      <c r="S30" s="14">
        <f t="shared" si="5"/>
        <v>1.6773009599096556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1.25">
      <c r="A31" s="4">
        <v>94</v>
      </c>
      <c r="B31" s="11" t="s">
        <v>60</v>
      </c>
      <c r="C31" s="12">
        <v>1531</v>
      </c>
      <c r="D31" s="12">
        <v>1528</v>
      </c>
      <c r="E31" s="12">
        <v>1523</v>
      </c>
      <c r="F31" s="12">
        <v>1517</v>
      </c>
      <c r="G31" s="12">
        <v>1518</v>
      </c>
      <c r="H31" s="12">
        <v>1518</v>
      </c>
      <c r="I31" s="12">
        <v>1519</v>
      </c>
      <c r="J31" s="12">
        <v>1538</v>
      </c>
      <c r="K31" s="12">
        <v>1543</v>
      </c>
      <c r="L31" s="12">
        <v>1557</v>
      </c>
      <c r="M31" s="12">
        <v>1561</v>
      </c>
      <c r="N31" s="12">
        <v>1563</v>
      </c>
      <c r="O31" s="12">
        <v>1572</v>
      </c>
      <c r="P31" s="13">
        <f t="shared" si="4"/>
        <v>1538.0833333333333</v>
      </c>
      <c r="Q31" s="4"/>
      <c r="R31" s="4"/>
      <c r="S31" s="14">
        <f t="shared" si="5"/>
        <v>2.226464779460171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1.25">
      <c r="A32" s="4"/>
      <c r="B32" s="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1.25">
      <c r="A33" s="11"/>
      <c r="B33" s="11" t="s">
        <v>61</v>
      </c>
      <c r="C33" s="13">
        <f aca="true" t="shared" si="6" ref="C33:I33">SUM(C24:C31)</f>
        <v>58345</v>
      </c>
      <c r="D33" s="13">
        <f t="shared" si="6"/>
        <v>58227</v>
      </c>
      <c r="E33" s="13">
        <f t="shared" si="6"/>
        <v>58077</v>
      </c>
      <c r="F33" s="13">
        <f t="shared" si="6"/>
        <v>57789</v>
      </c>
      <c r="G33" s="13">
        <f t="shared" si="6"/>
        <v>57735</v>
      </c>
      <c r="H33" s="13">
        <f t="shared" si="6"/>
        <v>57659</v>
      </c>
      <c r="I33" s="13">
        <f t="shared" si="6"/>
        <v>57589</v>
      </c>
      <c r="J33" s="13">
        <f aca="true" t="shared" si="7" ref="J33:O33">SUM(J24:J31)</f>
        <v>57506</v>
      </c>
      <c r="K33" s="13">
        <f t="shared" si="7"/>
        <v>57509</v>
      </c>
      <c r="L33" s="13">
        <f t="shared" si="7"/>
        <v>57458</v>
      </c>
      <c r="M33" s="13">
        <f t="shared" si="7"/>
        <v>57638</v>
      </c>
      <c r="N33" s="13">
        <f t="shared" si="7"/>
        <v>57796</v>
      </c>
      <c r="O33" s="13">
        <f t="shared" si="7"/>
        <v>57573</v>
      </c>
      <c r="P33" s="13">
        <f>AVERAGE(D33:O33)</f>
        <v>57713</v>
      </c>
      <c r="Q33" s="16"/>
      <c r="R33" s="16"/>
      <c r="S33" s="14">
        <f>+I74/I33</f>
        <v>1.67856708746462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ht="11.25">
      <c r="A34" s="4"/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16"/>
      <c r="S34" s="4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thickBot="1">
      <c r="A35" s="18"/>
      <c r="B35" s="18" t="s">
        <v>62</v>
      </c>
      <c r="C35" s="19">
        <f aca="true" t="shared" si="8" ref="C35:I35">C22+C33</f>
        <v>1294463</v>
      </c>
      <c r="D35" s="19">
        <f t="shared" si="8"/>
        <v>1291005</v>
      </c>
      <c r="E35" s="19">
        <f t="shared" si="8"/>
        <v>1286643</v>
      </c>
      <c r="F35" s="19">
        <f t="shared" si="8"/>
        <v>1284298</v>
      </c>
      <c r="G35" s="19">
        <f t="shared" si="8"/>
        <v>1280224</v>
      </c>
      <c r="H35" s="19">
        <f t="shared" si="8"/>
        <v>1278589</v>
      </c>
      <c r="I35" s="19">
        <f t="shared" si="8"/>
        <v>1281266</v>
      </c>
      <c r="J35" s="19">
        <f aca="true" t="shared" si="9" ref="J35:O35">J22+J33</f>
        <v>1278336</v>
      </c>
      <c r="K35" s="19">
        <f t="shared" si="9"/>
        <v>1274943</v>
      </c>
      <c r="L35" s="19">
        <f t="shared" si="9"/>
        <v>1272084</v>
      </c>
      <c r="M35" s="19">
        <f t="shared" si="9"/>
        <v>1267013</v>
      </c>
      <c r="N35" s="19">
        <f t="shared" si="9"/>
        <v>1262864</v>
      </c>
      <c r="O35" s="19">
        <f t="shared" si="9"/>
        <v>1262514</v>
      </c>
      <c r="P35" s="20">
        <f>AVERAGE(D35:O35)</f>
        <v>1276648.25</v>
      </c>
      <c r="Q35" s="16"/>
      <c r="R35" s="16"/>
      <c r="S35" s="14">
        <f>+I76/I35</f>
        <v>1.261970582221022</v>
      </c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2:255" ht="11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7"/>
      <c r="R36" s="17"/>
      <c r="S36" s="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  <row r="37" spans="2:255" ht="11.25">
      <c r="B37" s="11" t="s">
        <v>82</v>
      </c>
      <c r="C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7"/>
      <c r="R37" s="17"/>
      <c r="S37" s="4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</row>
    <row r="38" spans="2:255" ht="21.75" customHeight="1">
      <c r="B38" s="147" t="s">
        <v>286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7"/>
      <c r="R38" s="17"/>
      <c r="S38" s="4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</row>
    <row r="39" spans="2:255" ht="22.5" customHeight="1">
      <c r="B39" s="147" t="s">
        <v>285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2:255" ht="25.5" customHeight="1"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ht="11.25">
      <c r="A41" s="11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2.75">
      <c r="A42" s="146" t="s">
        <v>284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ht="13.5">
      <c r="B43" s="148" t="s">
        <v>143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2:255" ht="13.5">
      <c r="B44" s="148" t="s">
        <v>243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ht="17.25" customHeight="1">
      <c r="A46" s="105" t="s">
        <v>40</v>
      </c>
      <c r="B46" s="106" t="s">
        <v>41</v>
      </c>
      <c r="C46" s="107" t="str">
        <f>+C5</f>
        <v>Dic/01</v>
      </c>
      <c r="D46" s="108" t="s">
        <v>129</v>
      </c>
      <c r="E46" s="108" t="s">
        <v>130</v>
      </c>
      <c r="F46" s="108" t="s">
        <v>131</v>
      </c>
      <c r="G46" s="108" t="s">
        <v>132</v>
      </c>
      <c r="H46" s="108" t="s">
        <v>133</v>
      </c>
      <c r="I46" s="108" t="s">
        <v>134</v>
      </c>
      <c r="J46" s="108" t="s">
        <v>135</v>
      </c>
      <c r="K46" s="108" t="s">
        <v>136</v>
      </c>
      <c r="L46" s="108" t="s">
        <v>137</v>
      </c>
      <c r="M46" s="108" t="s">
        <v>138</v>
      </c>
      <c r="N46" s="108" t="s">
        <v>139</v>
      </c>
      <c r="O46" s="108" t="s">
        <v>140</v>
      </c>
      <c r="P46" s="108" t="s">
        <v>141</v>
      </c>
      <c r="Q46" s="4"/>
      <c r="R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1.25">
      <c r="A47" s="4">
        <v>57</v>
      </c>
      <c r="B47" s="11" t="str">
        <f>+B6</f>
        <v>Promepart</v>
      </c>
      <c r="C47" s="12">
        <v>63325</v>
      </c>
      <c r="D47" s="12">
        <v>62679</v>
      </c>
      <c r="E47" s="12">
        <v>62833</v>
      </c>
      <c r="F47" s="12">
        <v>62111</v>
      </c>
      <c r="G47" s="12">
        <v>61647</v>
      </c>
      <c r="H47" s="12">
        <v>59130</v>
      </c>
      <c r="I47" s="12">
        <v>57063</v>
      </c>
      <c r="J47" s="12">
        <v>55208</v>
      </c>
      <c r="K47" s="12">
        <v>53778</v>
      </c>
      <c r="L47" s="12">
        <v>51751</v>
      </c>
      <c r="M47" s="12">
        <v>50559</v>
      </c>
      <c r="N47" s="12">
        <v>49783</v>
      </c>
      <c r="O47" s="12">
        <v>48361</v>
      </c>
      <c r="P47" s="13">
        <f aca="true" t="shared" si="10" ref="P47:P61">AVERAGE(D47:O47)</f>
        <v>56241.916666666664</v>
      </c>
      <c r="Q47" s="4"/>
      <c r="R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1.25">
      <c r="A48" s="4">
        <v>66</v>
      </c>
      <c r="B48" s="11" t="str">
        <f aca="true" t="shared" si="11" ref="B48:B60">+B7</f>
        <v>Cigna Salud</v>
      </c>
      <c r="C48" s="12">
        <v>83401</v>
      </c>
      <c r="D48" s="12">
        <v>80336</v>
      </c>
      <c r="E48" s="12">
        <v>79122</v>
      </c>
      <c r="F48" s="12">
        <v>77558</v>
      </c>
      <c r="G48" s="12">
        <v>74370</v>
      </c>
      <c r="H48" s="12">
        <v>73599</v>
      </c>
      <c r="I48" s="12">
        <v>72554</v>
      </c>
      <c r="J48" s="12">
        <v>71703</v>
      </c>
      <c r="K48" s="12">
        <v>71104</v>
      </c>
      <c r="L48" s="12">
        <v>70254</v>
      </c>
      <c r="M48" s="12">
        <v>68596</v>
      </c>
      <c r="N48" s="12">
        <v>67865</v>
      </c>
      <c r="O48" s="12">
        <v>67235</v>
      </c>
      <c r="P48" s="13">
        <f t="shared" si="10"/>
        <v>72858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ht="11.25">
      <c r="A49" s="4">
        <v>67</v>
      </c>
      <c r="B49" s="11" t="str">
        <f t="shared" si="11"/>
        <v>Colmena Golden Cross</v>
      </c>
      <c r="C49" s="12">
        <v>184916</v>
      </c>
      <c r="D49" s="12">
        <v>185096</v>
      </c>
      <c r="E49" s="12">
        <v>183815</v>
      </c>
      <c r="F49" s="12">
        <v>183013</v>
      </c>
      <c r="G49" s="12">
        <v>182985</v>
      </c>
      <c r="H49" s="12">
        <v>182839</v>
      </c>
      <c r="I49" s="12">
        <v>182756</v>
      </c>
      <c r="J49" s="12">
        <v>182555</v>
      </c>
      <c r="K49" s="12">
        <v>181823</v>
      </c>
      <c r="L49" s="12">
        <v>181352</v>
      </c>
      <c r="M49" s="12">
        <v>181144</v>
      </c>
      <c r="N49" s="12">
        <v>181693</v>
      </c>
      <c r="O49" s="12">
        <v>181851</v>
      </c>
      <c r="P49" s="13">
        <f t="shared" si="10"/>
        <v>182576.83333333334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ht="11.25">
      <c r="A50" s="4">
        <v>70</v>
      </c>
      <c r="B50" s="11" t="str">
        <f t="shared" si="11"/>
        <v>Normédica</v>
      </c>
      <c r="C50" s="12">
        <v>38262</v>
      </c>
      <c r="D50" s="12">
        <v>38299</v>
      </c>
      <c r="E50" s="12">
        <v>37911</v>
      </c>
      <c r="F50" s="12">
        <v>37822</v>
      </c>
      <c r="G50" s="12">
        <v>31670</v>
      </c>
      <c r="H50" s="12">
        <v>31464</v>
      </c>
      <c r="I50" s="12">
        <v>30265</v>
      </c>
      <c r="J50" s="12">
        <v>30605</v>
      </c>
      <c r="K50" s="12">
        <v>30579</v>
      </c>
      <c r="L50" s="12">
        <v>30531</v>
      </c>
      <c r="M50" s="12">
        <v>30431</v>
      </c>
      <c r="N50" s="12">
        <v>30144</v>
      </c>
      <c r="O50" s="12">
        <v>29585</v>
      </c>
      <c r="P50" s="13">
        <f t="shared" si="10"/>
        <v>32442.166666666668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ht="11.25">
      <c r="A51" s="4">
        <v>74</v>
      </c>
      <c r="B51" s="11" t="str">
        <f t="shared" si="11"/>
        <v>ING Salud Isapre S.A. (1)</v>
      </c>
      <c r="C51" s="12">
        <v>61932</v>
      </c>
      <c r="D51" s="12">
        <v>62178</v>
      </c>
      <c r="E51" s="12">
        <v>62204</v>
      </c>
      <c r="F51" s="12">
        <v>62510</v>
      </c>
      <c r="G51" s="12">
        <v>62717</v>
      </c>
      <c r="H51" s="12">
        <v>63015</v>
      </c>
      <c r="I51" s="12">
        <v>63620</v>
      </c>
      <c r="J51" s="12">
        <v>64069</v>
      </c>
      <c r="K51" s="12"/>
      <c r="L51" s="12"/>
      <c r="M51" s="12"/>
      <c r="N51" s="12"/>
      <c r="O51" s="12"/>
      <c r="P51" s="13">
        <f t="shared" si="10"/>
        <v>62901.857142857145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11.25">
      <c r="A52" s="4">
        <v>78</v>
      </c>
      <c r="B52" s="11" t="str">
        <f t="shared" si="11"/>
        <v>ING Salud S.A. (1)</v>
      </c>
      <c r="C52" s="12">
        <v>227966</v>
      </c>
      <c r="D52" s="12">
        <v>227498</v>
      </c>
      <c r="E52" s="12">
        <v>226436</v>
      </c>
      <c r="F52" s="12">
        <v>225684</v>
      </c>
      <c r="G52" s="12">
        <v>224292</v>
      </c>
      <c r="H52" s="12">
        <v>224624</v>
      </c>
      <c r="I52" s="12">
        <v>225582</v>
      </c>
      <c r="J52" s="12">
        <v>223544</v>
      </c>
      <c r="K52" s="12">
        <v>287079</v>
      </c>
      <c r="L52" s="12">
        <v>287276</v>
      </c>
      <c r="M52" s="12">
        <v>287327</v>
      </c>
      <c r="N52" s="12">
        <v>288588</v>
      </c>
      <c r="O52" s="12">
        <v>291311</v>
      </c>
      <c r="P52" s="13">
        <f t="shared" si="10"/>
        <v>251603.41666666666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255" ht="11.25">
      <c r="A53" s="4">
        <v>80</v>
      </c>
      <c r="B53" s="11" t="str">
        <f t="shared" si="11"/>
        <v>Vida Tres</v>
      </c>
      <c r="C53" s="12">
        <v>66944</v>
      </c>
      <c r="D53" s="12">
        <v>66073</v>
      </c>
      <c r="E53" s="12">
        <v>65627</v>
      </c>
      <c r="F53" s="12">
        <v>65214</v>
      </c>
      <c r="G53" s="12">
        <v>65096</v>
      </c>
      <c r="H53" s="12">
        <v>64689</v>
      </c>
      <c r="I53" s="12">
        <v>64654</v>
      </c>
      <c r="J53" s="12">
        <v>64149</v>
      </c>
      <c r="K53" s="12">
        <v>64015</v>
      </c>
      <c r="L53" s="12">
        <v>63992</v>
      </c>
      <c r="M53" s="12">
        <v>63979</v>
      </c>
      <c r="N53" s="12">
        <v>64382</v>
      </c>
      <c r="O53" s="12">
        <v>64618</v>
      </c>
      <c r="P53" s="13">
        <f t="shared" si="10"/>
        <v>64707.333333333336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:255" ht="11.25">
      <c r="A54" s="4">
        <v>88</v>
      </c>
      <c r="B54" s="11" t="str">
        <f t="shared" si="11"/>
        <v>Masvida</v>
      </c>
      <c r="C54" s="12">
        <v>94865</v>
      </c>
      <c r="D54" s="12">
        <v>94961</v>
      </c>
      <c r="E54" s="12">
        <v>94315</v>
      </c>
      <c r="F54" s="12">
        <v>94210</v>
      </c>
      <c r="G54" s="12">
        <v>94377</v>
      </c>
      <c r="H54" s="12">
        <v>94170</v>
      </c>
      <c r="I54" s="12">
        <v>93969</v>
      </c>
      <c r="J54" s="12">
        <v>94609</v>
      </c>
      <c r="K54" s="12">
        <v>94469</v>
      </c>
      <c r="L54" s="12">
        <v>95061</v>
      </c>
      <c r="M54" s="12">
        <v>95446</v>
      </c>
      <c r="N54" s="12">
        <v>96273</v>
      </c>
      <c r="O54" s="12">
        <v>97075</v>
      </c>
      <c r="P54" s="13">
        <f t="shared" si="10"/>
        <v>94911.25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:255" ht="11.25">
      <c r="A55" s="4">
        <v>89</v>
      </c>
      <c r="B55" s="11" t="str">
        <f t="shared" si="11"/>
        <v>Linksalud S.A.(2)</v>
      </c>
      <c r="C55" s="12">
        <v>2621</v>
      </c>
      <c r="D55" s="12">
        <v>2337</v>
      </c>
      <c r="E55" s="12">
        <v>1965</v>
      </c>
      <c r="F55" s="12">
        <v>1515</v>
      </c>
      <c r="G55" s="12">
        <v>1244</v>
      </c>
      <c r="H55" s="12">
        <v>1237</v>
      </c>
      <c r="I55" s="12">
        <v>843</v>
      </c>
      <c r="J55" s="12">
        <v>578</v>
      </c>
      <c r="K55" s="12">
        <v>487</v>
      </c>
      <c r="L55" s="12">
        <v>295</v>
      </c>
      <c r="M55" s="12">
        <v>294</v>
      </c>
      <c r="N55" s="12"/>
      <c r="O55" s="12"/>
      <c r="P55" s="13">
        <f t="shared" si="10"/>
        <v>1079.5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:255" ht="11.25">
      <c r="A56" s="4">
        <v>96</v>
      </c>
      <c r="B56" s="11" t="str">
        <f t="shared" si="11"/>
        <v>Vida Plena S.A. (2)</v>
      </c>
      <c r="C56" s="12">
        <v>8391</v>
      </c>
      <c r="D56" s="12">
        <v>8396</v>
      </c>
      <c r="E56" s="12">
        <v>8478</v>
      </c>
      <c r="F56" s="12">
        <v>8661</v>
      </c>
      <c r="G56" s="12">
        <v>8865</v>
      </c>
      <c r="H56" s="12">
        <v>8979</v>
      </c>
      <c r="I56" s="12">
        <v>9002</v>
      </c>
      <c r="J56" s="12">
        <v>9019</v>
      </c>
      <c r="K56" s="12">
        <v>25074</v>
      </c>
      <c r="L56" s="12">
        <v>24857</v>
      </c>
      <c r="M56" s="12">
        <v>24685</v>
      </c>
      <c r="N56" s="12">
        <v>24713</v>
      </c>
      <c r="O56" s="12">
        <v>24495</v>
      </c>
      <c r="P56" s="13">
        <f t="shared" si="10"/>
        <v>15435.333333333334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</row>
    <row r="57" spans="1:255" ht="11.25">
      <c r="A57" s="4">
        <v>99</v>
      </c>
      <c r="B57" s="11" t="str">
        <f t="shared" si="11"/>
        <v>Isapre Banmédica</v>
      </c>
      <c r="C57" s="12">
        <v>272527</v>
      </c>
      <c r="D57" s="12">
        <v>270250</v>
      </c>
      <c r="E57" s="12">
        <v>268244</v>
      </c>
      <c r="F57" s="12">
        <v>267808</v>
      </c>
      <c r="G57" s="12">
        <v>267335</v>
      </c>
      <c r="H57" s="12">
        <v>265480</v>
      </c>
      <c r="I57" s="12">
        <v>266393</v>
      </c>
      <c r="J57" s="12">
        <v>264928</v>
      </c>
      <c r="K57" s="12">
        <v>263344</v>
      </c>
      <c r="L57" s="12">
        <v>263205</v>
      </c>
      <c r="M57" s="12">
        <v>262973</v>
      </c>
      <c r="N57" s="12">
        <v>262127</v>
      </c>
      <c r="O57" s="12">
        <v>261992</v>
      </c>
      <c r="P57" s="13">
        <f t="shared" si="10"/>
        <v>265339.9166666667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ht="11.25">
      <c r="A58" s="4">
        <v>104</v>
      </c>
      <c r="B58" s="11" t="str">
        <f t="shared" si="11"/>
        <v>Sfera</v>
      </c>
      <c r="C58" s="12">
        <v>10045</v>
      </c>
      <c r="D58" s="12">
        <v>10137</v>
      </c>
      <c r="E58" s="12">
        <v>10080</v>
      </c>
      <c r="F58" s="12">
        <v>9993</v>
      </c>
      <c r="G58" s="12">
        <v>9985</v>
      </c>
      <c r="H58" s="12">
        <v>10000</v>
      </c>
      <c r="I58" s="12">
        <v>10156</v>
      </c>
      <c r="J58" s="12">
        <v>10177</v>
      </c>
      <c r="K58" s="12">
        <v>10403</v>
      </c>
      <c r="L58" s="12">
        <v>10530</v>
      </c>
      <c r="M58" s="12">
        <v>10669</v>
      </c>
      <c r="N58" s="12">
        <v>10913</v>
      </c>
      <c r="O58" s="12">
        <v>11612</v>
      </c>
      <c r="P58" s="13">
        <f t="shared" si="10"/>
        <v>10387.916666666666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ht="11.25">
      <c r="A59" s="4">
        <v>106</v>
      </c>
      <c r="B59" s="11" t="str">
        <f t="shared" si="11"/>
        <v>La Araucana</v>
      </c>
      <c r="C59" s="12">
        <v>17233</v>
      </c>
      <c r="D59" s="12">
        <v>17299</v>
      </c>
      <c r="E59" s="12">
        <v>17375</v>
      </c>
      <c r="F59" s="12">
        <v>17590</v>
      </c>
      <c r="G59" s="12">
        <v>17332</v>
      </c>
      <c r="H59" s="12">
        <v>17206</v>
      </c>
      <c r="I59" s="12">
        <v>16829</v>
      </c>
      <c r="J59" s="12">
        <v>16480</v>
      </c>
      <c r="K59" s="12"/>
      <c r="L59" s="12"/>
      <c r="M59" s="12"/>
      <c r="N59" s="12"/>
      <c r="O59" s="12"/>
      <c r="P59" s="13">
        <f t="shared" si="10"/>
        <v>17158.714285714286</v>
      </c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ht="11.25">
      <c r="A60" s="4">
        <v>107</v>
      </c>
      <c r="B60" s="11" t="str">
        <f t="shared" si="11"/>
        <v>Consalud S.A.</v>
      </c>
      <c r="C60" s="12">
        <v>414722</v>
      </c>
      <c r="D60" s="12">
        <v>416187</v>
      </c>
      <c r="E60" s="12">
        <v>416396</v>
      </c>
      <c r="F60" s="12">
        <v>418214</v>
      </c>
      <c r="G60" s="12">
        <v>424575</v>
      </c>
      <c r="H60" s="12">
        <v>425679</v>
      </c>
      <c r="I60" s="12">
        <v>426567</v>
      </c>
      <c r="J60" s="12">
        <v>425805</v>
      </c>
      <c r="K60" s="12">
        <v>422309</v>
      </c>
      <c r="L60" s="12">
        <v>420739</v>
      </c>
      <c r="M60" s="12">
        <v>414520</v>
      </c>
      <c r="N60" s="12">
        <v>399944</v>
      </c>
      <c r="O60" s="12">
        <v>391485</v>
      </c>
      <c r="P60" s="13">
        <f t="shared" si="10"/>
        <v>416868.3333333333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1.25" hidden="1">
      <c r="A61" s="12">
        <v>108</v>
      </c>
      <c r="B61" s="15" t="s">
        <v>81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 t="e">
        <f t="shared" si="10"/>
        <v>#DIV/0!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1.25">
      <c r="A62" s="4"/>
      <c r="B62" s="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2:255" ht="11.25">
      <c r="B63" s="11" t="s">
        <v>52</v>
      </c>
      <c r="C63" s="13">
        <f aca="true" t="shared" si="12" ref="C63:I63">SUM(C47:C62)</f>
        <v>1547150</v>
      </c>
      <c r="D63" s="13">
        <f t="shared" si="12"/>
        <v>1541726</v>
      </c>
      <c r="E63" s="13">
        <f t="shared" si="12"/>
        <v>1534801</v>
      </c>
      <c r="F63" s="13">
        <f t="shared" si="12"/>
        <v>1531903</v>
      </c>
      <c r="G63" s="13">
        <f t="shared" si="12"/>
        <v>1526490</v>
      </c>
      <c r="H63" s="13">
        <f t="shared" si="12"/>
        <v>1522111</v>
      </c>
      <c r="I63" s="13">
        <f t="shared" si="12"/>
        <v>1520253</v>
      </c>
      <c r="J63" s="13">
        <f aca="true" t="shared" si="13" ref="J63:O63">SUM(J47:J62)</f>
        <v>1513429</v>
      </c>
      <c r="K63" s="13">
        <f t="shared" si="13"/>
        <v>1504464</v>
      </c>
      <c r="L63" s="13">
        <f t="shared" si="13"/>
        <v>1499843</v>
      </c>
      <c r="M63" s="13">
        <f t="shared" si="13"/>
        <v>1490623</v>
      </c>
      <c r="N63" s="13">
        <f t="shared" si="13"/>
        <v>1476425</v>
      </c>
      <c r="O63" s="13">
        <f t="shared" si="13"/>
        <v>1469620</v>
      </c>
      <c r="P63" s="13">
        <f>AVERAGE(D63:O63)</f>
        <v>1510974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1.25">
      <c r="A64" s="4"/>
      <c r="B64" s="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ht="11.25">
      <c r="A65" s="4">
        <v>62</v>
      </c>
      <c r="B65" s="11" t="str">
        <f aca="true" t="shared" si="14" ref="B65:B72">+B24</f>
        <v>San Lorenzo</v>
      </c>
      <c r="C65" s="12">
        <v>5746</v>
      </c>
      <c r="D65" s="12">
        <v>5615</v>
      </c>
      <c r="E65" s="12">
        <v>5625</v>
      </c>
      <c r="F65" s="12">
        <v>5560</v>
      </c>
      <c r="G65" s="12">
        <v>5327</v>
      </c>
      <c r="H65" s="12">
        <v>5475</v>
      </c>
      <c r="I65" s="12">
        <v>5452</v>
      </c>
      <c r="J65" s="12">
        <v>5452</v>
      </c>
      <c r="K65" s="12">
        <v>5457</v>
      </c>
      <c r="L65" s="12">
        <v>5269</v>
      </c>
      <c r="M65" s="12">
        <v>5368</v>
      </c>
      <c r="N65" s="12">
        <v>5366</v>
      </c>
      <c r="O65" s="12">
        <v>5384</v>
      </c>
      <c r="P65" s="13">
        <f aca="true" t="shared" si="15" ref="P65:P72">AVERAGE(D65:O65)</f>
        <v>5445.833333333333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1.25">
      <c r="A66" s="4">
        <v>63</v>
      </c>
      <c r="B66" s="11" t="str">
        <f t="shared" si="14"/>
        <v>El Teniente</v>
      </c>
      <c r="C66" s="12">
        <v>30587</v>
      </c>
      <c r="D66" s="12">
        <v>30552</v>
      </c>
      <c r="E66" s="12">
        <v>30496</v>
      </c>
      <c r="F66" s="12">
        <v>30319</v>
      </c>
      <c r="G66" s="12">
        <v>29916</v>
      </c>
      <c r="H66" s="12">
        <v>29798</v>
      </c>
      <c r="I66" s="12">
        <v>29693</v>
      </c>
      <c r="J66" s="12">
        <v>29319</v>
      </c>
      <c r="K66" s="12">
        <v>29339</v>
      </c>
      <c r="L66" s="12">
        <v>29175</v>
      </c>
      <c r="M66" s="12">
        <v>29282</v>
      </c>
      <c r="N66" s="12">
        <v>29301</v>
      </c>
      <c r="O66" s="12">
        <v>29184</v>
      </c>
      <c r="P66" s="13">
        <f t="shared" si="15"/>
        <v>29697.833333333332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ht="11.25">
      <c r="A67" s="4">
        <v>65</v>
      </c>
      <c r="B67" s="11" t="str">
        <f t="shared" si="14"/>
        <v>Chuquicamata</v>
      </c>
      <c r="C67" s="12">
        <v>23662</v>
      </c>
      <c r="D67" s="12">
        <v>23844</v>
      </c>
      <c r="E67" s="12">
        <v>23238</v>
      </c>
      <c r="F67" s="12">
        <v>23581</v>
      </c>
      <c r="G67" s="12">
        <v>23817</v>
      </c>
      <c r="H67" s="12">
        <v>23370</v>
      </c>
      <c r="I67" s="12">
        <v>23530</v>
      </c>
      <c r="J67" s="12">
        <v>23632</v>
      </c>
      <c r="K67" s="12">
        <v>23757</v>
      </c>
      <c r="L67" s="12">
        <v>23224</v>
      </c>
      <c r="M67" s="12">
        <v>23420</v>
      </c>
      <c r="N67" s="12">
        <v>23555</v>
      </c>
      <c r="O67" s="12">
        <v>23789</v>
      </c>
      <c r="P67" s="13">
        <f t="shared" si="15"/>
        <v>23563.083333333332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1.25">
      <c r="A68" s="4">
        <v>68</v>
      </c>
      <c r="B68" s="11" t="str">
        <f t="shared" si="14"/>
        <v>Río Blanco</v>
      </c>
      <c r="C68" s="12">
        <v>3751</v>
      </c>
      <c r="D68" s="12">
        <v>3692</v>
      </c>
      <c r="E68" s="12">
        <v>3683</v>
      </c>
      <c r="F68" s="12">
        <v>3706</v>
      </c>
      <c r="G68" s="12">
        <v>3701</v>
      </c>
      <c r="H68" s="12">
        <v>3684</v>
      </c>
      <c r="I68" s="12">
        <v>3691</v>
      </c>
      <c r="J68" s="12">
        <v>3724</v>
      </c>
      <c r="K68" s="12">
        <v>3736</v>
      </c>
      <c r="L68" s="12">
        <v>3657</v>
      </c>
      <c r="M68" s="12">
        <v>3697</v>
      </c>
      <c r="N68" s="12">
        <v>3618</v>
      </c>
      <c r="O68" s="12">
        <v>3591</v>
      </c>
      <c r="P68" s="13">
        <f t="shared" si="15"/>
        <v>3681.6666666666665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ht="11.25">
      <c r="A69" s="4">
        <v>76</v>
      </c>
      <c r="B69" s="11" t="str">
        <f t="shared" si="14"/>
        <v>Banco del Estado</v>
      </c>
      <c r="C69" s="12">
        <v>14400</v>
      </c>
      <c r="D69" s="12">
        <v>14414</v>
      </c>
      <c r="E69" s="12">
        <v>14429</v>
      </c>
      <c r="F69" s="12">
        <v>14434</v>
      </c>
      <c r="G69" s="12">
        <v>14468</v>
      </c>
      <c r="H69" s="12">
        <v>14404</v>
      </c>
      <c r="I69" s="12">
        <v>14080</v>
      </c>
      <c r="J69" s="12">
        <v>14171</v>
      </c>
      <c r="K69" s="12">
        <v>14222</v>
      </c>
      <c r="L69" s="12">
        <v>14238</v>
      </c>
      <c r="M69" s="12">
        <v>14239</v>
      </c>
      <c r="N69" s="12">
        <v>14247</v>
      </c>
      <c r="O69" s="12">
        <v>14244</v>
      </c>
      <c r="P69" s="13">
        <f t="shared" si="15"/>
        <v>14299.166666666666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ht="11.25">
      <c r="A70" s="4">
        <v>81</v>
      </c>
      <c r="B70" s="11" t="str">
        <f t="shared" si="14"/>
        <v>Ferrosalud</v>
      </c>
      <c r="C70" s="12">
        <v>5171</v>
      </c>
      <c r="D70" s="12">
        <v>5158</v>
      </c>
      <c r="E70" s="12">
        <v>4964</v>
      </c>
      <c r="F70" s="12">
        <v>4996</v>
      </c>
      <c r="G70" s="12">
        <v>4970</v>
      </c>
      <c r="H70" s="12">
        <v>4973</v>
      </c>
      <c r="I70" s="12">
        <v>4957</v>
      </c>
      <c r="J70" s="12">
        <v>4954</v>
      </c>
      <c r="K70" s="12">
        <v>4953</v>
      </c>
      <c r="L70" s="12">
        <v>4960</v>
      </c>
      <c r="M70" s="12">
        <v>5084</v>
      </c>
      <c r="N70" s="12">
        <v>5308</v>
      </c>
      <c r="O70" s="12">
        <v>5617</v>
      </c>
      <c r="P70" s="13">
        <f t="shared" si="15"/>
        <v>5074.5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1.25">
      <c r="A71" s="4">
        <v>85</v>
      </c>
      <c r="B71" s="11" t="str">
        <f t="shared" si="14"/>
        <v>CTC - Istel </v>
      </c>
      <c r="C71" s="12">
        <v>12443</v>
      </c>
      <c r="D71" s="12">
        <v>12258</v>
      </c>
      <c r="E71" s="12">
        <v>12226</v>
      </c>
      <c r="F71" s="12">
        <v>12143</v>
      </c>
      <c r="G71" s="12">
        <v>12144</v>
      </c>
      <c r="H71" s="12">
        <v>11924</v>
      </c>
      <c r="I71" s="12">
        <v>11882</v>
      </c>
      <c r="J71" s="12">
        <v>11903</v>
      </c>
      <c r="K71" s="12">
        <v>11922</v>
      </c>
      <c r="L71" s="12">
        <v>11855</v>
      </c>
      <c r="M71" s="12">
        <v>11858</v>
      </c>
      <c r="N71" s="12">
        <v>11821</v>
      </c>
      <c r="O71" s="12">
        <v>10958</v>
      </c>
      <c r="P71" s="13">
        <f t="shared" si="15"/>
        <v>11907.833333333334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ht="11.25">
      <c r="A72" s="4">
        <v>94</v>
      </c>
      <c r="B72" s="11" t="str">
        <f t="shared" si="14"/>
        <v>Cruz del Norte</v>
      </c>
      <c r="C72" s="12">
        <v>3422</v>
      </c>
      <c r="D72" s="12">
        <v>3418</v>
      </c>
      <c r="E72" s="12">
        <v>3409</v>
      </c>
      <c r="F72" s="12">
        <v>3393</v>
      </c>
      <c r="G72" s="12">
        <v>3393</v>
      </c>
      <c r="H72" s="12">
        <v>3392</v>
      </c>
      <c r="I72" s="12">
        <v>3382</v>
      </c>
      <c r="J72" s="12">
        <v>3403</v>
      </c>
      <c r="K72" s="12">
        <v>3422</v>
      </c>
      <c r="L72" s="12">
        <v>3431</v>
      </c>
      <c r="M72" s="12">
        <v>3263</v>
      </c>
      <c r="N72" s="12">
        <v>3279</v>
      </c>
      <c r="O72" s="12">
        <v>3327</v>
      </c>
      <c r="P72" s="13">
        <f t="shared" si="15"/>
        <v>3376</v>
      </c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1.25">
      <c r="A73" s="4"/>
      <c r="B73" s="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ht="11.25">
      <c r="A74" s="11"/>
      <c r="B74" s="11" t="s">
        <v>61</v>
      </c>
      <c r="C74" s="13">
        <f aca="true" t="shared" si="16" ref="C74:I74">SUM(C65:C72)</f>
        <v>99182</v>
      </c>
      <c r="D74" s="13">
        <f t="shared" si="16"/>
        <v>98951</v>
      </c>
      <c r="E74" s="13">
        <f t="shared" si="16"/>
        <v>98070</v>
      </c>
      <c r="F74" s="13">
        <f t="shared" si="16"/>
        <v>98132</v>
      </c>
      <c r="G74" s="13">
        <f t="shared" si="16"/>
        <v>97736</v>
      </c>
      <c r="H74" s="13">
        <f t="shared" si="16"/>
        <v>97020</v>
      </c>
      <c r="I74" s="13">
        <f t="shared" si="16"/>
        <v>96667</v>
      </c>
      <c r="J74" s="13">
        <f aca="true" t="shared" si="17" ref="J74:O74">SUM(J65:J72)</f>
        <v>96558</v>
      </c>
      <c r="K74" s="13">
        <f t="shared" si="17"/>
        <v>96808</v>
      </c>
      <c r="L74" s="13">
        <f t="shared" si="17"/>
        <v>95809</v>
      </c>
      <c r="M74" s="13">
        <f t="shared" si="17"/>
        <v>96211</v>
      </c>
      <c r="N74" s="13">
        <f t="shared" si="17"/>
        <v>96495</v>
      </c>
      <c r="O74" s="13">
        <f t="shared" si="17"/>
        <v>96094</v>
      </c>
      <c r="P74" s="13">
        <f>AVERAGE(D74:O74)</f>
        <v>97045.91666666667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1.25">
      <c r="A75" s="4"/>
      <c r="B75" s="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ht="12" thickBot="1">
      <c r="A76" s="18"/>
      <c r="B76" s="18" t="s">
        <v>62</v>
      </c>
      <c r="C76" s="19">
        <f aca="true" t="shared" si="18" ref="C76:I76">C63+C74</f>
        <v>1646332</v>
      </c>
      <c r="D76" s="19">
        <f t="shared" si="18"/>
        <v>1640677</v>
      </c>
      <c r="E76" s="19">
        <f t="shared" si="18"/>
        <v>1632871</v>
      </c>
      <c r="F76" s="19">
        <f t="shared" si="18"/>
        <v>1630035</v>
      </c>
      <c r="G76" s="19">
        <f t="shared" si="18"/>
        <v>1624226</v>
      </c>
      <c r="H76" s="19">
        <f t="shared" si="18"/>
        <v>1619131</v>
      </c>
      <c r="I76" s="19">
        <f t="shared" si="18"/>
        <v>1616920</v>
      </c>
      <c r="J76" s="19">
        <f aca="true" t="shared" si="19" ref="J76:O76">J63+J74</f>
        <v>1609987</v>
      </c>
      <c r="K76" s="19">
        <f t="shared" si="19"/>
        <v>1601272</v>
      </c>
      <c r="L76" s="19">
        <f t="shared" si="19"/>
        <v>1595652</v>
      </c>
      <c r="M76" s="19">
        <f t="shared" si="19"/>
        <v>1586834</v>
      </c>
      <c r="N76" s="19">
        <f t="shared" si="19"/>
        <v>1572920</v>
      </c>
      <c r="O76" s="19">
        <f t="shared" si="19"/>
        <v>1565714</v>
      </c>
      <c r="P76" s="20">
        <f>AVERAGE(D76:O76)</f>
        <v>1608019.9166666667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2:255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</row>
    <row r="78" spans="2:255" ht="11.25">
      <c r="B78" s="11" t="str">
        <f>+B37</f>
        <v>Fuente: Superintendencia de Isapres, Archivo Maestro de Beneficiarios.</v>
      </c>
      <c r="C78" s="1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</row>
    <row r="79" spans="2:255" ht="22.5" customHeight="1">
      <c r="B79" s="147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</row>
    <row r="80" spans="2:255" ht="22.5" customHeight="1">
      <c r="B80" s="147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</row>
    <row r="81" spans="2:255" ht="23.25" customHeight="1">
      <c r="B81" s="147">
        <f>IF(B40="","",+B40)</f>
      </c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</row>
    <row r="82" spans="1:255" ht="12.75">
      <c r="A82" s="146" t="s">
        <v>284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</row>
    <row r="83" spans="2:255" ht="13.5">
      <c r="B83" s="148" t="s">
        <v>144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</row>
    <row r="84" spans="2:255" ht="13.5">
      <c r="B84" s="148" t="s">
        <v>244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2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20.25" customHeight="1">
      <c r="A86" s="105" t="s">
        <v>40</v>
      </c>
      <c r="B86" s="106" t="s">
        <v>41</v>
      </c>
      <c r="C86" s="107" t="str">
        <f>+C46</f>
        <v>Dic/01</v>
      </c>
      <c r="D86" s="108" t="s">
        <v>129</v>
      </c>
      <c r="E86" s="108" t="s">
        <v>130</v>
      </c>
      <c r="F86" s="108" t="s">
        <v>131</v>
      </c>
      <c r="G86" s="108" t="s">
        <v>132</v>
      </c>
      <c r="H86" s="108" t="s">
        <v>133</v>
      </c>
      <c r="I86" s="108" t="s">
        <v>134</v>
      </c>
      <c r="J86" s="108" t="s">
        <v>135</v>
      </c>
      <c r="K86" s="108" t="s">
        <v>136</v>
      </c>
      <c r="L86" s="108" t="s">
        <v>137</v>
      </c>
      <c r="M86" s="108" t="s">
        <v>138</v>
      </c>
      <c r="N86" s="108" t="s">
        <v>139</v>
      </c>
      <c r="O86" s="108" t="s">
        <v>140</v>
      </c>
      <c r="P86" s="108" t="s">
        <v>141</v>
      </c>
      <c r="Q86" s="4"/>
      <c r="R86" s="4"/>
      <c r="S86" s="22" t="s">
        <v>145</v>
      </c>
      <c r="T86" s="22" t="s">
        <v>146</v>
      </c>
      <c r="U86" s="22" t="s">
        <v>147</v>
      </c>
      <c r="V86" s="22" t="s">
        <v>148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1.25">
      <c r="A87" s="4">
        <v>57</v>
      </c>
      <c r="B87" s="11" t="str">
        <f>+B6</f>
        <v>Promepart</v>
      </c>
      <c r="C87" s="13">
        <f aca="true" t="shared" si="20" ref="C87:L87">C6+C47</f>
        <v>135985</v>
      </c>
      <c r="D87" s="13">
        <f t="shared" si="20"/>
        <v>135059</v>
      </c>
      <c r="E87" s="13">
        <f t="shared" si="20"/>
        <v>135959</v>
      </c>
      <c r="F87" s="13">
        <f t="shared" si="20"/>
        <v>135066</v>
      </c>
      <c r="G87" s="13">
        <f t="shared" si="20"/>
        <v>134135</v>
      </c>
      <c r="H87" s="13">
        <f t="shared" si="20"/>
        <v>129090</v>
      </c>
      <c r="I87" s="13">
        <f t="shared" si="20"/>
        <v>124820</v>
      </c>
      <c r="J87" s="13">
        <f t="shared" si="20"/>
        <v>120889</v>
      </c>
      <c r="K87" s="13">
        <f t="shared" si="20"/>
        <v>118121</v>
      </c>
      <c r="L87" s="13">
        <f t="shared" si="20"/>
        <v>113758</v>
      </c>
      <c r="M87" s="13">
        <f aca="true" t="shared" si="21" ref="M87:O90">M6+M47</f>
        <v>111237</v>
      </c>
      <c r="N87" s="13">
        <f t="shared" si="21"/>
        <v>109791</v>
      </c>
      <c r="O87" s="13">
        <f t="shared" si="21"/>
        <v>106897</v>
      </c>
      <c r="P87" s="13">
        <f aca="true" t="shared" si="22" ref="P87:P101">AVERAGE(D87:O87)</f>
        <v>122901.83333333333</v>
      </c>
      <c r="Q87" s="4"/>
      <c r="R87" s="4"/>
      <c r="S87" s="23">
        <f aca="true" t="shared" si="23" ref="S87:S101">AVERAGE(D87:F87)</f>
        <v>135361.33333333334</v>
      </c>
      <c r="T87" s="4">
        <f aca="true" t="shared" si="24" ref="T87:T101">AVERAGE(G87:I87)</f>
        <v>129348.33333333333</v>
      </c>
      <c r="U87" s="4">
        <f aca="true" t="shared" si="25" ref="U87:U101">AVERAGE(J87:L87)</f>
        <v>117589.33333333333</v>
      </c>
      <c r="V87" s="4">
        <f aca="true" t="shared" si="26" ref="V87:V101">AVERAGE(M87:O87)</f>
        <v>109308.33333333333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1.25">
      <c r="A88" s="4">
        <v>66</v>
      </c>
      <c r="B88" s="11" t="str">
        <f aca="true" t="shared" si="27" ref="B88:B100">+B7</f>
        <v>Cigna Salud</v>
      </c>
      <c r="C88" s="13">
        <f aca="true" t="shared" si="28" ref="C88:L88">C7+C48</f>
        <v>146860</v>
      </c>
      <c r="D88" s="13">
        <f t="shared" si="28"/>
        <v>141544</v>
      </c>
      <c r="E88" s="13">
        <f t="shared" si="28"/>
        <v>139403</v>
      </c>
      <c r="F88" s="13">
        <f t="shared" si="28"/>
        <v>136672</v>
      </c>
      <c r="G88" s="13">
        <f t="shared" si="28"/>
        <v>130793</v>
      </c>
      <c r="H88" s="13">
        <f t="shared" si="28"/>
        <v>129499</v>
      </c>
      <c r="I88" s="13">
        <f t="shared" si="28"/>
        <v>127787</v>
      </c>
      <c r="J88" s="13">
        <f t="shared" si="28"/>
        <v>126284</v>
      </c>
      <c r="K88" s="13">
        <f t="shared" si="28"/>
        <v>125356</v>
      </c>
      <c r="L88" s="13">
        <f t="shared" si="28"/>
        <v>124050</v>
      </c>
      <c r="M88" s="13">
        <f t="shared" si="21"/>
        <v>121452</v>
      </c>
      <c r="N88" s="13">
        <f t="shared" si="21"/>
        <v>120357</v>
      </c>
      <c r="O88" s="13">
        <f t="shared" si="21"/>
        <v>119506</v>
      </c>
      <c r="P88" s="13">
        <f t="shared" si="22"/>
        <v>128558.58333333333</v>
      </c>
      <c r="Q88" s="4"/>
      <c r="R88" s="4"/>
      <c r="S88" s="23">
        <f t="shared" si="23"/>
        <v>139206.33333333334</v>
      </c>
      <c r="T88" s="4">
        <f t="shared" si="24"/>
        <v>129359.66666666667</v>
      </c>
      <c r="U88" s="4">
        <f t="shared" si="25"/>
        <v>125230</v>
      </c>
      <c r="V88" s="4">
        <f t="shared" si="26"/>
        <v>120438.33333333333</v>
      </c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</row>
    <row r="89" spans="1:255" ht="11.25">
      <c r="A89" s="4">
        <v>67</v>
      </c>
      <c r="B89" s="11" t="str">
        <f t="shared" si="27"/>
        <v>Colmena Golden Cross</v>
      </c>
      <c r="C89" s="13">
        <f aca="true" t="shared" si="29" ref="C89:L89">C8+C49</f>
        <v>330202</v>
      </c>
      <c r="D89" s="13">
        <f t="shared" si="29"/>
        <v>330845</v>
      </c>
      <c r="E89" s="13">
        <f t="shared" si="29"/>
        <v>328435</v>
      </c>
      <c r="F89" s="13">
        <f t="shared" si="29"/>
        <v>327144</v>
      </c>
      <c r="G89" s="13">
        <f t="shared" si="29"/>
        <v>327022</v>
      </c>
      <c r="H89" s="13">
        <f t="shared" si="29"/>
        <v>327154</v>
      </c>
      <c r="I89" s="13">
        <f t="shared" si="29"/>
        <v>327413</v>
      </c>
      <c r="J89" s="13">
        <f t="shared" si="29"/>
        <v>327559</v>
      </c>
      <c r="K89" s="13">
        <f t="shared" si="29"/>
        <v>326547</v>
      </c>
      <c r="L89" s="13">
        <f t="shared" si="29"/>
        <v>325936</v>
      </c>
      <c r="M89" s="13">
        <f t="shared" si="21"/>
        <v>325812</v>
      </c>
      <c r="N89" s="13">
        <f t="shared" si="21"/>
        <v>327082</v>
      </c>
      <c r="O89" s="13">
        <f t="shared" si="21"/>
        <v>327915</v>
      </c>
      <c r="P89" s="13">
        <f t="shared" si="22"/>
        <v>327405.3333333333</v>
      </c>
      <c r="Q89" s="4"/>
      <c r="R89" s="4"/>
      <c r="S89" s="23">
        <f t="shared" si="23"/>
        <v>328808</v>
      </c>
      <c r="T89" s="4">
        <f t="shared" si="24"/>
        <v>327196.3333333333</v>
      </c>
      <c r="U89" s="4">
        <f t="shared" si="25"/>
        <v>326680.6666666667</v>
      </c>
      <c r="V89" s="4">
        <f t="shared" si="26"/>
        <v>326936.3333333333</v>
      </c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</row>
    <row r="90" spans="1:255" ht="11.25">
      <c r="A90" s="4">
        <v>70</v>
      </c>
      <c r="B90" s="11" t="str">
        <f t="shared" si="27"/>
        <v>Normédica</v>
      </c>
      <c r="C90" s="13">
        <f aca="true" t="shared" si="30" ref="C90:L90">C9+C50</f>
        <v>62582</v>
      </c>
      <c r="D90" s="13">
        <f t="shared" si="30"/>
        <v>62331</v>
      </c>
      <c r="E90" s="13">
        <f t="shared" si="30"/>
        <v>61879</v>
      </c>
      <c r="F90" s="13">
        <f t="shared" si="30"/>
        <v>61417</v>
      </c>
      <c r="G90" s="13">
        <f t="shared" si="30"/>
        <v>53297</v>
      </c>
      <c r="H90" s="13">
        <f t="shared" si="30"/>
        <v>52983</v>
      </c>
      <c r="I90" s="13">
        <f t="shared" si="30"/>
        <v>51840</v>
      </c>
      <c r="J90" s="13">
        <f t="shared" si="30"/>
        <v>51530</v>
      </c>
      <c r="K90" s="13">
        <f t="shared" si="30"/>
        <v>51148</v>
      </c>
      <c r="L90" s="13">
        <f t="shared" si="30"/>
        <v>50977</v>
      </c>
      <c r="M90" s="13">
        <f t="shared" si="21"/>
        <v>50881</v>
      </c>
      <c r="N90" s="13">
        <f t="shared" si="21"/>
        <v>50465</v>
      </c>
      <c r="O90" s="13">
        <f t="shared" si="21"/>
        <v>49991</v>
      </c>
      <c r="P90" s="13">
        <f t="shared" si="22"/>
        <v>54061.583333333336</v>
      </c>
      <c r="Q90" s="4"/>
      <c r="R90" s="4"/>
      <c r="S90" s="23">
        <f t="shared" si="23"/>
        <v>61875.666666666664</v>
      </c>
      <c r="T90" s="4">
        <f t="shared" si="24"/>
        <v>52706.666666666664</v>
      </c>
      <c r="U90" s="4">
        <f t="shared" si="25"/>
        <v>51218.333333333336</v>
      </c>
      <c r="V90" s="4">
        <f t="shared" si="26"/>
        <v>50445.666666666664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</row>
    <row r="91" spans="1:255" ht="11.25">
      <c r="A91" s="4">
        <v>74</v>
      </c>
      <c r="B91" s="11" t="str">
        <f t="shared" si="27"/>
        <v>ING Salud Isapre S.A. (1)</v>
      </c>
      <c r="C91" s="13">
        <f aca="true" t="shared" si="31" ref="C91:J91">C10+C51</f>
        <v>110752</v>
      </c>
      <c r="D91" s="13">
        <f t="shared" si="31"/>
        <v>111134</v>
      </c>
      <c r="E91" s="13">
        <f t="shared" si="31"/>
        <v>111180</v>
      </c>
      <c r="F91" s="13">
        <f t="shared" si="31"/>
        <v>111639</v>
      </c>
      <c r="G91" s="13">
        <f t="shared" si="31"/>
        <v>111835</v>
      </c>
      <c r="H91" s="13">
        <f t="shared" si="31"/>
        <v>112430</v>
      </c>
      <c r="I91" s="13">
        <f t="shared" si="31"/>
        <v>113620</v>
      </c>
      <c r="J91" s="13">
        <f t="shared" si="31"/>
        <v>114564</v>
      </c>
      <c r="K91" s="13"/>
      <c r="L91" s="13"/>
      <c r="M91" s="13"/>
      <c r="N91" s="13"/>
      <c r="O91" s="13"/>
      <c r="P91" s="13">
        <f t="shared" si="22"/>
        <v>112343.14285714286</v>
      </c>
      <c r="Q91" s="4"/>
      <c r="R91" s="4"/>
      <c r="S91" s="23">
        <f t="shared" si="23"/>
        <v>111317.66666666667</v>
      </c>
      <c r="T91" s="4">
        <f t="shared" si="24"/>
        <v>112628.33333333333</v>
      </c>
      <c r="U91" s="4">
        <f t="shared" si="25"/>
        <v>114564</v>
      </c>
      <c r="V91" s="4" t="e">
        <f t="shared" si="26"/>
        <v>#DIV/0!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</row>
    <row r="92" spans="1:255" ht="11.25">
      <c r="A92" s="4">
        <v>78</v>
      </c>
      <c r="B92" s="11" t="str">
        <f t="shared" si="27"/>
        <v>ING Salud S.A. (1)</v>
      </c>
      <c r="C92" s="13">
        <f aca="true" t="shared" si="32" ref="C92:L92">C11+C52</f>
        <v>441700</v>
      </c>
      <c r="D92" s="13">
        <f t="shared" si="32"/>
        <v>440691</v>
      </c>
      <c r="E92" s="13">
        <f t="shared" si="32"/>
        <v>438680</v>
      </c>
      <c r="F92" s="13">
        <f t="shared" si="32"/>
        <v>437468</v>
      </c>
      <c r="G92" s="13">
        <f t="shared" si="32"/>
        <v>435111</v>
      </c>
      <c r="H92" s="13">
        <f t="shared" si="32"/>
        <v>436643</v>
      </c>
      <c r="I92" s="13">
        <f t="shared" si="32"/>
        <v>439498</v>
      </c>
      <c r="J92" s="13">
        <f t="shared" si="32"/>
        <v>437859</v>
      </c>
      <c r="K92" s="13">
        <f t="shared" si="32"/>
        <v>552067</v>
      </c>
      <c r="L92" s="13">
        <f t="shared" si="32"/>
        <v>553273</v>
      </c>
      <c r="M92" s="13">
        <f aca="true" t="shared" si="33" ref="M92:O98">M11+M52</f>
        <v>553851</v>
      </c>
      <c r="N92" s="13">
        <f t="shared" si="33"/>
        <v>556754</v>
      </c>
      <c r="O92" s="13">
        <f t="shared" si="33"/>
        <v>562254</v>
      </c>
      <c r="P92" s="13">
        <f t="shared" si="22"/>
        <v>487012.4166666667</v>
      </c>
      <c r="Q92" s="4"/>
      <c r="R92" s="4"/>
      <c r="S92" s="23">
        <f t="shared" si="23"/>
        <v>438946.3333333333</v>
      </c>
      <c r="T92" s="4">
        <f t="shared" si="24"/>
        <v>437084</v>
      </c>
      <c r="U92" s="4">
        <f t="shared" si="25"/>
        <v>514399.6666666667</v>
      </c>
      <c r="V92" s="4">
        <f t="shared" si="26"/>
        <v>557619.6666666666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</row>
    <row r="93" spans="1:255" ht="11.25">
      <c r="A93" s="4">
        <v>80</v>
      </c>
      <c r="B93" s="11" t="str">
        <f t="shared" si="27"/>
        <v>Vida Tres</v>
      </c>
      <c r="C93" s="13">
        <f aca="true" t="shared" si="34" ref="C93:L93">C12+C53</f>
        <v>133950</v>
      </c>
      <c r="D93" s="13">
        <f t="shared" si="34"/>
        <v>132106</v>
      </c>
      <c r="E93" s="13">
        <f t="shared" si="34"/>
        <v>130919</v>
      </c>
      <c r="F93" s="13">
        <f t="shared" si="34"/>
        <v>130017</v>
      </c>
      <c r="G93" s="13">
        <f t="shared" si="34"/>
        <v>129570</v>
      </c>
      <c r="H93" s="13">
        <f t="shared" si="34"/>
        <v>128725</v>
      </c>
      <c r="I93" s="13">
        <f t="shared" si="34"/>
        <v>128917</v>
      </c>
      <c r="J93" s="13">
        <f t="shared" si="34"/>
        <v>127857</v>
      </c>
      <c r="K93" s="13">
        <f t="shared" si="34"/>
        <v>127597</v>
      </c>
      <c r="L93" s="13">
        <f t="shared" si="34"/>
        <v>127506</v>
      </c>
      <c r="M93" s="13">
        <f t="shared" si="33"/>
        <v>127463</v>
      </c>
      <c r="N93" s="13">
        <f t="shared" si="33"/>
        <v>128264</v>
      </c>
      <c r="O93" s="13">
        <f t="shared" si="33"/>
        <v>128694</v>
      </c>
      <c r="P93" s="13">
        <f t="shared" si="22"/>
        <v>128969.58333333333</v>
      </c>
      <c r="Q93" s="4"/>
      <c r="R93" s="4"/>
      <c r="S93" s="23">
        <f t="shared" si="23"/>
        <v>131014</v>
      </c>
      <c r="T93" s="4">
        <f t="shared" si="24"/>
        <v>129070.66666666667</v>
      </c>
      <c r="U93" s="4">
        <f t="shared" si="25"/>
        <v>127653.33333333333</v>
      </c>
      <c r="V93" s="4">
        <f t="shared" si="26"/>
        <v>128140.33333333333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1.25">
      <c r="A94" s="4">
        <v>88</v>
      </c>
      <c r="B94" s="11" t="str">
        <f t="shared" si="27"/>
        <v>Masvida</v>
      </c>
      <c r="C94" s="13">
        <f aca="true" t="shared" si="35" ref="C94:L94">C13+C54</f>
        <v>176513</v>
      </c>
      <c r="D94" s="13">
        <f t="shared" si="35"/>
        <v>177198</v>
      </c>
      <c r="E94" s="13">
        <f t="shared" si="35"/>
        <v>176332</v>
      </c>
      <c r="F94" s="13">
        <f t="shared" si="35"/>
        <v>176411</v>
      </c>
      <c r="G94" s="13">
        <f t="shared" si="35"/>
        <v>176913</v>
      </c>
      <c r="H94" s="13">
        <f t="shared" si="35"/>
        <v>176997</v>
      </c>
      <c r="I94" s="13">
        <f t="shared" si="35"/>
        <v>177349</v>
      </c>
      <c r="J94" s="13">
        <f t="shared" si="35"/>
        <v>178740</v>
      </c>
      <c r="K94" s="13">
        <f t="shared" si="35"/>
        <v>178911</v>
      </c>
      <c r="L94" s="13">
        <f t="shared" si="35"/>
        <v>180059</v>
      </c>
      <c r="M94" s="13">
        <f t="shared" si="33"/>
        <v>181010</v>
      </c>
      <c r="N94" s="13">
        <f t="shared" si="33"/>
        <v>182672</v>
      </c>
      <c r="O94" s="13">
        <f t="shared" si="33"/>
        <v>184412</v>
      </c>
      <c r="P94" s="13">
        <f t="shared" si="22"/>
        <v>178917</v>
      </c>
      <c r="Q94" s="4"/>
      <c r="R94" s="4"/>
      <c r="S94" s="23">
        <f t="shared" si="23"/>
        <v>176647</v>
      </c>
      <c r="T94" s="4">
        <f t="shared" si="24"/>
        <v>177086.33333333334</v>
      </c>
      <c r="U94" s="4">
        <f t="shared" si="25"/>
        <v>179236.66666666666</v>
      </c>
      <c r="V94" s="4">
        <f t="shared" si="26"/>
        <v>182698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1.25">
      <c r="A95" s="4">
        <v>89</v>
      </c>
      <c r="B95" s="11" t="str">
        <f t="shared" si="27"/>
        <v>Linksalud S.A.(2)</v>
      </c>
      <c r="C95" s="13">
        <f aca="true" t="shared" si="36" ref="C95:L95">C14+C55</f>
        <v>5359</v>
      </c>
      <c r="D95" s="13">
        <f t="shared" si="36"/>
        <v>4732</v>
      </c>
      <c r="E95" s="13">
        <f t="shared" si="36"/>
        <v>4166</v>
      </c>
      <c r="F95" s="13">
        <f t="shared" si="36"/>
        <v>3094</v>
      </c>
      <c r="G95" s="13">
        <f t="shared" si="36"/>
        <v>2525</v>
      </c>
      <c r="H95" s="13">
        <f t="shared" si="36"/>
        <v>2505</v>
      </c>
      <c r="I95" s="13">
        <f t="shared" si="36"/>
        <v>1701</v>
      </c>
      <c r="J95" s="13">
        <f t="shared" si="36"/>
        <v>1252</v>
      </c>
      <c r="K95" s="13">
        <f t="shared" si="36"/>
        <v>995</v>
      </c>
      <c r="L95" s="13">
        <f t="shared" si="36"/>
        <v>588</v>
      </c>
      <c r="M95" s="13">
        <f t="shared" si="33"/>
        <v>585</v>
      </c>
      <c r="N95" s="13">
        <f t="shared" si="33"/>
        <v>0</v>
      </c>
      <c r="O95" s="13">
        <f t="shared" si="33"/>
        <v>0</v>
      </c>
      <c r="P95" s="13">
        <f t="shared" si="22"/>
        <v>1845.25</v>
      </c>
      <c r="Q95" s="4"/>
      <c r="R95" s="4"/>
      <c r="S95" s="23">
        <f t="shared" si="23"/>
        <v>3997.3333333333335</v>
      </c>
      <c r="T95" s="4">
        <f t="shared" si="24"/>
        <v>2243.6666666666665</v>
      </c>
      <c r="U95" s="4">
        <f t="shared" si="25"/>
        <v>945</v>
      </c>
      <c r="V95" s="4">
        <f t="shared" si="26"/>
        <v>195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1.25">
      <c r="A96" s="4">
        <v>96</v>
      </c>
      <c r="B96" s="11" t="str">
        <f t="shared" si="27"/>
        <v>Vida Plena S.A. (2)</v>
      </c>
      <c r="C96" s="13">
        <f aca="true" t="shared" si="37" ref="C96:L96">C15+C56</f>
        <v>14979</v>
      </c>
      <c r="D96" s="13">
        <f t="shared" si="37"/>
        <v>15019</v>
      </c>
      <c r="E96" s="13">
        <f t="shared" si="37"/>
        <v>15200</v>
      </c>
      <c r="F96" s="13">
        <f t="shared" si="37"/>
        <v>15577</v>
      </c>
      <c r="G96" s="13">
        <f t="shared" si="37"/>
        <v>16039</v>
      </c>
      <c r="H96" s="13">
        <f t="shared" si="37"/>
        <v>16281</v>
      </c>
      <c r="I96" s="13">
        <f t="shared" si="37"/>
        <v>16276</v>
      </c>
      <c r="J96" s="13">
        <f t="shared" si="37"/>
        <v>16370</v>
      </c>
      <c r="K96" s="13">
        <f t="shared" si="37"/>
        <v>48298</v>
      </c>
      <c r="L96" s="13">
        <f t="shared" si="37"/>
        <v>47842</v>
      </c>
      <c r="M96" s="13">
        <f t="shared" si="33"/>
        <v>47441</v>
      </c>
      <c r="N96" s="13">
        <f t="shared" si="33"/>
        <v>47496</v>
      </c>
      <c r="O96" s="13">
        <f t="shared" si="33"/>
        <v>47004</v>
      </c>
      <c r="P96" s="13">
        <f t="shared" si="22"/>
        <v>29070.25</v>
      </c>
      <c r="Q96" s="4"/>
      <c r="R96" s="4"/>
      <c r="S96" s="23">
        <f t="shared" si="23"/>
        <v>15265.333333333334</v>
      </c>
      <c r="T96" s="4">
        <f t="shared" si="24"/>
        <v>16198.666666666666</v>
      </c>
      <c r="U96" s="4">
        <f t="shared" si="25"/>
        <v>37503.333333333336</v>
      </c>
      <c r="V96" s="4">
        <f t="shared" si="26"/>
        <v>47313.666666666664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1.25">
      <c r="A97" s="4">
        <v>99</v>
      </c>
      <c r="B97" s="11" t="str">
        <f t="shared" si="27"/>
        <v>Isapre Banmédica</v>
      </c>
      <c r="C97" s="13">
        <f aca="true" t="shared" si="38" ref="C97:L97">C16+C57</f>
        <v>480886</v>
      </c>
      <c r="D97" s="13">
        <f t="shared" si="38"/>
        <v>477392</v>
      </c>
      <c r="E97" s="13">
        <f t="shared" si="38"/>
        <v>474210</v>
      </c>
      <c r="F97" s="13">
        <f t="shared" si="38"/>
        <v>474212</v>
      </c>
      <c r="G97" s="13">
        <f t="shared" si="38"/>
        <v>473978</v>
      </c>
      <c r="H97" s="13">
        <f t="shared" si="38"/>
        <v>471137</v>
      </c>
      <c r="I97" s="13">
        <f t="shared" si="38"/>
        <v>474178</v>
      </c>
      <c r="J97" s="13">
        <f t="shared" si="38"/>
        <v>472741</v>
      </c>
      <c r="K97" s="13">
        <f t="shared" si="38"/>
        <v>470283</v>
      </c>
      <c r="L97" s="13">
        <f t="shared" si="38"/>
        <v>469851</v>
      </c>
      <c r="M97" s="13">
        <f t="shared" si="33"/>
        <v>469400</v>
      </c>
      <c r="N97" s="13">
        <f t="shared" si="33"/>
        <v>470409</v>
      </c>
      <c r="O97" s="13">
        <f t="shared" si="33"/>
        <v>471337</v>
      </c>
      <c r="P97" s="13">
        <f t="shared" si="22"/>
        <v>472427.3333333333</v>
      </c>
      <c r="Q97" s="4"/>
      <c r="R97" s="4"/>
      <c r="S97" s="23">
        <f t="shared" si="23"/>
        <v>475271.3333333333</v>
      </c>
      <c r="T97" s="4">
        <f t="shared" si="24"/>
        <v>473097.6666666667</v>
      </c>
      <c r="U97" s="4">
        <f t="shared" si="25"/>
        <v>470958.3333333333</v>
      </c>
      <c r="V97" s="4">
        <f t="shared" si="26"/>
        <v>470382</v>
      </c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1.25">
      <c r="A98" s="4">
        <v>104</v>
      </c>
      <c r="B98" s="11" t="str">
        <f t="shared" si="27"/>
        <v>Sfera</v>
      </c>
      <c r="C98" s="13">
        <f aca="true" t="shared" si="39" ref="C98:L98">C17+C58</f>
        <v>24463</v>
      </c>
      <c r="D98" s="13">
        <f t="shared" si="39"/>
        <v>24703</v>
      </c>
      <c r="E98" s="13">
        <f t="shared" si="39"/>
        <v>24638</v>
      </c>
      <c r="F98" s="13">
        <f t="shared" si="39"/>
        <v>24513</v>
      </c>
      <c r="G98" s="13">
        <f t="shared" si="39"/>
        <v>24537</v>
      </c>
      <c r="H98" s="13">
        <f t="shared" si="39"/>
        <v>24631</v>
      </c>
      <c r="I98" s="13">
        <f t="shared" si="39"/>
        <v>24931</v>
      </c>
      <c r="J98" s="13">
        <f t="shared" si="39"/>
        <v>25032</v>
      </c>
      <c r="K98" s="13">
        <f t="shared" si="39"/>
        <v>25491</v>
      </c>
      <c r="L98" s="13">
        <f t="shared" si="39"/>
        <v>25835</v>
      </c>
      <c r="M98" s="13">
        <f t="shared" si="33"/>
        <v>26220</v>
      </c>
      <c r="N98" s="13">
        <f t="shared" si="33"/>
        <v>26668</v>
      </c>
      <c r="O98" s="13">
        <f t="shared" si="33"/>
        <v>27878</v>
      </c>
      <c r="P98" s="13">
        <f t="shared" si="22"/>
        <v>25423.083333333332</v>
      </c>
      <c r="Q98" s="4"/>
      <c r="R98" s="4"/>
      <c r="S98" s="23">
        <f t="shared" si="23"/>
        <v>24618</v>
      </c>
      <c r="T98" s="4">
        <f t="shared" si="24"/>
        <v>24699.666666666668</v>
      </c>
      <c r="U98" s="4">
        <f t="shared" si="25"/>
        <v>25452.666666666668</v>
      </c>
      <c r="V98" s="4">
        <f t="shared" si="26"/>
        <v>26922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1.25">
      <c r="A99" s="4">
        <v>106</v>
      </c>
      <c r="B99" s="11" t="str">
        <f t="shared" si="27"/>
        <v>La Araucana</v>
      </c>
      <c r="C99" s="13">
        <f aca="true" t="shared" si="40" ref="C99:J99">C18+C59</f>
        <v>34546</v>
      </c>
      <c r="D99" s="13">
        <f t="shared" si="40"/>
        <v>34675</v>
      </c>
      <c r="E99" s="13">
        <f t="shared" si="40"/>
        <v>34818</v>
      </c>
      <c r="F99" s="13">
        <f t="shared" si="40"/>
        <v>34940</v>
      </c>
      <c r="G99" s="13">
        <f t="shared" si="40"/>
        <v>34431</v>
      </c>
      <c r="H99" s="13">
        <f t="shared" si="40"/>
        <v>34149</v>
      </c>
      <c r="I99" s="13">
        <f t="shared" si="40"/>
        <v>33429</v>
      </c>
      <c r="J99" s="13">
        <f t="shared" si="40"/>
        <v>32695</v>
      </c>
      <c r="K99" s="13"/>
      <c r="L99" s="13"/>
      <c r="M99" s="13"/>
      <c r="N99" s="13"/>
      <c r="O99" s="13"/>
      <c r="P99" s="13">
        <f t="shared" si="22"/>
        <v>34162.42857142857</v>
      </c>
      <c r="Q99" s="4"/>
      <c r="R99" s="4"/>
      <c r="S99" s="23">
        <f t="shared" si="23"/>
        <v>34811</v>
      </c>
      <c r="T99" s="4">
        <f t="shared" si="24"/>
        <v>34003</v>
      </c>
      <c r="U99" s="4">
        <f t="shared" si="25"/>
        <v>32695</v>
      </c>
      <c r="V99" s="4" t="e">
        <f t="shared" si="26"/>
        <v>#DIV/0!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1.25">
      <c r="A100" s="4">
        <v>107</v>
      </c>
      <c r="B100" s="11" t="str">
        <f t="shared" si="27"/>
        <v>Consalud S.A.</v>
      </c>
      <c r="C100" s="13">
        <f aca="true" t="shared" si="41" ref="C100:L100">C19+C60</f>
        <v>684491</v>
      </c>
      <c r="D100" s="13">
        <f t="shared" si="41"/>
        <v>687075</v>
      </c>
      <c r="E100" s="13">
        <f t="shared" si="41"/>
        <v>687548</v>
      </c>
      <c r="F100" s="13">
        <f t="shared" si="41"/>
        <v>690242</v>
      </c>
      <c r="G100" s="13">
        <f t="shared" si="41"/>
        <v>698793</v>
      </c>
      <c r="H100" s="13">
        <f t="shared" si="41"/>
        <v>700817</v>
      </c>
      <c r="I100" s="13">
        <f t="shared" si="41"/>
        <v>702171</v>
      </c>
      <c r="J100" s="13">
        <f t="shared" si="41"/>
        <v>700887</v>
      </c>
      <c r="K100" s="13">
        <f t="shared" si="41"/>
        <v>697084</v>
      </c>
      <c r="L100" s="13">
        <f t="shared" si="41"/>
        <v>694794</v>
      </c>
      <c r="M100" s="13">
        <f aca="true" t="shared" si="42" ref="M100:O101">M19+M60</f>
        <v>684646</v>
      </c>
      <c r="N100" s="13">
        <f t="shared" si="42"/>
        <v>661535</v>
      </c>
      <c r="O100" s="13">
        <f t="shared" si="42"/>
        <v>648673</v>
      </c>
      <c r="P100" s="13">
        <f t="shared" si="22"/>
        <v>687855.4166666666</v>
      </c>
      <c r="Q100" s="4"/>
      <c r="R100" s="4"/>
      <c r="S100" s="23">
        <f t="shared" si="23"/>
        <v>688288.3333333334</v>
      </c>
      <c r="T100" s="4">
        <f t="shared" si="24"/>
        <v>700593.6666666666</v>
      </c>
      <c r="U100" s="4">
        <f t="shared" si="25"/>
        <v>697588.3333333334</v>
      </c>
      <c r="V100" s="4">
        <f t="shared" si="26"/>
        <v>664951.3333333334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1.25" hidden="1">
      <c r="A101" s="12">
        <v>108</v>
      </c>
      <c r="B101" s="15" t="s">
        <v>81</v>
      </c>
      <c r="C101" s="13"/>
      <c r="D101" s="13">
        <f aca="true" t="shared" si="43" ref="D101:L101">D20+D61</f>
        <v>0</v>
      </c>
      <c r="E101" s="13">
        <f t="shared" si="43"/>
        <v>0</v>
      </c>
      <c r="F101" s="13">
        <f t="shared" si="43"/>
        <v>0</v>
      </c>
      <c r="G101" s="13">
        <f t="shared" si="43"/>
        <v>0</v>
      </c>
      <c r="H101" s="13">
        <f t="shared" si="43"/>
        <v>0</v>
      </c>
      <c r="I101" s="13">
        <f t="shared" si="43"/>
        <v>0</v>
      </c>
      <c r="J101" s="13">
        <f t="shared" si="43"/>
        <v>0</v>
      </c>
      <c r="K101" s="13">
        <f t="shared" si="43"/>
        <v>0</v>
      </c>
      <c r="L101" s="13">
        <f t="shared" si="43"/>
        <v>0</v>
      </c>
      <c r="M101" s="13">
        <f t="shared" si="42"/>
        <v>0</v>
      </c>
      <c r="N101" s="13">
        <f t="shared" si="42"/>
        <v>0</v>
      </c>
      <c r="O101" s="13">
        <f t="shared" si="42"/>
        <v>0</v>
      </c>
      <c r="P101" s="13">
        <f t="shared" si="22"/>
        <v>0</v>
      </c>
      <c r="Q101" s="4"/>
      <c r="R101" s="4"/>
      <c r="S101" s="23">
        <f t="shared" si="23"/>
        <v>0</v>
      </c>
      <c r="T101" s="4">
        <f t="shared" si="24"/>
        <v>0</v>
      </c>
      <c r="U101" s="4">
        <f t="shared" si="25"/>
        <v>0</v>
      </c>
      <c r="V101" s="4">
        <f t="shared" si="26"/>
        <v>0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1.25">
      <c r="A102" s="4"/>
      <c r="B102" s="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2:255" ht="11.25">
      <c r="B103" s="11" t="s">
        <v>52</v>
      </c>
      <c r="C103" s="13">
        <f aca="true" t="shared" si="44" ref="C103:I103">SUM(C87:C102)</f>
        <v>2783268</v>
      </c>
      <c r="D103" s="13">
        <f t="shared" si="44"/>
        <v>2774504</v>
      </c>
      <c r="E103" s="13">
        <f t="shared" si="44"/>
        <v>2763367</v>
      </c>
      <c r="F103" s="13">
        <f t="shared" si="44"/>
        <v>2758412</v>
      </c>
      <c r="G103" s="13">
        <f t="shared" si="44"/>
        <v>2748979</v>
      </c>
      <c r="H103" s="13">
        <f t="shared" si="44"/>
        <v>2743041</v>
      </c>
      <c r="I103" s="13">
        <f t="shared" si="44"/>
        <v>2743930</v>
      </c>
      <c r="J103" s="13">
        <f aca="true" t="shared" si="45" ref="J103:O103">SUM(J87:J102)</f>
        <v>2734259</v>
      </c>
      <c r="K103" s="13">
        <f t="shared" si="45"/>
        <v>2721898</v>
      </c>
      <c r="L103" s="13">
        <f t="shared" si="45"/>
        <v>2714469</v>
      </c>
      <c r="M103" s="13">
        <f t="shared" si="45"/>
        <v>2699998</v>
      </c>
      <c r="N103" s="13">
        <f t="shared" si="45"/>
        <v>2681493</v>
      </c>
      <c r="O103" s="13">
        <f t="shared" si="45"/>
        <v>2674561</v>
      </c>
      <c r="P103" s="13">
        <f>AVERAGE(D103:O103)</f>
        <v>2729909.25</v>
      </c>
      <c r="Q103" s="4"/>
      <c r="R103" s="4"/>
      <c r="S103" s="23">
        <f>AVERAGE(D103:F103)</f>
        <v>2765427.6666666665</v>
      </c>
      <c r="T103" s="4">
        <f>AVERAGE(G103:I103)</f>
        <v>2745316.6666666665</v>
      </c>
      <c r="U103" s="4">
        <f>AVERAGE(J103:L103)</f>
        <v>2723542</v>
      </c>
      <c r="V103" s="4">
        <f>AVERAGE(M103:O103)</f>
        <v>2685350.6666666665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1.25">
      <c r="A104" s="4"/>
      <c r="B104" s="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1.25">
      <c r="A105" s="4">
        <v>62</v>
      </c>
      <c r="B105" s="11" t="str">
        <f aca="true" t="shared" si="46" ref="B105:B112">+B24</f>
        <v>San Lorenzo</v>
      </c>
      <c r="C105" s="13">
        <f aca="true" t="shared" si="47" ref="C105:L105">C24+C65</f>
        <v>7989</v>
      </c>
      <c r="D105" s="13">
        <f t="shared" si="47"/>
        <v>7854</v>
      </c>
      <c r="E105" s="13">
        <f t="shared" si="47"/>
        <v>7855</v>
      </c>
      <c r="F105" s="13">
        <f t="shared" si="47"/>
        <v>7744</v>
      </c>
      <c r="G105" s="13">
        <f t="shared" si="47"/>
        <v>7509</v>
      </c>
      <c r="H105" s="13">
        <f t="shared" si="47"/>
        <v>7637</v>
      </c>
      <c r="I105" s="13">
        <f t="shared" si="47"/>
        <v>7597</v>
      </c>
      <c r="J105" s="13">
        <f t="shared" si="47"/>
        <v>7580</v>
      </c>
      <c r="K105" s="13">
        <f t="shared" si="47"/>
        <v>7575</v>
      </c>
      <c r="L105" s="13">
        <f t="shared" si="47"/>
        <v>7381</v>
      </c>
      <c r="M105" s="13">
        <f aca="true" t="shared" si="48" ref="M105:O112">M24+M65</f>
        <v>7469</v>
      </c>
      <c r="N105" s="13">
        <f t="shared" si="48"/>
        <v>7460</v>
      </c>
      <c r="O105" s="13">
        <f t="shared" si="48"/>
        <v>7482</v>
      </c>
      <c r="P105" s="13">
        <f aca="true" t="shared" si="49" ref="P105:P112">AVERAGE(D105:O105)</f>
        <v>7595.25</v>
      </c>
      <c r="Q105" s="4"/>
      <c r="R105" s="4"/>
      <c r="S105" s="23">
        <f aca="true" t="shared" si="50" ref="S105:S112">AVERAGE(D105:F105)</f>
        <v>7817.666666666667</v>
      </c>
      <c r="T105" s="4">
        <f aca="true" t="shared" si="51" ref="T105:T112">AVERAGE(G105:I105)</f>
        <v>7581</v>
      </c>
      <c r="U105" s="4">
        <f aca="true" t="shared" si="52" ref="U105:U112">AVERAGE(J105:L105)</f>
        <v>7512</v>
      </c>
      <c r="V105" s="4">
        <f aca="true" t="shared" si="53" ref="V105:V112">AVERAGE(M105:O105)</f>
        <v>7470.333333333333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1.25">
      <c r="A106" s="4">
        <v>63</v>
      </c>
      <c r="B106" s="11" t="str">
        <f t="shared" si="46"/>
        <v>El Teniente</v>
      </c>
      <c r="C106" s="13">
        <f aca="true" t="shared" si="54" ref="C106:L106">C25+C66</f>
        <v>49276</v>
      </c>
      <c r="D106" s="13">
        <f t="shared" si="54"/>
        <v>49269</v>
      </c>
      <c r="E106" s="13">
        <f t="shared" si="54"/>
        <v>49185</v>
      </c>
      <c r="F106" s="13">
        <f t="shared" si="54"/>
        <v>48797</v>
      </c>
      <c r="G106" s="13">
        <f t="shared" si="54"/>
        <v>48312</v>
      </c>
      <c r="H106" s="13">
        <f t="shared" si="54"/>
        <v>48108</v>
      </c>
      <c r="I106" s="13">
        <f t="shared" si="54"/>
        <v>47979</v>
      </c>
      <c r="J106" s="13">
        <f t="shared" si="54"/>
        <v>47505</v>
      </c>
      <c r="K106" s="13">
        <f t="shared" si="54"/>
        <v>47505</v>
      </c>
      <c r="L106" s="13">
        <f t="shared" si="54"/>
        <v>47321</v>
      </c>
      <c r="M106" s="13">
        <f t="shared" si="48"/>
        <v>47512</v>
      </c>
      <c r="N106" s="13">
        <f t="shared" si="48"/>
        <v>47568</v>
      </c>
      <c r="O106" s="13">
        <f t="shared" si="48"/>
        <v>47369</v>
      </c>
      <c r="P106" s="13">
        <f t="shared" si="49"/>
        <v>48035.833333333336</v>
      </c>
      <c r="Q106" s="4"/>
      <c r="R106" s="4"/>
      <c r="S106" s="23">
        <f t="shared" si="50"/>
        <v>49083.666666666664</v>
      </c>
      <c r="T106" s="4">
        <f t="shared" si="51"/>
        <v>48133</v>
      </c>
      <c r="U106" s="4">
        <f t="shared" si="52"/>
        <v>47443.666666666664</v>
      </c>
      <c r="V106" s="4">
        <f t="shared" si="53"/>
        <v>47483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1.25">
      <c r="A107" s="4">
        <v>65</v>
      </c>
      <c r="B107" s="11" t="str">
        <f t="shared" si="46"/>
        <v>Chuquicamata</v>
      </c>
      <c r="C107" s="13">
        <f aca="true" t="shared" si="55" ref="C107:L107">C26+C67</f>
        <v>33327</v>
      </c>
      <c r="D107" s="13">
        <f t="shared" si="55"/>
        <v>33518</v>
      </c>
      <c r="E107" s="13">
        <f t="shared" si="55"/>
        <v>32942</v>
      </c>
      <c r="F107" s="13">
        <f t="shared" si="55"/>
        <v>33291</v>
      </c>
      <c r="G107" s="13">
        <f t="shared" si="55"/>
        <v>33543</v>
      </c>
      <c r="H107" s="13">
        <f t="shared" si="55"/>
        <v>33112</v>
      </c>
      <c r="I107" s="13">
        <f t="shared" si="55"/>
        <v>33291</v>
      </c>
      <c r="J107" s="13">
        <f t="shared" si="55"/>
        <v>33409</v>
      </c>
      <c r="K107" s="13">
        <f t="shared" si="55"/>
        <v>33546</v>
      </c>
      <c r="L107" s="13">
        <f t="shared" si="55"/>
        <v>33021</v>
      </c>
      <c r="M107" s="13">
        <f t="shared" si="48"/>
        <v>33220</v>
      </c>
      <c r="N107" s="13">
        <f t="shared" si="48"/>
        <v>33350</v>
      </c>
      <c r="O107" s="13">
        <f t="shared" si="48"/>
        <v>33597</v>
      </c>
      <c r="P107" s="13">
        <f t="shared" si="49"/>
        <v>33320</v>
      </c>
      <c r="Q107" s="4"/>
      <c r="R107" s="4"/>
      <c r="S107" s="23">
        <f t="shared" si="50"/>
        <v>33250.333333333336</v>
      </c>
      <c r="T107" s="4">
        <f t="shared" si="51"/>
        <v>33315.333333333336</v>
      </c>
      <c r="U107" s="4">
        <f t="shared" si="52"/>
        <v>33325.333333333336</v>
      </c>
      <c r="V107" s="4">
        <f t="shared" si="53"/>
        <v>33389</v>
      </c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1.25">
      <c r="A108" s="4">
        <v>68</v>
      </c>
      <c r="B108" s="11" t="str">
        <f t="shared" si="46"/>
        <v>Río Blanco</v>
      </c>
      <c r="C108" s="13">
        <f aca="true" t="shared" si="56" ref="C108:L108">C27+C68</f>
        <v>5353</v>
      </c>
      <c r="D108" s="13">
        <f t="shared" si="56"/>
        <v>5277</v>
      </c>
      <c r="E108" s="13">
        <f t="shared" si="56"/>
        <v>5255</v>
      </c>
      <c r="F108" s="13">
        <f t="shared" si="56"/>
        <v>5285</v>
      </c>
      <c r="G108" s="13">
        <f t="shared" si="56"/>
        <v>5275</v>
      </c>
      <c r="H108" s="13">
        <f t="shared" si="56"/>
        <v>5245</v>
      </c>
      <c r="I108" s="13">
        <f t="shared" si="56"/>
        <v>5250</v>
      </c>
      <c r="J108" s="13">
        <f t="shared" si="56"/>
        <v>5300</v>
      </c>
      <c r="K108" s="13">
        <f t="shared" si="56"/>
        <v>5320</v>
      </c>
      <c r="L108" s="13">
        <f t="shared" si="56"/>
        <v>5239</v>
      </c>
      <c r="M108" s="13">
        <f t="shared" si="48"/>
        <v>5287</v>
      </c>
      <c r="N108" s="13">
        <f t="shared" si="48"/>
        <v>5209</v>
      </c>
      <c r="O108" s="13">
        <f t="shared" si="48"/>
        <v>5182</v>
      </c>
      <c r="P108" s="13">
        <f t="shared" si="49"/>
        <v>5260.333333333333</v>
      </c>
      <c r="Q108" s="4"/>
      <c r="R108" s="4"/>
      <c r="S108" s="23">
        <f t="shared" si="50"/>
        <v>5272.333333333333</v>
      </c>
      <c r="T108" s="4">
        <f t="shared" si="51"/>
        <v>5256.666666666667</v>
      </c>
      <c r="U108" s="4">
        <f t="shared" si="52"/>
        <v>5286.333333333333</v>
      </c>
      <c r="V108" s="4">
        <f t="shared" si="53"/>
        <v>5226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1.25">
      <c r="A109" s="4">
        <v>76</v>
      </c>
      <c r="B109" s="11" t="str">
        <f t="shared" si="46"/>
        <v>Banco del Estado</v>
      </c>
      <c r="C109" s="13">
        <f aca="true" t="shared" si="57" ref="C109:L109">C28+C69</f>
        <v>27881</v>
      </c>
      <c r="D109" s="13">
        <f t="shared" si="57"/>
        <v>27874</v>
      </c>
      <c r="E109" s="13">
        <f t="shared" si="57"/>
        <v>27855</v>
      </c>
      <c r="F109" s="13">
        <f t="shared" si="57"/>
        <v>27835</v>
      </c>
      <c r="G109" s="13">
        <f t="shared" si="57"/>
        <v>27862</v>
      </c>
      <c r="H109" s="13">
        <f t="shared" si="57"/>
        <v>27807</v>
      </c>
      <c r="I109" s="13">
        <f t="shared" si="57"/>
        <v>27457</v>
      </c>
      <c r="J109" s="13">
        <f t="shared" si="57"/>
        <v>27542</v>
      </c>
      <c r="K109" s="13">
        <f t="shared" si="57"/>
        <v>27581</v>
      </c>
      <c r="L109" s="13">
        <f t="shared" si="57"/>
        <v>27584</v>
      </c>
      <c r="M109" s="13">
        <f t="shared" si="48"/>
        <v>27576</v>
      </c>
      <c r="N109" s="13">
        <f t="shared" si="48"/>
        <v>27575</v>
      </c>
      <c r="O109" s="13">
        <f t="shared" si="48"/>
        <v>27549</v>
      </c>
      <c r="P109" s="13">
        <f t="shared" si="49"/>
        <v>27674.75</v>
      </c>
      <c r="Q109" s="4"/>
      <c r="R109" s="4"/>
      <c r="S109" s="23">
        <f t="shared" si="50"/>
        <v>27854.666666666668</v>
      </c>
      <c r="T109" s="4">
        <f t="shared" si="51"/>
        <v>27708.666666666668</v>
      </c>
      <c r="U109" s="4">
        <f t="shared" si="52"/>
        <v>27569</v>
      </c>
      <c r="V109" s="4">
        <f t="shared" si="53"/>
        <v>27566.666666666668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1.25">
      <c r="A110" s="4">
        <v>81</v>
      </c>
      <c r="B110" s="11" t="str">
        <f t="shared" si="46"/>
        <v>Ferrosalud</v>
      </c>
      <c r="C110" s="13">
        <f aca="true" t="shared" si="58" ref="C110:L110">C29+C70</f>
        <v>8946</v>
      </c>
      <c r="D110" s="13">
        <f t="shared" si="58"/>
        <v>8922</v>
      </c>
      <c r="E110" s="13">
        <f t="shared" si="58"/>
        <v>8672</v>
      </c>
      <c r="F110" s="13">
        <f t="shared" si="58"/>
        <v>8748</v>
      </c>
      <c r="G110" s="13">
        <f t="shared" si="58"/>
        <v>8762</v>
      </c>
      <c r="H110" s="13">
        <f t="shared" si="58"/>
        <v>8813</v>
      </c>
      <c r="I110" s="13">
        <f t="shared" si="58"/>
        <v>8815</v>
      </c>
      <c r="J110" s="13">
        <f t="shared" si="58"/>
        <v>8815</v>
      </c>
      <c r="K110" s="13">
        <f t="shared" si="58"/>
        <v>8839</v>
      </c>
      <c r="L110" s="13">
        <f t="shared" si="58"/>
        <v>8864</v>
      </c>
      <c r="M110" s="13">
        <f t="shared" si="48"/>
        <v>9112</v>
      </c>
      <c r="N110" s="13">
        <f t="shared" si="48"/>
        <v>9509</v>
      </c>
      <c r="O110" s="13">
        <f t="shared" si="48"/>
        <v>10079</v>
      </c>
      <c r="P110" s="13">
        <f t="shared" si="49"/>
        <v>8995.833333333334</v>
      </c>
      <c r="Q110" s="4"/>
      <c r="R110" s="4"/>
      <c r="S110" s="23">
        <f t="shared" si="50"/>
        <v>8780.666666666666</v>
      </c>
      <c r="T110" s="4">
        <f t="shared" si="51"/>
        <v>8796.666666666666</v>
      </c>
      <c r="U110" s="4">
        <f t="shared" si="52"/>
        <v>8839.333333333334</v>
      </c>
      <c r="V110" s="4">
        <f t="shared" si="53"/>
        <v>9566.666666666666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1.25">
      <c r="A111" s="4">
        <v>85</v>
      </c>
      <c r="B111" s="11" t="str">
        <f t="shared" si="46"/>
        <v>CTC - Istel </v>
      </c>
      <c r="C111" s="13">
        <f aca="true" t="shared" si="59" ref="C111:L111">C30+C71</f>
        <v>19802</v>
      </c>
      <c r="D111" s="13">
        <f t="shared" si="59"/>
        <v>19518</v>
      </c>
      <c r="E111" s="13">
        <f t="shared" si="59"/>
        <v>19451</v>
      </c>
      <c r="F111" s="13">
        <f t="shared" si="59"/>
        <v>19311</v>
      </c>
      <c r="G111" s="13">
        <f t="shared" si="59"/>
        <v>19297</v>
      </c>
      <c r="H111" s="13">
        <f t="shared" si="59"/>
        <v>19047</v>
      </c>
      <c r="I111" s="13">
        <f t="shared" si="59"/>
        <v>18966</v>
      </c>
      <c r="J111" s="13">
        <f t="shared" si="59"/>
        <v>18972</v>
      </c>
      <c r="K111" s="13">
        <f t="shared" si="59"/>
        <v>18986</v>
      </c>
      <c r="L111" s="13">
        <f t="shared" si="59"/>
        <v>18869</v>
      </c>
      <c r="M111" s="13">
        <f t="shared" si="48"/>
        <v>18849</v>
      </c>
      <c r="N111" s="13">
        <f t="shared" si="48"/>
        <v>18778</v>
      </c>
      <c r="O111" s="13">
        <f t="shared" si="48"/>
        <v>17510</v>
      </c>
      <c r="P111" s="13">
        <f t="shared" si="49"/>
        <v>18962.833333333332</v>
      </c>
      <c r="Q111" s="4"/>
      <c r="R111" s="4"/>
      <c r="S111" s="23">
        <f t="shared" si="50"/>
        <v>19426.666666666668</v>
      </c>
      <c r="T111" s="4">
        <f t="shared" si="51"/>
        <v>19103.333333333332</v>
      </c>
      <c r="U111" s="4">
        <f t="shared" si="52"/>
        <v>18942.333333333332</v>
      </c>
      <c r="V111" s="4">
        <f t="shared" si="53"/>
        <v>18379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1.25">
      <c r="A112" s="4">
        <v>94</v>
      </c>
      <c r="B112" s="11" t="str">
        <f t="shared" si="46"/>
        <v>Cruz del Norte</v>
      </c>
      <c r="C112" s="13">
        <f aca="true" t="shared" si="60" ref="C112:L112">C31+C72</f>
        <v>4953</v>
      </c>
      <c r="D112" s="13">
        <f t="shared" si="60"/>
        <v>4946</v>
      </c>
      <c r="E112" s="13">
        <f t="shared" si="60"/>
        <v>4932</v>
      </c>
      <c r="F112" s="13">
        <f t="shared" si="60"/>
        <v>4910</v>
      </c>
      <c r="G112" s="13">
        <f t="shared" si="60"/>
        <v>4911</v>
      </c>
      <c r="H112" s="13">
        <f t="shared" si="60"/>
        <v>4910</v>
      </c>
      <c r="I112" s="13">
        <f t="shared" si="60"/>
        <v>4901</v>
      </c>
      <c r="J112" s="13">
        <f t="shared" si="60"/>
        <v>4941</v>
      </c>
      <c r="K112" s="13">
        <f t="shared" si="60"/>
        <v>4965</v>
      </c>
      <c r="L112" s="13">
        <f t="shared" si="60"/>
        <v>4988</v>
      </c>
      <c r="M112" s="13">
        <f t="shared" si="48"/>
        <v>4824</v>
      </c>
      <c r="N112" s="13">
        <f t="shared" si="48"/>
        <v>4842</v>
      </c>
      <c r="O112" s="13">
        <f t="shared" si="48"/>
        <v>4899</v>
      </c>
      <c r="P112" s="13">
        <f t="shared" si="49"/>
        <v>4914.083333333333</v>
      </c>
      <c r="Q112" s="4"/>
      <c r="R112" s="4"/>
      <c r="S112" s="23">
        <f t="shared" si="50"/>
        <v>4929.333333333333</v>
      </c>
      <c r="T112" s="4">
        <f t="shared" si="51"/>
        <v>4907.333333333333</v>
      </c>
      <c r="U112" s="4">
        <f t="shared" si="52"/>
        <v>4964.666666666667</v>
      </c>
      <c r="V112" s="4">
        <f t="shared" si="53"/>
        <v>4855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1.25">
      <c r="A113" s="4"/>
      <c r="B113" s="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1.25">
      <c r="A114" s="11"/>
      <c r="B114" s="11" t="s">
        <v>61</v>
      </c>
      <c r="C114" s="13">
        <f aca="true" t="shared" si="61" ref="C114:I114">SUM(C105:C112)</f>
        <v>157527</v>
      </c>
      <c r="D114" s="13">
        <f t="shared" si="61"/>
        <v>157178</v>
      </c>
      <c r="E114" s="13">
        <f t="shared" si="61"/>
        <v>156147</v>
      </c>
      <c r="F114" s="13">
        <f t="shared" si="61"/>
        <v>155921</v>
      </c>
      <c r="G114" s="13">
        <f t="shared" si="61"/>
        <v>155471</v>
      </c>
      <c r="H114" s="13">
        <f t="shared" si="61"/>
        <v>154679</v>
      </c>
      <c r="I114" s="13">
        <f t="shared" si="61"/>
        <v>154256</v>
      </c>
      <c r="J114" s="13">
        <f aca="true" t="shared" si="62" ref="J114:O114">SUM(J105:J112)</f>
        <v>154064</v>
      </c>
      <c r="K114" s="13">
        <f t="shared" si="62"/>
        <v>154317</v>
      </c>
      <c r="L114" s="13">
        <f t="shared" si="62"/>
        <v>153267</v>
      </c>
      <c r="M114" s="13">
        <f t="shared" si="62"/>
        <v>153849</v>
      </c>
      <c r="N114" s="13">
        <f t="shared" si="62"/>
        <v>154291</v>
      </c>
      <c r="O114" s="13">
        <f t="shared" si="62"/>
        <v>153667</v>
      </c>
      <c r="P114" s="13">
        <f>AVERAGE(D114:O114)</f>
        <v>154758.91666666666</v>
      </c>
      <c r="Q114" s="4"/>
      <c r="R114" s="4"/>
      <c r="S114" s="23">
        <f>AVERAGE(D114:F114)</f>
        <v>156415.33333333334</v>
      </c>
      <c r="T114" s="4">
        <f>AVERAGE(G114:I114)</f>
        <v>154802</v>
      </c>
      <c r="U114" s="4">
        <f>AVERAGE(J114:L114)</f>
        <v>153882.66666666666</v>
      </c>
      <c r="V114" s="4">
        <f>AVERAGE(M114:O114)</f>
        <v>153935.66666666666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1.25">
      <c r="A115" s="4"/>
      <c r="B115" s="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2" thickBot="1">
      <c r="A116" s="18"/>
      <c r="B116" s="18" t="s">
        <v>62</v>
      </c>
      <c r="C116" s="19">
        <f aca="true" t="shared" si="63" ref="C116:I116">C103+C114</f>
        <v>2940795</v>
      </c>
      <c r="D116" s="19">
        <f t="shared" si="63"/>
        <v>2931682</v>
      </c>
      <c r="E116" s="19">
        <f t="shared" si="63"/>
        <v>2919514</v>
      </c>
      <c r="F116" s="19">
        <f t="shared" si="63"/>
        <v>2914333</v>
      </c>
      <c r="G116" s="19">
        <f t="shared" si="63"/>
        <v>2904450</v>
      </c>
      <c r="H116" s="19">
        <f t="shared" si="63"/>
        <v>2897720</v>
      </c>
      <c r="I116" s="19">
        <f t="shared" si="63"/>
        <v>2898186</v>
      </c>
      <c r="J116" s="19">
        <f aca="true" t="shared" si="64" ref="J116:O116">J103+J114</f>
        <v>2888323</v>
      </c>
      <c r="K116" s="19">
        <f t="shared" si="64"/>
        <v>2876215</v>
      </c>
      <c r="L116" s="19">
        <f t="shared" si="64"/>
        <v>2867736</v>
      </c>
      <c r="M116" s="19">
        <f t="shared" si="64"/>
        <v>2853847</v>
      </c>
      <c r="N116" s="19">
        <f t="shared" si="64"/>
        <v>2835784</v>
      </c>
      <c r="O116" s="19">
        <f t="shared" si="64"/>
        <v>2828228</v>
      </c>
      <c r="P116" s="20">
        <f>AVERAGE(D116:O116)</f>
        <v>2884668.1666666665</v>
      </c>
      <c r="Q116" s="4"/>
      <c r="R116" s="4"/>
      <c r="S116" s="23">
        <f>AVERAGE(D116:F116)</f>
        <v>2921843</v>
      </c>
      <c r="T116" s="4">
        <f>AVERAGE(G116:I116)</f>
        <v>2900118.6666666665</v>
      </c>
      <c r="U116" s="4">
        <f>AVERAGE(J116:L116)</f>
        <v>2877424.6666666665</v>
      </c>
      <c r="V116" s="4">
        <f>AVERAGE(M116:O116)</f>
        <v>2839286.3333333335</v>
      </c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2:255" ht="11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2:255" ht="11.25">
      <c r="B118" s="11" t="str">
        <f>+B37</f>
        <v>Fuente: Superintendencia de Isapres, Archivo Maestro de Beneficiarios.</v>
      </c>
      <c r="C118" s="1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2:255" ht="21.75" customHeight="1">
      <c r="B119" s="147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  <row r="120" spans="2:255" ht="21" customHeight="1">
      <c r="B120" s="147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</row>
    <row r="121" spans="1:255" ht="23.25" customHeight="1">
      <c r="A121" s="4"/>
      <c r="B121" s="147">
        <f>+B81</f>
      </c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</row>
    <row r="122" spans="1:16" ht="12.75">
      <c r="A122" s="146" t="s">
        <v>284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</row>
  </sheetData>
  <mergeCells count="19">
    <mergeCell ref="B84:P84"/>
    <mergeCell ref="B120:P120"/>
    <mergeCell ref="B2:P2"/>
    <mergeCell ref="B3:P3"/>
    <mergeCell ref="B43:P43"/>
    <mergeCell ref="B44:P44"/>
    <mergeCell ref="B39:O39"/>
    <mergeCell ref="B38:P38"/>
    <mergeCell ref="B40:P40"/>
    <mergeCell ref="A122:P122"/>
    <mergeCell ref="A1:P1"/>
    <mergeCell ref="A42:P42"/>
    <mergeCell ref="A82:P82"/>
    <mergeCell ref="B121:P121"/>
    <mergeCell ref="B79:P79"/>
    <mergeCell ref="B80:P80"/>
    <mergeCell ref="B81:P81"/>
    <mergeCell ref="B119:P119"/>
    <mergeCell ref="B83:P83"/>
  </mergeCells>
  <hyperlinks>
    <hyperlink ref="A1" location="Indice!A1" display="Volver"/>
    <hyperlink ref="A42" location="Indice!A1" display="Volver"/>
    <hyperlink ref="A82" location="Indice!A1" display="Volver"/>
    <hyperlink ref="A122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46"/>
  <sheetViews>
    <sheetView showGridLines="0" workbookViewId="0" topLeftCell="A1">
      <selection activeCell="B2" sqref="B2:K2"/>
    </sheetView>
  </sheetViews>
  <sheetFormatPr defaultColWidth="6.796875" defaultRowHeight="15"/>
  <cols>
    <col min="1" max="1" width="3.59765625" style="1" bestFit="1" customWidth="1"/>
    <col min="2" max="2" width="19.69921875" style="1" customWidth="1"/>
    <col min="3" max="6" width="7.59765625" style="1" customWidth="1"/>
    <col min="7" max="7" width="1.69921875" style="1" customWidth="1"/>
    <col min="8" max="11" width="7.59765625" style="1" customWidth="1"/>
    <col min="12" max="12" width="0" style="1" hidden="1" customWidth="1"/>
    <col min="13" max="13" width="10.09765625" style="1" hidden="1" customWidth="1"/>
    <col min="14" max="14" width="15.19921875" style="1" hidden="1" customWidth="1"/>
    <col min="15" max="18" width="11.3984375" style="1" hidden="1" customWidth="1"/>
    <col min="19" max="27" width="0" style="1" hidden="1" customWidth="1"/>
    <col min="28" max="16384" width="6.69921875" style="1" customWidth="1"/>
  </cols>
  <sheetData>
    <row r="1" spans="1:11" ht="12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2:30" ht="13.5">
      <c r="B2" s="148" t="s">
        <v>184</v>
      </c>
      <c r="C2" s="148"/>
      <c r="D2" s="148"/>
      <c r="E2" s="148"/>
      <c r="F2" s="148"/>
      <c r="G2" s="148"/>
      <c r="H2" s="148"/>
      <c r="I2" s="148"/>
      <c r="J2" s="148"/>
      <c r="K2" s="148"/>
      <c r="L2" s="21"/>
      <c r="M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ht="13.5">
      <c r="B3" s="148" t="s">
        <v>185</v>
      </c>
      <c r="C3" s="148"/>
      <c r="D3" s="148"/>
      <c r="E3" s="148"/>
      <c r="F3" s="148"/>
      <c r="G3" s="148"/>
      <c r="H3" s="148"/>
      <c r="I3" s="148"/>
      <c r="J3" s="148"/>
      <c r="K3" s="148"/>
      <c r="L3" s="21"/>
      <c r="M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13.5">
      <c r="B4" s="148" t="s">
        <v>186</v>
      </c>
      <c r="C4" s="148"/>
      <c r="D4" s="148"/>
      <c r="E4" s="148"/>
      <c r="F4" s="148"/>
      <c r="G4" s="148"/>
      <c r="H4" s="148"/>
      <c r="I4" s="148"/>
      <c r="J4" s="148"/>
      <c r="K4" s="148"/>
      <c r="L4" s="21"/>
      <c r="M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12" thickBot="1">
      <c r="A5" s="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11.25">
      <c r="A6" s="109" t="s">
        <v>1</v>
      </c>
      <c r="B6" s="109" t="s">
        <v>1</v>
      </c>
      <c r="C6" s="110" t="s">
        <v>187</v>
      </c>
      <c r="D6" s="110"/>
      <c r="E6" s="110"/>
      <c r="F6" s="110"/>
      <c r="G6" s="111"/>
      <c r="H6" s="110" t="s">
        <v>188</v>
      </c>
      <c r="I6" s="110"/>
      <c r="J6" s="110"/>
      <c r="K6" s="110"/>
      <c r="L6" s="21"/>
      <c r="M6" s="21"/>
      <c r="N6" s="21"/>
      <c r="O6" s="88"/>
      <c r="P6" s="88"/>
      <c r="Q6" s="88"/>
      <c r="R6" s="88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11.25">
      <c r="A7" s="112"/>
      <c r="B7" s="112"/>
      <c r="C7" s="113" t="str">
        <f>+'Cartera vigente por mes'!O5</f>
        <v>Dic.</v>
      </c>
      <c r="D7" s="113" t="str">
        <f>+C7</f>
        <v>Dic.</v>
      </c>
      <c r="E7" s="114" t="s">
        <v>189</v>
      </c>
      <c r="F7" s="114"/>
      <c r="G7" s="115" t="s">
        <v>1</v>
      </c>
      <c r="H7" s="113" t="str">
        <f>+C7</f>
        <v>Dic.</v>
      </c>
      <c r="I7" s="113" t="str">
        <f>+D7</f>
        <v>Dic.</v>
      </c>
      <c r="J7" s="114" t="s">
        <v>189</v>
      </c>
      <c r="K7" s="114"/>
      <c r="L7" s="45" t="s">
        <v>1</v>
      </c>
      <c r="M7" s="88"/>
      <c r="N7" s="88"/>
      <c r="O7" s="89"/>
      <c r="P7" s="89"/>
      <c r="Q7" s="89"/>
      <c r="R7" s="89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11.25">
      <c r="A8" s="116" t="s">
        <v>40</v>
      </c>
      <c r="B8" s="117" t="s">
        <v>41</v>
      </c>
      <c r="C8" s="118">
        <v>2001</v>
      </c>
      <c r="D8" s="118">
        <v>2002</v>
      </c>
      <c r="E8" s="118" t="s">
        <v>287</v>
      </c>
      <c r="F8" s="118" t="s">
        <v>288</v>
      </c>
      <c r="G8" s="119"/>
      <c r="H8" s="118">
        <f>+C8</f>
        <v>2001</v>
      </c>
      <c r="I8" s="118">
        <f>+D8</f>
        <v>2002</v>
      </c>
      <c r="J8" s="118" t="str">
        <f>+E8</f>
        <v>Número</v>
      </c>
      <c r="K8" s="118" t="str">
        <f>+F8</f>
        <v>Porcentaje</v>
      </c>
      <c r="L8" s="21"/>
      <c r="M8" s="21"/>
      <c r="N8" s="21"/>
      <c r="O8" s="89"/>
      <c r="P8" s="89"/>
      <c r="Q8" s="89"/>
      <c r="R8" s="89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1.25">
      <c r="A9" s="8" t="s">
        <v>190</v>
      </c>
      <c r="B9" s="11" t="str">
        <f>+'Cartera vigente por mes'!B47</f>
        <v>Promepart</v>
      </c>
      <c r="C9" s="12">
        <f>+'Cartera vigente por mes'!C6</f>
        <v>72660</v>
      </c>
      <c r="D9" s="23">
        <f>+'Cartera vigente por mes'!O6</f>
        <v>58536</v>
      </c>
      <c r="E9" s="24">
        <f aca="true" t="shared" si="0" ref="E9:E23">D9-C9</f>
        <v>-14124</v>
      </c>
      <c r="F9" s="77">
        <f aca="true" t="shared" si="1" ref="F9:F23">E9/C9</f>
        <v>-0.1943848059454996</v>
      </c>
      <c r="G9" s="24"/>
      <c r="H9" s="23">
        <f>+'Cartera vigente por mes'!C87</f>
        <v>135985</v>
      </c>
      <c r="I9" s="23">
        <f>+'Cartera vigente por mes'!O87</f>
        <v>106897</v>
      </c>
      <c r="J9" s="24">
        <f aca="true" t="shared" si="2" ref="J9:J23">I9-H9</f>
        <v>-29088</v>
      </c>
      <c r="K9" s="77">
        <f aca="true" t="shared" si="3" ref="K9:K23">J9/H9</f>
        <v>-0.21390594550869582</v>
      </c>
      <c r="L9" s="21"/>
      <c r="M9" s="53">
        <f aca="true" t="shared" si="4" ref="M9:M23">+I9/D9</f>
        <v>1.8261753450867841</v>
      </c>
      <c r="N9" s="21"/>
      <c r="O9" s="90"/>
      <c r="P9" s="90"/>
      <c r="Q9" s="90"/>
      <c r="R9" s="90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11.25">
      <c r="A10" s="8" t="s">
        <v>191</v>
      </c>
      <c r="B10" s="11" t="str">
        <f>+'Cartera vigente por mes'!B48</f>
        <v>Cigna Salud</v>
      </c>
      <c r="C10" s="12">
        <f>+'Cartera vigente por mes'!C7</f>
        <v>63459</v>
      </c>
      <c r="D10" s="23">
        <f>+'Cartera vigente por mes'!O7</f>
        <v>52271</v>
      </c>
      <c r="E10" s="24">
        <f t="shared" si="0"/>
        <v>-11188</v>
      </c>
      <c r="F10" s="77">
        <f t="shared" si="1"/>
        <v>-0.1763028096881451</v>
      </c>
      <c r="G10" s="24"/>
      <c r="H10" s="23">
        <f>+'Cartera vigente por mes'!C88</f>
        <v>146860</v>
      </c>
      <c r="I10" s="23">
        <f>+'Cartera vigente por mes'!O88</f>
        <v>119506</v>
      </c>
      <c r="J10" s="24">
        <f t="shared" si="2"/>
        <v>-27354</v>
      </c>
      <c r="K10" s="77">
        <f t="shared" si="3"/>
        <v>-0.18625902219801171</v>
      </c>
      <c r="L10" s="4"/>
      <c r="M10" s="53">
        <f t="shared" si="4"/>
        <v>2.2862772856842226</v>
      </c>
      <c r="N10" s="21"/>
      <c r="O10" s="90"/>
      <c r="P10" s="90"/>
      <c r="Q10" s="90"/>
      <c r="R10" s="90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11.25">
      <c r="A11" s="8" t="s">
        <v>192</v>
      </c>
      <c r="B11" s="11" t="str">
        <f>+'Cartera vigente por mes'!B49</f>
        <v>Colmena Golden Cross</v>
      </c>
      <c r="C11" s="12">
        <f>+'Cartera vigente por mes'!C8</f>
        <v>145286</v>
      </c>
      <c r="D11" s="23">
        <f>+'Cartera vigente por mes'!O8</f>
        <v>146064</v>
      </c>
      <c r="E11" s="24">
        <f t="shared" si="0"/>
        <v>778</v>
      </c>
      <c r="F11" s="77">
        <f t="shared" si="1"/>
        <v>0.005354955054169018</v>
      </c>
      <c r="G11" s="24"/>
      <c r="H11" s="23">
        <f>+'Cartera vigente por mes'!C89</f>
        <v>330202</v>
      </c>
      <c r="I11" s="23">
        <f>+'Cartera vigente por mes'!O89</f>
        <v>327915</v>
      </c>
      <c r="J11" s="24">
        <f t="shared" si="2"/>
        <v>-2287</v>
      </c>
      <c r="K11" s="77">
        <f t="shared" si="3"/>
        <v>-0.006926063439954937</v>
      </c>
      <c r="L11" s="4"/>
      <c r="M11" s="53">
        <f t="shared" si="4"/>
        <v>2.2450090371344067</v>
      </c>
      <c r="N11" s="21"/>
      <c r="O11" s="90"/>
      <c r="P11" s="90"/>
      <c r="Q11" s="90"/>
      <c r="R11" s="90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1.25">
      <c r="A12" s="8" t="s">
        <v>193</v>
      </c>
      <c r="B12" s="11" t="str">
        <f>+'Cartera vigente por mes'!B50</f>
        <v>Normédica</v>
      </c>
      <c r="C12" s="12">
        <f>+'Cartera vigente por mes'!C9</f>
        <v>24320</v>
      </c>
      <c r="D12" s="23">
        <f>+'Cartera vigente por mes'!O9</f>
        <v>20406</v>
      </c>
      <c r="E12" s="24">
        <f t="shared" si="0"/>
        <v>-3914</v>
      </c>
      <c r="F12" s="77">
        <f t="shared" si="1"/>
        <v>-0.1609375</v>
      </c>
      <c r="G12" s="24"/>
      <c r="H12" s="23">
        <f>+'Cartera vigente por mes'!C90</f>
        <v>62582</v>
      </c>
      <c r="I12" s="23">
        <f>+'Cartera vigente por mes'!O90</f>
        <v>49991</v>
      </c>
      <c r="J12" s="24">
        <f t="shared" si="2"/>
        <v>-12591</v>
      </c>
      <c r="K12" s="77">
        <f t="shared" si="3"/>
        <v>-0.2011920360487041</v>
      </c>
      <c r="L12" s="4"/>
      <c r="M12" s="53">
        <f t="shared" si="4"/>
        <v>2.4498186807801625</v>
      </c>
      <c r="N12" s="21"/>
      <c r="O12" s="90"/>
      <c r="P12" s="90"/>
      <c r="Q12" s="90"/>
      <c r="R12" s="90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1.25">
      <c r="A13" s="8" t="s">
        <v>194</v>
      </c>
      <c r="B13" s="11" t="str">
        <f>+'Cartera vigente por mes'!B51</f>
        <v>ING Salud Isapre S.A. (1)</v>
      </c>
      <c r="C13" s="12">
        <f>+'Cartera vigente por mes'!C10</f>
        <v>48820</v>
      </c>
      <c r="D13" s="23">
        <f>+'Cartera vigente por mes'!O10</f>
        <v>0</v>
      </c>
      <c r="E13" s="24">
        <f t="shared" si="0"/>
        <v>-48820</v>
      </c>
      <c r="F13" s="77">
        <f t="shared" si="1"/>
        <v>-1</v>
      </c>
      <c r="G13" s="24"/>
      <c r="H13" s="23">
        <f>+'Cartera vigente por mes'!C91</f>
        <v>110752</v>
      </c>
      <c r="I13" s="23">
        <f>+'Cartera vigente por mes'!O91</f>
        <v>0</v>
      </c>
      <c r="J13" s="24">
        <f t="shared" si="2"/>
        <v>-110752</v>
      </c>
      <c r="K13" s="77">
        <f t="shared" si="3"/>
        <v>-1</v>
      </c>
      <c r="L13" s="4"/>
      <c r="M13" s="53" t="e">
        <f t="shared" si="4"/>
        <v>#DIV/0!</v>
      </c>
      <c r="N13" s="21"/>
      <c r="O13" s="90"/>
      <c r="P13" s="90"/>
      <c r="Q13" s="90"/>
      <c r="R13" s="90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1.25">
      <c r="A14" s="8" t="s">
        <v>195</v>
      </c>
      <c r="B14" s="11" t="str">
        <f>+'Cartera vigente por mes'!B52</f>
        <v>ING Salud S.A. (1)</v>
      </c>
      <c r="C14" s="12">
        <f>+'Cartera vigente por mes'!C11</f>
        <v>213734</v>
      </c>
      <c r="D14" s="23">
        <f>+'Cartera vigente por mes'!O11</f>
        <v>270943</v>
      </c>
      <c r="E14" s="24">
        <f t="shared" si="0"/>
        <v>57209</v>
      </c>
      <c r="F14" s="77">
        <f t="shared" si="1"/>
        <v>0.26766448014822164</v>
      </c>
      <c r="G14" s="24"/>
      <c r="H14" s="23">
        <f>+'Cartera vigente por mes'!C92</f>
        <v>441700</v>
      </c>
      <c r="I14" s="23">
        <f>+'Cartera vigente por mes'!O92</f>
        <v>562254</v>
      </c>
      <c r="J14" s="24">
        <f t="shared" si="2"/>
        <v>120554</v>
      </c>
      <c r="K14" s="77">
        <f t="shared" si="3"/>
        <v>0.272931854199683</v>
      </c>
      <c r="L14" s="4"/>
      <c r="M14" s="53">
        <f t="shared" si="4"/>
        <v>2.0751744831938823</v>
      </c>
      <c r="N14" s="21"/>
      <c r="O14" s="90"/>
      <c r="P14" s="90"/>
      <c r="Q14" s="90"/>
      <c r="R14" s="90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1.25">
      <c r="A15" s="8" t="s">
        <v>196</v>
      </c>
      <c r="B15" s="11" t="str">
        <f>+'Cartera vigente por mes'!B53</f>
        <v>Vida Tres</v>
      </c>
      <c r="C15" s="12">
        <f>+'Cartera vigente por mes'!C12</f>
        <v>67006</v>
      </c>
      <c r="D15" s="23">
        <f>+'Cartera vigente por mes'!O12</f>
        <v>64076</v>
      </c>
      <c r="E15" s="24">
        <f t="shared" si="0"/>
        <v>-2930</v>
      </c>
      <c r="F15" s="77">
        <f t="shared" si="1"/>
        <v>-0.04372742739456168</v>
      </c>
      <c r="G15" s="24"/>
      <c r="H15" s="23">
        <f>+'Cartera vigente por mes'!C93</f>
        <v>133950</v>
      </c>
      <c r="I15" s="23">
        <f>+'Cartera vigente por mes'!O93</f>
        <v>128694</v>
      </c>
      <c r="J15" s="24">
        <f t="shared" si="2"/>
        <v>-5256</v>
      </c>
      <c r="K15" s="77">
        <f t="shared" si="3"/>
        <v>-0.03923852183650616</v>
      </c>
      <c r="L15" s="4"/>
      <c r="M15" s="53">
        <f t="shared" si="4"/>
        <v>2.008458705287471</v>
      </c>
      <c r="N15" s="21"/>
      <c r="O15" s="90"/>
      <c r="P15" s="90"/>
      <c r="Q15" s="90"/>
      <c r="R15" s="90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1.25">
      <c r="A16" s="8" t="s">
        <v>197</v>
      </c>
      <c r="B16" s="11" t="str">
        <f>+'Cartera vigente por mes'!B54</f>
        <v>Masvida</v>
      </c>
      <c r="C16" s="12">
        <f>+'Cartera vigente por mes'!C13</f>
        <v>81648</v>
      </c>
      <c r="D16" s="23">
        <f>+'Cartera vigente por mes'!O13</f>
        <v>87337</v>
      </c>
      <c r="E16" s="24">
        <f t="shared" si="0"/>
        <v>5689</v>
      </c>
      <c r="F16" s="77">
        <f t="shared" si="1"/>
        <v>0.06967715069566921</v>
      </c>
      <c r="G16" s="24"/>
      <c r="H16" s="23">
        <f>+'Cartera vigente por mes'!C94</f>
        <v>176513</v>
      </c>
      <c r="I16" s="23">
        <f>+'Cartera vigente por mes'!O94</f>
        <v>184412</v>
      </c>
      <c r="J16" s="24">
        <f t="shared" si="2"/>
        <v>7899</v>
      </c>
      <c r="K16" s="77">
        <f t="shared" si="3"/>
        <v>0.044750245024445794</v>
      </c>
      <c r="L16" s="4"/>
      <c r="M16" s="53">
        <f t="shared" si="4"/>
        <v>2.1114991355324775</v>
      </c>
      <c r="N16" s="21"/>
      <c r="O16" s="90"/>
      <c r="P16" s="90"/>
      <c r="Q16" s="90"/>
      <c r="R16" s="90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1.25">
      <c r="A17" s="8">
        <v>89</v>
      </c>
      <c r="B17" s="11" t="str">
        <f>+'Cartera vigente por mes'!B55</f>
        <v>Linksalud S.A.(2)</v>
      </c>
      <c r="C17" s="12">
        <f>+'Cartera vigente por mes'!C14</f>
        <v>2738</v>
      </c>
      <c r="D17" s="23">
        <f>+'Cartera vigente por mes'!O14</f>
        <v>0</v>
      </c>
      <c r="E17" s="24">
        <f t="shared" si="0"/>
        <v>-2738</v>
      </c>
      <c r="F17" s="77">
        <f t="shared" si="1"/>
        <v>-1</v>
      </c>
      <c r="G17" s="24"/>
      <c r="H17" s="23">
        <f>+'Cartera vigente por mes'!C95</f>
        <v>5359</v>
      </c>
      <c r="I17" s="23">
        <f>+'Cartera vigente por mes'!O95</f>
        <v>0</v>
      </c>
      <c r="J17" s="24">
        <f t="shared" si="2"/>
        <v>-5359</v>
      </c>
      <c r="K17" s="77">
        <f t="shared" si="3"/>
        <v>-1</v>
      </c>
      <c r="L17" s="4"/>
      <c r="M17" s="53" t="e">
        <f t="shared" si="4"/>
        <v>#DIV/0!</v>
      </c>
      <c r="N17" s="4"/>
      <c r="O17" s="90"/>
      <c r="P17" s="90"/>
      <c r="Q17" s="90"/>
      <c r="R17" s="90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1.25">
      <c r="A18" s="8" t="s">
        <v>198</v>
      </c>
      <c r="B18" s="11" t="str">
        <f>+'Cartera vigente por mes'!B56</f>
        <v>Vida Plena S.A. (2)</v>
      </c>
      <c r="C18" s="12">
        <f>+'Cartera vigente por mes'!C15</f>
        <v>6588</v>
      </c>
      <c r="D18" s="23">
        <f>+'Cartera vigente por mes'!O15</f>
        <v>22509</v>
      </c>
      <c r="E18" s="24">
        <f t="shared" si="0"/>
        <v>15921</v>
      </c>
      <c r="F18" s="77">
        <f t="shared" si="1"/>
        <v>2.4166666666666665</v>
      </c>
      <c r="G18" s="24"/>
      <c r="H18" s="23">
        <f>+'Cartera vigente por mes'!C96</f>
        <v>14979</v>
      </c>
      <c r="I18" s="23">
        <f>+'Cartera vigente por mes'!O96</f>
        <v>47004</v>
      </c>
      <c r="J18" s="24">
        <f t="shared" si="2"/>
        <v>32025</v>
      </c>
      <c r="K18" s="77">
        <f t="shared" si="3"/>
        <v>2.1379931904666534</v>
      </c>
      <c r="L18" s="4"/>
      <c r="M18" s="53">
        <f t="shared" si="4"/>
        <v>2.08823137411702</v>
      </c>
      <c r="N18" s="21"/>
      <c r="O18" s="90"/>
      <c r="P18" s="90"/>
      <c r="Q18" s="90"/>
      <c r="R18" s="90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1.25">
      <c r="A19" s="8" t="s">
        <v>199</v>
      </c>
      <c r="B19" s="11" t="str">
        <f>+'Cartera vigente por mes'!B57</f>
        <v>Isapre Banmédica</v>
      </c>
      <c r="C19" s="12">
        <f>+'Cartera vigente por mes'!C16</f>
        <v>208359</v>
      </c>
      <c r="D19" s="23">
        <f>+'Cartera vigente por mes'!O16</f>
        <v>209345</v>
      </c>
      <c r="E19" s="24">
        <f t="shared" si="0"/>
        <v>986</v>
      </c>
      <c r="F19" s="77">
        <f t="shared" si="1"/>
        <v>0.0047322169908667255</v>
      </c>
      <c r="G19" s="24"/>
      <c r="H19" s="23">
        <f>+'Cartera vigente por mes'!C97</f>
        <v>480886</v>
      </c>
      <c r="I19" s="23">
        <f>+'Cartera vigente por mes'!O97</f>
        <v>471337</v>
      </c>
      <c r="J19" s="24">
        <f t="shared" si="2"/>
        <v>-9549</v>
      </c>
      <c r="K19" s="77">
        <f t="shared" si="3"/>
        <v>-0.019857097108254347</v>
      </c>
      <c r="L19" s="4"/>
      <c r="M19" s="53">
        <f t="shared" si="4"/>
        <v>2.251484391793451</v>
      </c>
      <c r="N19" s="21"/>
      <c r="O19" s="90"/>
      <c r="P19" s="90"/>
      <c r="Q19" s="90"/>
      <c r="R19" s="9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1.25">
      <c r="A20" s="8">
        <v>104</v>
      </c>
      <c r="B20" s="11" t="str">
        <f>+'Cartera vigente por mes'!B58</f>
        <v>Sfera</v>
      </c>
      <c r="C20" s="12">
        <f>+'Cartera vigente por mes'!C17</f>
        <v>14418</v>
      </c>
      <c r="D20" s="23">
        <f>+'Cartera vigente por mes'!O17</f>
        <v>16266</v>
      </c>
      <c r="E20" s="24">
        <f t="shared" si="0"/>
        <v>1848</v>
      </c>
      <c r="F20" s="77">
        <f t="shared" si="1"/>
        <v>0.12817311693716188</v>
      </c>
      <c r="G20" s="24"/>
      <c r="H20" s="23">
        <f>+'Cartera vigente por mes'!C98</f>
        <v>24463</v>
      </c>
      <c r="I20" s="23">
        <f>+'Cartera vigente por mes'!O98</f>
        <v>27878</v>
      </c>
      <c r="J20" s="24">
        <f t="shared" si="2"/>
        <v>3415</v>
      </c>
      <c r="K20" s="77">
        <f t="shared" si="3"/>
        <v>0.13959857744348608</v>
      </c>
      <c r="L20" s="4"/>
      <c r="M20" s="53">
        <f t="shared" si="4"/>
        <v>1.7138817164637894</v>
      </c>
      <c r="N20" s="21"/>
      <c r="O20" s="90"/>
      <c r="P20" s="90"/>
      <c r="Q20" s="90"/>
      <c r="R20" s="9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1.25">
      <c r="A21" s="8">
        <v>106</v>
      </c>
      <c r="B21" s="11" t="str">
        <f>+'Cartera vigente por mes'!B59</f>
        <v>La Araucana</v>
      </c>
      <c r="C21" s="12">
        <f>+'Cartera vigente por mes'!C18</f>
        <v>17313</v>
      </c>
      <c r="D21" s="23">
        <f>+'Cartera vigente por mes'!O18</f>
        <v>0</v>
      </c>
      <c r="E21" s="24">
        <f t="shared" si="0"/>
        <v>-17313</v>
      </c>
      <c r="F21" s="77">
        <f t="shared" si="1"/>
        <v>-1</v>
      </c>
      <c r="G21" s="24"/>
      <c r="H21" s="23">
        <f>+'Cartera vigente por mes'!C99</f>
        <v>34546</v>
      </c>
      <c r="I21" s="23">
        <f>+'Cartera vigente por mes'!O99</f>
        <v>0</v>
      </c>
      <c r="J21" s="24">
        <f t="shared" si="2"/>
        <v>-34546</v>
      </c>
      <c r="K21" s="77">
        <f t="shared" si="3"/>
        <v>-1</v>
      </c>
      <c r="L21" s="4"/>
      <c r="M21" s="53" t="e">
        <f t="shared" si="4"/>
        <v>#DIV/0!</v>
      </c>
      <c r="N21" s="21"/>
      <c r="O21" s="90"/>
      <c r="P21" s="90"/>
      <c r="Q21" s="90"/>
      <c r="R21" s="9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1.25">
      <c r="A22" s="8">
        <v>107</v>
      </c>
      <c r="B22" s="11" t="str">
        <f>+'Cartera vigente por mes'!B60</f>
        <v>Consalud S.A.</v>
      </c>
      <c r="C22" s="12">
        <f>+'Cartera vigente por mes'!C19</f>
        <v>269769</v>
      </c>
      <c r="D22" s="23">
        <f>+'Cartera vigente por mes'!O19</f>
        <v>257188</v>
      </c>
      <c r="E22" s="24">
        <f t="shared" si="0"/>
        <v>-12581</v>
      </c>
      <c r="F22" s="77">
        <f t="shared" si="1"/>
        <v>-0.04663619615300498</v>
      </c>
      <c r="G22" s="24"/>
      <c r="H22" s="23">
        <f>+'Cartera vigente por mes'!C100</f>
        <v>684491</v>
      </c>
      <c r="I22" s="23">
        <f>+'Cartera vigente por mes'!O100</f>
        <v>648673</v>
      </c>
      <c r="J22" s="24">
        <f t="shared" si="2"/>
        <v>-35818</v>
      </c>
      <c r="K22" s="77">
        <f t="shared" si="3"/>
        <v>-0.052327934187593406</v>
      </c>
      <c r="L22" s="4"/>
      <c r="M22" s="53">
        <f t="shared" si="4"/>
        <v>2.5221744404871145</v>
      </c>
      <c r="N22" s="21"/>
      <c r="O22" s="90"/>
      <c r="P22" s="90"/>
      <c r="Q22" s="90"/>
      <c r="R22" s="90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1.25" hidden="1">
      <c r="A23" s="12">
        <v>108</v>
      </c>
      <c r="B23" s="15" t="s">
        <v>81</v>
      </c>
      <c r="C23" s="12">
        <v>0</v>
      </c>
      <c r="D23" s="23">
        <f>+'Cartera vigente por mes'!O20</f>
        <v>0</v>
      </c>
      <c r="E23" s="24">
        <f t="shared" si="0"/>
        <v>0</v>
      </c>
      <c r="F23" s="77" t="e">
        <f t="shared" si="1"/>
        <v>#DIV/0!</v>
      </c>
      <c r="G23" s="24"/>
      <c r="H23" s="23">
        <v>0</v>
      </c>
      <c r="I23" s="23">
        <f>+'Cartera vigente por mes'!O101</f>
        <v>0</v>
      </c>
      <c r="J23" s="24">
        <f t="shared" si="2"/>
        <v>0</v>
      </c>
      <c r="K23" s="77" t="e">
        <f t="shared" si="3"/>
        <v>#DIV/0!</v>
      </c>
      <c r="L23" s="4"/>
      <c r="M23" s="53" t="e">
        <f t="shared" si="4"/>
        <v>#DIV/0!</v>
      </c>
      <c r="N23" s="21"/>
      <c r="O23" s="90"/>
      <c r="P23" s="90"/>
      <c r="Q23" s="90"/>
      <c r="R23" s="9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1.25">
      <c r="A24" s="4"/>
      <c r="B24" s="4"/>
      <c r="C24" s="33"/>
      <c r="D24" s="33"/>
      <c r="E24" s="33"/>
      <c r="F24" s="91"/>
      <c r="G24" s="24"/>
      <c r="H24" s="24"/>
      <c r="I24" s="24"/>
      <c r="J24" s="24"/>
      <c r="K24" s="78"/>
      <c r="L24" s="4"/>
      <c r="M24" s="53"/>
      <c r="N24" s="4"/>
      <c r="O24" s="90"/>
      <c r="P24" s="90"/>
      <c r="Q24" s="90"/>
      <c r="R24" s="90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ht="11.25">
      <c r="B25" s="11" t="s">
        <v>52</v>
      </c>
      <c r="C25" s="24">
        <f>SUM(C9:C24)</f>
        <v>1236118</v>
      </c>
      <c r="D25" s="24">
        <f>SUM(D9:D24)</f>
        <v>1204941</v>
      </c>
      <c r="E25" s="24">
        <f>SUM(E9:E24)</f>
        <v>-31177</v>
      </c>
      <c r="F25" s="77">
        <f>E25/C25</f>
        <v>-0.025221702135233046</v>
      </c>
      <c r="G25" s="24"/>
      <c r="H25" s="24">
        <f>SUM(H9:H24)</f>
        <v>2783268</v>
      </c>
      <c r="I25" s="24">
        <f>SUM(I9:I24)</f>
        <v>2674561</v>
      </c>
      <c r="J25" s="24">
        <f>SUM(J9:J24)</f>
        <v>-108707</v>
      </c>
      <c r="K25" s="77">
        <f>J25/H25</f>
        <v>-0.039057323980299416</v>
      </c>
      <c r="L25" s="4"/>
      <c r="M25" s="53">
        <f>+I25/D25</f>
        <v>2.21966137761102</v>
      </c>
      <c r="N25" s="4"/>
      <c r="O25" s="90"/>
      <c r="P25" s="90"/>
      <c r="Q25" s="90"/>
      <c r="R25" s="9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1.25">
      <c r="A26" s="4"/>
      <c r="B26" s="4"/>
      <c r="C26" s="33"/>
      <c r="D26" s="33"/>
      <c r="E26" s="33"/>
      <c r="F26" s="91"/>
      <c r="G26" s="24"/>
      <c r="H26" s="24"/>
      <c r="I26" s="24"/>
      <c r="J26" s="24"/>
      <c r="K26" s="78"/>
      <c r="L26" s="4"/>
      <c r="M26" s="53"/>
      <c r="N26" s="4"/>
      <c r="O26" s="90"/>
      <c r="P26" s="90"/>
      <c r="Q26" s="90"/>
      <c r="R26" s="9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1.25">
      <c r="A27" s="8">
        <v>62</v>
      </c>
      <c r="B27" s="11" t="s">
        <v>53</v>
      </c>
      <c r="C27" s="12">
        <f>+'Cartera vigente por mes'!C24</f>
        <v>2243</v>
      </c>
      <c r="D27" s="23">
        <f>+'Cartera vigente por mes'!O24</f>
        <v>2098</v>
      </c>
      <c r="E27" s="24">
        <f aca="true" t="shared" si="5" ref="E27:E34">D27-C27</f>
        <v>-145</v>
      </c>
      <c r="F27" s="77">
        <f aca="true" t="shared" si="6" ref="F27:F34">E27/C27</f>
        <v>-0.06464556397681677</v>
      </c>
      <c r="G27" s="24"/>
      <c r="H27" s="23">
        <f>+'Cartera vigente por mes'!C105</f>
        <v>7989</v>
      </c>
      <c r="I27" s="23">
        <f>+'Cartera vigente por mes'!O105</f>
        <v>7482</v>
      </c>
      <c r="J27" s="24">
        <f aca="true" t="shared" si="7" ref="J27:J34">I27-H27</f>
        <v>-507</v>
      </c>
      <c r="K27" s="77">
        <f aca="true" t="shared" si="8" ref="K27:K34">J27/H27</f>
        <v>-0.06346226060833646</v>
      </c>
      <c r="L27" s="4"/>
      <c r="M27" s="53">
        <f aca="true" t="shared" si="9" ref="M27:M34">+I27/D27</f>
        <v>3.5662535748331745</v>
      </c>
      <c r="N27" s="4"/>
      <c r="O27" s="90"/>
      <c r="P27" s="90"/>
      <c r="Q27" s="90"/>
      <c r="R27" s="9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1.25">
      <c r="A28" s="8">
        <v>63</v>
      </c>
      <c r="B28" s="11" t="s">
        <v>54</v>
      </c>
      <c r="C28" s="12">
        <f>+'Cartera vigente por mes'!C25</f>
        <v>18689</v>
      </c>
      <c r="D28" s="23">
        <f>+'Cartera vigente por mes'!O25</f>
        <v>18185</v>
      </c>
      <c r="E28" s="24">
        <f t="shared" si="5"/>
        <v>-504</v>
      </c>
      <c r="F28" s="77">
        <f t="shared" si="6"/>
        <v>-0.026967735031301836</v>
      </c>
      <c r="G28" s="24"/>
      <c r="H28" s="23">
        <f>+'Cartera vigente por mes'!C106</f>
        <v>49276</v>
      </c>
      <c r="I28" s="23">
        <f>+'Cartera vigente por mes'!O106</f>
        <v>47369</v>
      </c>
      <c r="J28" s="24">
        <f t="shared" si="7"/>
        <v>-1907</v>
      </c>
      <c r="K28" s="77">
        <f t="shared" si="8"/>
        <v>-0.038700381524474387</v>
      </c>
      <c r="L28" s="4"/>
      <c r="M28" s="53">
        <f t="shared" si="9"/>
        <v>2.604839153148199</v>
      </c>
      <c r="N28" s="4"/>
      <c r="O28" s="90"/>
      <c r="P28" s="90"/>
      <c r="Q28" s="90"/>
      <c r="R28" s="90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1.25">
      <c r="A29" s="8">
        <v>65</v>
      </c>
      <c r="B29" s="11" t="s">
        <v>55</v>
      </c>
      <c r="C29" s="12">
        <f>+'Cartera vigente por mes'!C26</f>
        <v>9665</v>
      </c>
      <c r="D29" s="23">
        <f>+'Cartera vigente por mes'!O26</f>
        <v>9808</v>
      </c>
      <c r="E29" s="24">
        <f t="shared" si="5"/>
        <v>143</v>
      </c>
      <c r="F29" s="77">
        <f t="shared" si="6"/>
        <v>0.014795654423176409</v>
      </c>
      <c r="G29" s="24"/>
      <c r="H29" s="23">
        <f>+'Cartera vigente por mes'!C107</f>
        <v>33327</v>
      </c>
      <c r="I29" s="23">
        <f>+'Cartera vigente por mes'!O107</f>
        <v>33597</v>
      </c>
      <c r="J29" s="24">
        <f t="shared" si="7"/>
        <v>270</v>
      </c>
      <c r="K29" s="77">
        <f t="shared" si="8"/>
        <v>0.008101539292465569</v>
      </c>
      <c r="L29" s="4"/>
      <c r="M29" s="53">
        <f t="shared" si="9"/>
        <v>3.425469004893964</v>
      </c>
      <c r="N29" s="4"/>
      <c r="O29" s="90"/>
      <c r="P29" s="90"/>
      <c r="Q29" s="90"/>
      <c r="R29" s="90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1.25">
      <c r="A30" s="8">
        <v>68</v>
      </c>
      <c r="B30" s="11" t="s">
        <v>56</v>
      </c>
      <c r="C30" s="12">
        <f>+'Cartera vigente por mes'!C27</f>
        <v>1602</v>
      </c>
      <c r="D30" s="23">
        <f>+'Cartera vigente por mes'!O27</f>
        <v>1591</v>
      </c>
      <c r="E30" s="24">
        <f t="shared" si="5"/>
        <v>-11</v>
      </c>
      <c r="F30" s="77">
        <f t="shared" si="6"/>
        <v>-0.00686641697877653</v>
      </c>
      <c r="G30" s="24"/>
      <c r="H30" s="23">
        <f>+'Cartera vigente por mes'!C108</f>
        <v>5353</v>
      </c>
      <c r="I30" s="23">
        <f>+'Cartera vigente por mes'!O108</f>
        <v>5182</v>
      </c>
      <c r="J30" s="24">
        <f t="shared" si="7"/>
        <v>-171</v>
      </c>
      <c r="K30" s="77">
        <f t="shared" si="8"/>
        <v>-0.0319447039043527</v>
      </c>
      <c r="L30" s="4"/>
      <c r="M30" s="53">
        <f t="shared" si="9"/>
        <v>3.257071024512885</v>
      </c>
      <c r="N30" s="4"/>
      <c r="O30" s="90"/>
      <c r="P30" s="90"/>
      <c r="Q30" s="90"/>
      <c r="R30" s="90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1.25">
      <c r="A31" s="8">
        <v>76</v>
      </c>
      <c r="B31" s="11" t="s">
        <v>57</v>
      </c>
      <c r="C31" s="12">
        <f>+'Cartera vigente por mes'!C28</f>
        <v>13481</v>
      </c>
      <c r="D31" s="23">
        <f>+'Cartera vigente por mes'!O28</f>
        <v>13305</v>
      </c>
      <c r="E31" s="24">
        <f t="shared" si="5"/>
        <v>-176</v>
      </c>
      <c r="F31" s="77">
        <f t="shared" si="6"/>
        <v>-0.013055411319635042</v>
      </c>
      <c r="G31" s="24"/>
      <c r="H31" s="23">
        <f>+'Cartera vigente por mes'!C109</f>
        <v>27881</v>
      </c>
      <c r="I31" s="23">
        <f>+'Cartera vigente por mes'!O109</f>
        <v>27549</v>
      </c>
      <c r="J31" s="24">
        <f t="shared" si="7"/>
        <v>-332</v>
      </c>
      <c r="K31" s="77">
        <f t="shared" si="8"/>
        <v>-0.011907750798034503</v>
      </c>
      <c r="L31" s="4"/>
      <c r="M31" s="53">
        <f t="shared" si="9"/>
        <v>2.070574971815107</v>
      </c>
      <c r="N31" s="4"/>
      <c r="O31" s="90"/>
      <c r="P31" s="90"/>
      <c r="Q31" s="90"/>
      <c r="R31" s="90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1.25">
      <c r="A32" s="8">
        <v>81</v>
      </c>
      <c r="B32" s="11" t="s">
        <v>58</v>
      </c>
      <c r="C32" s="12">
        <f>+'Cartera vigente por mes'!C29</f>
        <v>3775</v>
      </c>
      <c r="D32" s="23">
        <f>+'Cartera vigente por mes'!O29</f>
        <v>4462</v>
      </c>
      <c r="E32" s="24">
        <f t="shared" si="5"/>
        <v>687</v>
      </c>
      <c r="F32" s="77">
        <f t="shared" si="6"/>
        <v>0.1819867549668874</v>
      </c>
      <c r="G32" s="24"/>
      <c r="H32" s="23">
        <f>+'Cartera vigente por mes'!C110</f>
        <v>8946</v>
      </c>
      <c r="I32" s="23">
        <f>+'Cartera vigente por mes'!O110</f>
        <v>10079</v>
      </c>
      <c r="J32" s="24">
        <f t="shared" si="7"/>
        <v>1133</v>
      </c>
      <c r="K32" s="77">
        <f t="shared" si="8"/>
        <v>0.12664878157835904</v>
      </c>
      <c r="L32" s="4"/>
      <c r="M32" s="53">
        <f t="shared" si="9"/>
        <v>2.2588525324966384</v>
      </c>
      <c r="N32" s="4"/>
      <c r="O32" s="90"/>
      <c r="P32" s="90"/>
      <c r="Q32" s="90"/>
      <c r="R32" s="90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1.25">
      <c r="A33" s="8">
        <v>85</v>
      </c>
      <c r="B33" s="11" t="s">
        <v>59</v>
      </c>
      <c r="C33" s="12">
        <f>+'Cartera vigente por mes'!C30</f>
        <v>7359</v>
      </c>
      <c r="D33" s="23">
        <f>+'Cartera vigente por mes'!O30</f>
        <v>6552</v>
      </c>
      <c r="E33" s="24">
        <f t="shared" si="5"/>
        <v>-807</v>
      </c>
      <c r="F33" s="77">
        <f t="shared" si="6"/>
        <v>-0.10966163880962088</v>
      </c>
      <c r="G33" s="24"/>
      <c r="H33" s="23">
        <f>+'Cartera vigente por mes'!C111</f>
        <v>19802</v>
      </c>
      <c r="I33" s="23">
        <f>+'Cartera vigente por mes'!O111</f>
        <v>17510</v>
      </c>
      <c r="J33" s="24">
        <f t="shared" si="7"/>
        <v>-2292</v>
      </c>
      <c r="K33" s="77">
        <f t="shared" si="8"/>
        <v>-0.11574588425411575</v>
      </c>
      <c r="L33" s="4"/>
      <c r="M33" s="53">
        <f t="shared" si="9"/>
        <v>2.6724664224664223</v>
      </c>
      <c r="N33" s="4"/>
      <c r="O33" s="90"/>
      <c r="P33" s="90"/>
      <c r="Q33" s="90"/>
      <c r="R33" s="90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1.25">
      <c r="A34" s="8">
        <v>94</v>
      </c>
      <c r="B34" s="11" t="s">
        <v>60</v>
      </c>
      <c r="C34" s="12">
        <f>+'Cartera vigente por mes'!C31</f>
        <v>1531</v>
      </c>
      <c r="D34" s="23">
        <f>+'Cartera vigente por mes'!O31</f>
        <v>1572</v>
      </c>
      <c r="E34" s="24">
        <f t="shared" si="5"/>
        <v>41</v>
      </c>
      <c r="F34" s="77">
        <f t="shared" si="6"/>
        <v>0.026779882429784456</v>
      </c>
      <c r="G34" s="24"/>
      <c r="H34" s="23">
        <f>+'Cartera vigente por mes'!C112</f>
        <v>4953</v>
      </c>
      <c r="I34" s="23">
        <f>+'Cartera vigente por mes'!O112</f>
        <v>4899</v>
      </c>
      <c r="J34" s="24">
        <f t="shared" si="7"/>
        <v>-54</v>
      </c>
      <c r="K34" s="77">
        <f t="shared" si="8"/>
        <v>-0.010902483343428226</v>
      </c>
      <c r="L34" s="4"/>
      <c r="M34" s="53">
        <f t="shared" si="9"/>
        <v>3.116412213740458</v>
      </c>
      <c r="N34" s="4"/>
      <c r="O34" s="90"/>
      <c r="P34" s="90"/>
      <c r="Q34" s="90"/>
      <c r="R34" s="90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1.25">
      <c r="A35" s="4"/>
      <c r="B35" s="4"/>
      <c r="C35" s="33"/>
      <c r="D35" s="33"/>
      <c r="E35" s="33"/>
      <c r="F35" s="91"/>
      <c r="G35" s="24"/>
      <c r="H35" s="24"/>
      <c r="I35" s="24"/>
      <c r="J35" s="24"/>
      <c r="K35" s="78"/>
      <c r="L35" s="21"/>
      <c r="M35" s="53"/>
      <c r="N35" s="21"/>
      <c r="O35" s="90"/>
      <c r="P35" s="90"/>
      <c r="Q35" s="90"/>
      <c r="R35" s="90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1.25">
      <c r="A36" s="11"/>
      <c r="B36" s="11" t="s">
        <v>61</v>
      </c>
      <c r="C36" s="24">
        <f>SUM(C27:C34)</f>
        <v>58345</v>
      </c>
      <c r="D36" s="24">
        <f>SUM(D27:D34)</f>
        <v>57573</v>
      </c>
      <c r="E36" s="24">
        <f>SUM(E27:E34)</f>
        <v>-772</v>
      </c>
      <c r="F36" s="77">
        <f>E36/C36</f>
        <v>-0.013231639386408433</v>
      </c>
      <c r="G36" s="24"/>
      <c r="H36" s="24">
        <f>SUM(H27:H34)</f>
        <v>157527</v>
      </c>
      <c r="I36" s="24">
        <f>SUM(I27:I34)</f>
        <v>153667</v>
      </c>
      <c r="J36" s="24">
        <f>SUM(J27:J34)</f>
        <v>-3860</v>
      </c>
      <c r="K36" s="77">
        <f>J36/H36</f>
        <v>-0.02450373586750208</v>
      </c>
      <c r="L36" s="21"/>
      <c r="M36" s="53">
        <f>+I36/D36</f>
        <v>2.6690809928264985</v>
      </c>
      <c r="N36" s="21"/>
      <c r="O36" s="90"/>
      <c r="P36" s="90"/>
      <c r="Q36" s="90"/>
      <c r="R36" s="90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1.25">
      <c r="A37" s="4"/>
      <c r="B37" s="4"/>
      <c r="C37" s="33"/>
      <c r="D37" s="33"/>
      <c r="E37" s="33"/>
      <c r="F37" s="91"/>
      <c r="G37" s="24"/>
      <c r="H37" s="24"/>
      <c r="I37" s="24"/>
      <c r="J37" s="24"/>
      <c r="K37" s="78"/>
      <c r="L37" s="21"/>
      <c r="M37" s="53"/>
      <c r="N37" s="21"/>
      <c r="O37" s="90"/>
      <c r="P37" s="90"/>
      <c r="Q37" s="90"/>
      <c r="R37" s="9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" thickBot="1">
      <c r="A38" s="15"/>
      <c r="B38" s="15" t="s">
        <v>62</v>
      </c>
      <c r="C38" s="24">
        <f>C25+C36</f>
        <v>1294463</v>
      </c>
      <c r="D38" s="24">
        <f>D25+D36</f>
        <v>1262514</v>
      </c>
      <c r="E38" s="24">
        <f>E25+E36</f>
        <v>-31949</v>
      </c>
      <c r="F38" s="77">
        <f>E38/C38</f>
        <v>-0.024681277101006364</v>
      </c>
      <c r="G38" s="24"/>
      <c r="H38" s="24">
        <f>H25+H36</f>
        <v>2940795</v>
      </c>
      <c r="I38" s="24">
        <f>I25+I36</f>
        <v>2828228</v>
      </c>
      <c r="J38" s="24">
        <f>J25+J36</f>
        <v>-112567</v>
      </c>
      <c r="K38" s="77">
        <f>J38/H38</f>
        <v>-0.03827774462347767</v>
      </c>
      <c r="L38" s="21"/>
      <c r="M38" s="53">
        <f>+I38/D38</f>
        <v>2.2401557527282865</v>
      </c>
      <c r="N38" s="21"/>
      <c r="O38" s="90"/>
      <c r="P38" s="90"/>
      <c r="Q38" s="90"/>
      <c r="R38" s="90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1.25">
      <c r="A39" s="92"/>
      <c r="B39" s="92"/>
      <c r="C39" s="92"/>
      <c r="D39" s="92"/>
      <c r="E39" s="92"/>
      <c r="F39" s="93"/>
      <c r="G39" s="87"/>
      <c r="H39" s="87"/>
      <c r="I39" s="87"/>
      <c r="J39" s="87"/>
      <c r="K39" s="87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ht="11.25">
      <c r="B40" s="11" t="str">
        <f>+'Cartera vigente por mes'!B37</f>
        <v>Fuente: Superintendencia de Isapres, Archivo Maestro de Beneficiarios.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ht="33" customHeight="1">
      <c r="B41" s="151" t="str">
        <f>+'Cartera vigente por mes'!B38:O38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41" s="151"/>
      <c r="D41" s="151"/>
      <c r="E41" s="151"/>
      <c r="F41" s="151"/>
      <c r="G41" s="151"/>
      <c r="H41" s="151"/>
      <c r="I41" s="151"/>
      <c r="J41" s="151"/>
      <c r="K41" s="15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ht="45" customHeight="1">
      <c r="B42" s="151" t="str">
        <f>+'Cartera vigente por mes'!B39:O39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42" s="151"/>
      <c r="D42" s="151"/>
      <c r="E42" s="151"/>
      <c r="F42" s="151"/>
      <c r="G42" s="151"/>
      <c r="H42" s="151"/>
      <c r="I42" s="151"/>
      <c r="J42" s="151"/>
      <c r="K42" s="15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ht="11.25">
      <c r="B43" s="147">
        <f>IF('Cartera vigente por mes'!B40:P40="","",+'Cartera vigente por mes'!B40:P40)</f>
      </c>
      <c r="C43" s="147"/>
      <c r="D43" s="147"/>
      <c r="E43" s="147"/>
      <c r="F43" s="147"/>
      <c r="G43" s="147"/>
      <c r="H43" s="147"/>
      <c r="I43" s="147"/>
      <c r="J43" s="147"/>
      <c r="K43" s="147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11" ht="11.25"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12.75">
      <c r="A45" s="146" t="s">
        <v>284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</row>
    <row r="46" spans="2:11" ht="11.25">
      <c r="B46" s="150"/>
      <c r="C46" s="150"/>
      <c r="D46" s="150"/>
      <c r="E46" s="150"/>
      <c r="F46" s="150"/>
      <c r="G46" s="150"/>
      <c r="H46" s="150"/>
      <c r="I46" s="150"/>
      <c r="J46" s="150"/>
      <c r="K46" s="150"/>
    </row>
  </sheetData>
  <mergeCells count="10">
    <mergeCell ref="A1:K1"/>
    <mergeCell ref="A45:K45"/>
    <mergeCell ref="B44:K44"/>
    <mergeCell ref="B46:K46"/>
    <mergeCell ref="B2:K2"/>
    <mergeCell ref="B3:K3"/>
    <mergeCell ref="B4:K4"/>
    <mergeCell ref="B41:K41"/>
    <mergeCell ref="B42:K42"/>
    <mergeCell ref="B43:K43"/>
  </mergeCells>
  <hyperlinks>
    <hyperlink ref="A1" location="Indice!A1" display="Volver"/>
    <hyperlink ref="A45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83"/>
  <sheetViews>
    <sheetView showGridLines="0" zoomScale="75" zoomScaleNormal="75" workbookViewId="0" topLeftCell="A1">
      <selection activeCell="B2" sqref="B2:V2"/>
    </sheetView>
  </sheetViews>
  <sheetFormatPr defaultColWidth="6.796875" defaultRowHeight="15"/>
  <cols>
    <col min="1" max="1" width="3.59765625" style="1" bestFit="1" customWidth="1"/>
    <col min="2" max="2" width="18.5" style="1" customWidth="1"/>
    <col min="3" max="3" width="5.3984375" style="1" bestFit="1" customWidth="1"/>
    <col min="4" max="9" width="6.59765625" style="1" bestFit="1" customWidth="1"/>
    <col min="10" max="10" width="8.09765625" style="1" bestFit="1" customWidth="1"/>
    <col min="11" max="13" width="7.09765625" style="1" bestFit="1" customWidth="1"/>
    <col min="14" max="14" width="6.69921875" style="1" bestFit="1" customWidth="1"/>
    <col min="15" max="16" width="8.09765625" style="1" bestFit="1" customWidth="1"/>
    <col min="17" max="17" width="9.09765625" style="1" bestFit="1" customWidth="1"/>
    <col min="18" max="19" width="7.09765625" style="1" bestFit="1" customWidth="1"/>
    <col min="20" max="20" width="6.59765625" style="1" bestFit="1" customWidth="1"/>
    <col min="21" max="21" width="5.5" style="1" hidden="1" customWidth="1"/>
    <col min="22" max="22" width="9.09765625" style="1" bestFit="1" customWidth="1"/>
    <col min="23" max="23" width="11.3984375" style="1" hidden="1" customWidth="1"/>
    <col min="24" max="24" width="0" style="1" hidden="1" customWidth="1"/>
    <col min="25" max="25" width="11" style="1" hidden="1" customWidth="1"/>
    <col min="26" max="26" width="12.69921875" style="1" hidden="1" customWidth="1"/>
    <col min="27" max="27" width="13.3984375" style="1" hidden="1" customWidth="1"/>
    <col min="28" max="28" width="12.3984375" style="1" hidden="1" customWidth="1"/>
    <col min="29" max="30" width="0" style="1" hidden="1" customWidth="1"/>
    <col min="31" max="31" width="10" style="1" hidden="1" customWidth="1"/>
    <col min="32" max="35" width="0" style="1" hidden="1" customWidth="1"/>
    <col min="36" max="16384" width="6.69921875" style="1" customWidth="1"/>
  </cols>
  <sheetData>
    <row r="1" spans="1:22" ht="12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2:31" ht="14.25" thickBot="1">
      <c r="B2" s="148" t="s">
        <v>149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2"/>
      <c r="AE2" s="31"/>
    </row>
    <row r="3" spans="2:31" ht="13.5">
      <c r="B3" s="148" t="s">
        <v>263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2"/>
      <c r="X3" s="21"/>
      <c r="Y3" s="72" t="s">
        <v>150</v>
      </c>
      <c r="Z3" s="5" t="s">
        <v>151</v>
      </c>
      <c r="AA3" s="5"/>
      <c r="AB3" s="5" t="s">
        <v>123</v>
      </c>
      <c r="AE3" s="31"/>
    </row>
    <row r="4" spans="1:3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7" t="s">
        <v>152</v>
      </c>
      <c r="Z4" s="7" t="s">
        <v>153</v>
      </c>
      <c r="AA4" s="7" t="s">
        <v>154</v>
      </c>
      <c r="AB4" s="7" t="s">
        <v>125</v>
      </c>
      <c r="AE4" s="31"/>
    </row>
    <row r="5" spans="1:31" ht="11.25">
      <c r="A5" s="109" t="s">
        <v>1</v>
      </c>
      <c r="B5" s="109" t="s">
        <v>1</v>
      </c>
      <c r="C5" s="120" t="s">
        <v>289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 t="s">
        <v>4</v>
      </c>
      <c r="R5" s="121" t="s">
        <v>155</v>
      </c>
      <c r="S5" s="121" t="s">
        <v>156</v>
      </c>
      <c r="T5" s="121" t="s">
        <v>157</v>
      </c>
      <c r="U5" s="121" t="s">
        <v>158</v>
      </c>
      <c r="V5" s="121"/>
      <c r="X5" s="21"/>
      <c r="Y5" s="9" t="s">
        <v>88</v>
      </c>
      <c r="Z5" s="9" t="s">
        <v>88</v>
      </c>
      <c r="AA5" s="9" t="s">
        <v>88</v>
      </c>
      <c r="AB5" s="9" t="s">
        <v>127</v>
      </c>
      <c r="AE5" s="31"/>
    </row>
    <row r="6" spans="1:31" ht="11.25">
      <c r="A6" s="117" t="s">
        <v>40</v>
      </c>
      <c r="B6" s="117" t="s">
        <v>41</v>
      </c>
      <c r="C6" s="122" t="s">
        <v>159</v>
      </c>
      <c r="D6" s="122" t="s">
        <v>160</v>
      </c>
      <c r="E6" s="122" t="s">
        <v>161</v>
      </c>
      <c r="F6" s="122" t="s">
        <v>162</v>
      </c>
      <c r="G6" s="122" t="s">
        <v>163</v>
      </c>
      <c r="H6" s="122" t="s">
        <v>164</v>
      </c>
      <c r="I6" s="122" t="s">
        <v>165</v>
      </c>
      <c r="J6" s="123" t="s">
        <v>166</v>
      </c>
      <c r="K6" s="123" t="s">
        <v>167</v>
      </c>
      <c r="L6" s="123" t="s">
        <v>168</v>
      </c>
      <c r="M6" s="123" t="s">
        <v>169</v>
      </c>
      <c r="N6" s="123" t="s">
        <v>170</v>
      </c>
      <c r="O6" s="123" t="s">
        <v>290</v>
      </c>
      <c r="P6" s="122" t="s">
        <v>249</v>
      </c>
      <c r="Q6" s="122" t="s">
        <v>172</v>
      </c>
      <c r="R6" s="122" t="s">
        <v>173</v>
      </c>
      <c r="S6" s="122" t="s">
        <v>174</v>
      </c>
      <c r="T6" s="122" t="s">
        <v>175</v>
      </c>
      <c r="U6" s="123" t="s">
        <v>183</v>
      </c>
      <c r="V6" s="122" t="s">
        <v>4</v>
      </c>
      <c r="X6" s="21"/>
      <c r="Y6" s="80" t="s">
        <v>176</v>
      </c>
      <c r="Z6" s="80" t="s">
        <v>177</v>
      </c>
      <c r="AA6" s="80" t="s">
        <v>177</v>
      </c>
      <c r="AB6" s="80" t="s">
        <v>178</v>
      </c>
      <c r="AE6" s="31"/>
    </row>
    <row r="7" spans="1:36" ht="11.25">
      <c r="A7" s="4">
        <v>57</v>
      </c>
      <c r="B7" s="11" t="str">
        <f>+'Variacion anual de cartera'!B9</f>
        <v>Promepart</v>
      </c>
      <c r="C7" s="23">
        <v>1591</v>
      </c>
      <c r="D7" s="23">
        <v>6122</v>
      </c>
      <c r="E7" s="23">
        <v>7320</v>
      </c>
      <c r="F7" s="23">
        <v>6993</v>
      </c>
      <c r="G7" s="23">
        <v>5941</v>
      </c>
      <c r="H7" s="23">
        <v>4821</v>
      </c>
      <c r="I7" s="23">
        <v>3877</v>
      </c>
      <c r="J7" s="23">
        <v>6016</v>
      </c>
      <c r="K7" s="23">
        <v>3841</v>
      </c>
      <c r="L7" s="23">
        <v>2579</v>
      </c>
      <c r="M7" s="23">
        <v>1843</v>
      </c>
      <c r="N7" s="23">
        <v>1180</v>
      </c>
      <c r="O7" s="23">
        <v>2451</v>
      </c>
      <c r="P7" s="23">
        <v>1674</v>
      </c>
      <c r="Q7" s="24">
        <f aca="true" t="shared" si="0" ref="Q7:Q17">SUM(C7:P7)</f>
        <v>56249</v>
      </c>
      <c r="R7" s="23">
        <v>201</v>
      </c>
      <c r="S7" s="23">
        <v>224</v>
      </c>
      <c r="T7" s="23">
        <v>1862</v>
      </c>
      <c r="U7" s="23"/>
      <c r="V7" s="24">
        <f aca="true" t="shared" si="1" ref="V7:V17">SUM(Q7:U7)</f>
        <v>58536</v>
      </c>
      <c r="X7" s="21"/>
      <c r="Y7" s="81">
        <f>+'Participacion de cartera'!I8</f>
        <v>0.046364634372371316</v>
      </c>
      <c r="Z7" s="81">
        <f aca="true" t="shared" si="2" ref="Z7:Z17">SUM(C7:G7)/Q7</f>
        <v>0.4971999502213373</v>
      </c>
      <c r="AA7" s="81">
        <f aca="true" t="shared" si="3" ref="AA7:AA17">+T7/V7</f>
        <v>0.03180948476151428</v>
      </c>
      <c r="AB7" s="27">
        <f>+'Cartera vigente por mes'!S6</f>
        <v>0.8421712885753502</v>
      </c>
      <c r="AC7" s="27"/>
      <c r="AD7" s="27"/>
      <c r="AE7" s="41"/>
      <c r="AJ7" s="23"/>
    </row>
    <row r="8" spans="1:36" ht="11.25">
      <c r="A8" s="4">
        <v>66</v>
      </c>
      <c r="B8" s="11" t="str">
        <f>+'Variacion anual de cartera'!B10</f>
        <v>Cigna Salud</v>
      </c>
      <c r="C8" s="23">
        <v>393</v>
      </c>
      <c r="D8" s="23">
        <v>1286</v>
      </c>
      <c r="E8" s="23">
        <v>3959</v>
      </c>
      <c r="F8" s="23">
        <v>4293</v>
      </c>
      <c r="G8" s="23">
        <v>4048</v>
      </c>
      <c r="H8" s="23">
        <v>3201</v>
      </c>
      <c r="I8" s="23">
        <v>3020</v>
      </c>
      <c r="J8" s="23">
        <v>5075</v>
      </c>
      <c r="K8" s="23">
        <v>3628</v>
      </c>
      <c r="L8" s="23">
        <v>2666</v>
      </c>
      <c r="M8" s="23">
        <v>2326</v>
      </c>
      <c r="N8" s="23">
        <v>1723</v>
      </c>
      <c r="O8" s="23">
        <v>8082</v>
      </c>
      <c r="P8" s="23">
        <v>4203</v>
      </c>
      <c r="Q8" s="24">
        <f t="shared" si="0"/>
        <v>47903</v>
      </c>
      <c r="R8" s="23">
        <v>1987</v>
      </c>
      <c r="S8" s="23"/>
      <c r="T8" s="23">
        <v>2381</v>
      </c>
      <c r="U8" s="23"/>
      <c r="V8" s="24">
        <f t="shared" si="1"/>
        <v>52271</v>
      </c>
      <c r="X8" s="21"/>
      <c r="Y8" s="81">
        <f>+'Participacion de cartera'!I9</f>
        <v>0.0414023131624679</v>
      </c>
      <c r="Z8" s="81">
        <f t="shared" si="2"/>
        <v>0.2918188839947394</v>
      </c>
      <c r="AA8" s="81">
        <f t="shared" si="3"/>
        <v>0.04555107038319527</v>
      </c>
      <c r="AB8" s="27">
        <f>+'Cartera vigente por mes'!S7</f>
        <v>1.3135987543678598</v>
      </c>
      <c r="AC8" s="27"/>
      <c r="AD8" s="27"/>
      <c r="AE8" s="41"/>
      <c r="AJ8" s="23"/>
    </row>
    <row r="9" spans="1:36" ht="11.25">
      <c r="A9" s="4">
        <v>67</v>
      </c>
      <c r="B9" s="11" t="str">
        <f>+'Variacion anual de cartera'!B11</f>
        <v>Colmena Golden Cross</v>
      </c>
      <c r="C9" s="23">
        <v>476</v>
      </c>
      <c r="D9" s="23">
        <v>1615</v>
      </c>
      <c r="E9" s="23">
        <v>2476</v>
      </c>
      <c r="F9" s="23">
        <v>4078</v>
      </c>
      <c r="G9" s="23">
        <v>5679</v>
      </c>
      <c r="H9" s="23">
        <v>5952</v>
      </c>
      <c r="I9" s="23">
        <v>5924</v>
      </c>
      <c r="J9" s="23">
        <v>11102</v>
      </c>
      <c r="K9" s="23">
        <v>9595</v>
      </c>
      <c r="L9" s="23">
        <v>8440</v>
      </c>
      <c r="M9" s="23">
        <v>7494</v>
      </c>
      <c r="N9" s="23">
        <v>6579</v>
      </c>
      <c r="O9" s="23">
        <v>43910</v>
      </c>
      <c r="P9" s="23">
        <v>6707</v>
      </c>
      <c r="Q9" s="24">
        <f t="shared" si="0"/>
        <v>120027</v>
      </c>
      <c r="R9" s="23">
        <v>5254</v>
      </c>
      <c r="S9" s="23">
        <v>11226</v>
      </c>
      <c r="T9" s="23">
        <v>9557</v>
      </c>
      <c r="U9" s="23"/>
      <c r="V9" s="24">
        <f t="shared" si="1"/>
        <v>146064</v>
      </c>
      <c r="X9" s="21"/>
      <c r="Y9" s="81">
        <f>+'Participacion de cartera'!I10</f>
        <v>0.11569297449374819</v>
      </c>
      <c r="Z9" s="81">
        <f t="shared" si="2"/>
        <v>0.11933981520824481</v>
      </c>
      <c r="AA9" s="81">
        <f t="shared" si="3"/>
        <v>0.06543022236827692</v>
      </c>
      <c r="AB9" s="27">
        <f>+'Cartera vigente por mes'!S8</f>
        <v>1.263374741630201</v>
      </c>
      <c r="AC9" s="27"/>
      <c r="AD9" s="27"/>
      <c r="AE9" s="41"/>
      <c r="AJ9" s="23"/>
    </row>
    <row r="10" spans="1:36" ht="11.25">
      <c r="A10" s="4">
        <v>70</v>
      </c>
      <c r="B10" s="11" t="str">
        <f>+'Variacion anual de cartera'!B12</f>
        <v>Normédica</v>
      </c>
      <c r="C10" s="23">
        <v>144</v>
      </c>
      <c r="D10" s="23">
        <v>463</v>
      </c>
      <c r="E10" s="23">
        <v>1056</v>
      </c>
      <c r="F10" s="23">
        <v>1286</v>
      </c>
      <c r="G10" s="23">
        <v>1324</v>
      </c>
      <c r="H10" s="23">
        <v>1180</v>
      </c>
      <c r="I10" s="23">
        <v>1225</v>
      </c>
      <c r="J10" s="23">
        <v>2107</v>
      </c>
      <c r="K10" s="23">
        <v>1809</v>
      </c>
      <c r="L10" s="23">
        <v>1678</v>
      </c>
      <c r="M10" s="23">
        <v>1363</v>
      </c>
      <c r="N10" s="23">
        <v>1032</v>
      </c>
      <c r="O10" s="23">
        <v>3069</v>
      </c>
      <c r="P10" s="23">
        <v>2031</v>
      </c>
      <c r="Q10" s="24">
        <f t="shared" si="0"/>
        <v>19767</v>
      </c>
      <c r="R10" s="23">
        <v>43</v>
      </c>
      <c r="S10" s="23">
        <v>357</v>
      </c>
      <c r="T10" s="23">
        <v>239</v>
      </c>
      <c r="U10" s="23"/>
      <c r="V10" s="24">
        <f t="shared" si="1"/>
        <v>20406</v>
      </c>
      <c r="X10" s="21"/>
      <c r="Y10" s="81">
        <f>+'Participacion de cartera'!I11</f>
        <v>0.01616298908368541</v>
      </c>
      <c r="Z10" s="81">
        <f t="shared" si="2"/>
        <v>0.21616836141043153</v>
      </c>
      <c r="AA10" s="81">
        <f t="shared" si="3"/>
        <v>0.011712241497598745</v>
      </c>
      <c r="AB10" s="27">
        <f>+'Cartera vigente por mes'!S9</f>
        <v>1.4027809965237543</v>
      </c>
      <c r="AC10" s="27"/>
      <c r="AD10" s="27"/>
      <c r="AE10" s="41"/>
      <c r="AJ10" s="23"/>
    </row>
    <row r="11" spans="1:36" ht="11.25">
      <c r="A11" s="4">
        <v>78</v>
      </c>
      <c r="B11" s="11" t="str">
        <f>+'Variacion anual de cartera'!B14</f>
        <v>ING Salud S.A. (1)</v>
      </c>
      <c r="C11" s="23">
        <v>2482</v>
      </c>
      <c r="D11" s="23">
        <v>10478</v>
      </c>
      <c r="E11" s="23">
        <v>16017</v>
      </c>
      <c r="F11" s="23">
        <v>17005</v>
      </c>
      <c r="G11" s="23">
        <v>16989</v>
      </c>
      <c r="H11" s="23">
        <v>15186</v>
      </c>
      <c r="I11" s="23">
        <v>14434</v>
      </c>
      <c r="J11" s="23">
        <v>24957</v>
      </c>
      <c r="K11" s="23">
        <v>18783</v>
      </c>
      <c r="L11" s="23">
        <v>13839</v>
      </c>
      <c r="M11" s="23">
        <v>10762</v>
      </c>
      <c r="N11" s="23">
        <v>7848</v>
      </c>
      <c r="O11" s="23">
        <v>40241</v>
      </c>
      <c r="P11" s="23">
        <v>29289</v>
      </c>
      <c r="Q11" s="24">
        <f t="shared" si="0"/>
        <v>238310</v>
      </c>
      <c r="R11" s="23">
        <v>6510</v>
      </c>
      <c r="S11" s="23">
        <v>14936</v>
      </c>
      <c r="T11" s="23">
        <v>11187</v>
      </c>
      <c r="U11" s="23"/>
      <c r="V11" s="24">
        <f t="shared" si="1"/>
        <v>270943</v>
      </c>
      <c r="X11" s="21"/>
      <c r="Y11" s="81">
        <f>+'Participacion de cartera'!I12</f>
        <v>0.21460593704307437</v>
      </c>
      <c r="Z11" s="81">
        <f t="shared" si="2"/>
        <v>0.2642398556502035</v>
      </c>
      <c r="AA11" s="81">
        <f t="shared" si="3"/>
        <v>0.04128912723340333</v>
      </c>
      <c r="AB11" s="27">
        <f>+'Cartera vigente por mes'!S11</f>
        <v>1.0545354251201406</v>
      </c>
      <c r="AC11" s="27"/>
      <c r="AD11" s="27"/>
      <c r="AE11" s="41"/>
      <c r="AJ11" s="23"/>
    </row>
    <row r="12" spans="1:36" ht="11.25">
      <c r="A12" s="4">
        <v>80</v>
      </c>
      <c r="B12" s="11" t="str">
        <f>+'Variacion anual de cartera'!B15</f>
        <v>Vida Tres</v>
      </c>
      <c r="C12" s="23">
        <v>419</v>
      </c>
      <c r="D12" s="23">
        <v>1334</v>
      </c>
      <c r="E12" s="23">
        <v>1660</v>
      </c>
      <c r="F12" s="23">
        <v>2095</v>
      </c>
      <c r="G12" s="23">
        <v>2464</v>
      </c>
      <c r="H12" s="23">
        <v>2299</v>
      </c>
      <c r="I12" s="23">
        <v>2598</v>
      </c>
      <c r="J12" s="23">
        <v>5106</v>
      </c>
      <c r="K12" s="23">
        <v>4455</v>
      </c>
      <c r="L12" s="23">
        <v>3864</v>
      </c>
      <c r="M12" s="23">
        <v>3325</v>
      </c>
      <c r="N12" s="23">
        <v>2797</v>
      </c>
      <c r="O12" s="23">
        <v>20104</v>
      </c>
      <c r="P12" s="23">
        <v>9379</v>
      </c>
      <c r="Q12" s="24">
        <f t="shared" si="0"/>
        <v>61899</v>
      </c>
      <c r="R12" s="23">
        <v>94</v>
      </c>
      <c r="S12" s="23"/>
      <c r="T12" s="23">
        <v>2083</v>
      </c>
      <c r="U12" s="23"/>
      <c r="V12" s="24">
        <f t="shared" si="1"/>
        <v>64076</v>
      </c>
      <c r="X12" s="21"/>
      <c r="Y12" s="81">
        <f>+'Participacion de cartera'!I13</f>
        <v>0.05075270452446468</v>
      </c>
      <c r="Z12" s="81">
        <f t="shared" si="2"/>
        <v>0.12879044895717218</v>
      </c>
      <c r="AA12" s="81">
        <f t="shared" si="3"/>
        <v>0.03250827142767963</v>
      </c>
      <c r="AB12" s="27">
        <f>+'Cartera vigente por mes'!S12</f>
        <v>1.006084372033674</v>
      </c>
      <c r="AC12" s="27"/>
      <c r="AD12" s="27"/>
      <c r="AE12" s="41"/>
      <c r="AJ12" s="23"/>
    </row>
    <row r="13" spans="1:36" ht="11.25">
      <c r="A13" s="4">
        <v>88</v>
      </c>
      <c r="B13" s="11" t="str">
        <f>+'Variacion anual de cartera'!B16</f>
        <v>Masvida</v>
      </c>
      <c r="C13" s="23">
        <v>475</v>
      </c>
      <c r="D13" s="23">
        <v>1429</v>
      </c>
      <c r="E13" s="23">
        <v>2576</v>
      </c>
      <c r="F13" s="23">
        <v>3597</v>
      </c>
      <c r="G13" s="23">
        <v>4390</v>
      </c>
      <c r="H13" s="23">
        <v>4372</v>
      </c>
      <c r="I13" s="23">
        <v>4721</v>
      </c>
      <c r="J13" s="23">
        <v>9225</v>
      </c>
      <c r="K13" s="23">
        <v>7828</v>
      </c>
      <c r="L13" s="23">
        <v>6107</v>
      </c>
      <c r="M13" s="23">
        <v>4763</v>
      </c>
      <c r="N13" s="23">
        <v>3682</v>
      </c>
      <c r="O13" s="23">
        <v>16327</v>
      </c>
      <c r="P13" s="23">
        <v>7144</v>
      </c>
      <c r="Q13" s="24">
        <f t="shared" si="0"/>
        <v>76636</v>
      </c>
      <c r="R13" s="23">
        <v>3366</v>
      </c>
      <c r="S13" s="23">
        <v>4538</v>
      </c>
      <c r="T13" s="23">
        <v>2797</v>
      </c>
      <c r="U13" s="23"/>
      <c r="V13" s="24">
        <f t="shared" si="1"/>
        <v>87337</v>
      </c>
      <c r="X13" s="21"/>
      <c r="Y13" s="81">
        <f>+'Participacion de cartera'!I14</f>
        <v>0.06917705467028484</v>
      </c>
      <c r="Z13" s="81">
        <f t="shared" si="2"/>
        <v>0.16267811472415053</v>
      </c>
      <c r="AA13" s="81">
        <f t="shared" si="3"/>
        <v>0.03202537298052372</v>
      </c>
      <c r="AB13" s="27">
        <f>+'Cartera vigente por mes'!S13</f>
        <v>1.1269968817462221</v>
      </c>
      <c r="AC13" s="27"/>
      <c r="AD13" s="27"/>
      <c r="AE13" s="41"/>
      <c r="AJ13" s="23"/>
    </row>
    <row r="14" spans="1:36" ht="11.25">
      <c r="A14" s="4">
        <v>96</v>
      </c>
      <c r="B14" s="11" t="str">
        <f>+'Variacion anual de cartera'!B18</f>
        <v>Vida Plena S.A. (2)</v>
      </c>
      <c r="C14" s="23">
        <v>244</v>
      </c>
      <c r="D14" s="23">
        <v>1122</v>
      </c>
      <c r="E14" s="23">
        <v>2674</v>
      </c>
      <c r="F14" s="23">
        <v>2417</v>
      </c>
      <c r="G14" s="23">
        <v>2015</v>
      </c>
      <c r="H14" s="23">
        <v>1529</v>
      </c>
      <c r="I14" s="23">
        <v>1263</v>
      </c>
      <c r="J14" s="23">
        <v>1646</v>
      </c>
      <c r="K14" s="23">
        <v>845</v>
      </c>
      <c r="L14" s="23">
        <v>532</v>
      </c>
      <c r="M14" s="23">
        <v>393</v>
      </c>
      <c r="N14" s="23">
        <v>345</v>
      </c>
      <c r="O14" s="23">
        <v>322</v>
      </c>
      <c r="P14" s="23">
        <v>5990</v>
      </c>
      <c r="Q14" s="24">
        <f t="shared" si="0"/>
        <v>21337</v>
      </c>
      <c r="R14" s="23">
        <v>468</v>
      </c>
      <c r="S14" s="23">
        <v>155</v>
      </c>
      <c r="T14" s="23">
        <v>549</v>
      </c>
      <c r="U14" s="23"/>
      <c r="V14" s="24">
        <f t="shared" si="1"/>
        <v>22509</v>
      </c>
      <c r="X14" s="21"/>
      <c r="Y14" s="81">
        <f>+'Participacion de cartera'!I15</f>
        <v>0.017828713186546843</v>
      </c>
      <c r="Z14" s="81">
        <f t="shared" si="2"/>
        <v>0.3970567558700848</v>
      </c>
      <c r="AA14" s="81">
        <f t="shared" si="3"/>
        <v>0.024390243902439025</v>
      </c>
      <c r="AB14" s="27">
        <f>+'Cartera vigente por mes'!S15</f>
        <v>1.237558427275227</v>
      </c>
      <c r="AC14" s="27"/>
      <c r="AD14" s="27"/>
      <c r="AE14" s="41"/>
      <c r="AJ14" s="23"/>
    </row>
    <row r="15" spans="1:36" ht="11.25">
      <c r="A15" s="4">
        <v>99</v>
      </c>
      <c r="B15" s="11" t="str">
        <f>+'Variacion anual de cartera'!B19</f>
        <v>Isapre Banmédica</v>
      </c>
      <c r="C15" s="23">
        <v>1460</v>
      </c>
      <c r="D15" s="23">
        <v>5111</v>
      </c>
      <c r="E15" s="23">
        <v>8145</v>
      </c>
      <c r="F15" s="23">
        <v>9701</v>
      </c>
      <c r="G15" s="23">
        <v>10631</v>
      </c>
      <c r="H15" s="23">
        <v>10377</v>
      </c>
      <c r="I15" s="23">
        <v>10668</v>
      </c>
      <c r="J15" s="23">
        <v>19884</v>
      </c>
      <c r="K15" s="23">
        <v>16934</v>
      </c>
      <c r="L15" s="23">
        <v>13691</v>
      </c>
      <c r="M15" s="23">
        <v>10808</v>
      </c>
      <c r="N15" s="23">
        <v>8959</v>
      </c>
      <c r="O15" s="23">
        <v>47496</v>
      </c>
      <c r="P15" s="23">
        <v>25511</v>
      </c>
      <c r="Q15" s="24">
        <f t="shared" si="0"/>
        <v>199376</v>
      </c>
      <c r="R15" s="23">
        <v>117</v>
      </c>
      <c r="S15" s="23"/>
      <c r="T15" s="23">
        <v>9852</v>
      </c>
      <c r="U15" s="23"/>
      <c r="V15" s="24">
        <f t="shared" si="1"/>
        <v>209345</v>
      </c>
      <c r="X15" s="21"/>
      <c r="Y15" s="81">
        <f>+'Participacion de cartera'!I16</f>
        <v>0.16581598303068323</v>
      </c>
      <c r="Z15" s="81">
        <f t="shared" si="2"/>
        <v>0.17578845999518497</v>
      </c>
      <c r="AA15" s="81">
        <f t="shared" si="3"/>
        <v>0.047061071437101434</v>
      </c>
      <c r="AB15" s="27">
        <f>+'Cartera vigente por mes'!S16</f>
        <v>1.2820607839834444</v>
      </c>
      <c r="AC15" s="27"/>
      <c r="AD15" s="27"/>
      <c r="AE15" s="41"/>
      <c r="AJ15" s="23"/>
    </row>
    <row r="16" spans="1:36" ht="11.25">
      <c r="A16" s="4">
        <v>104</v>
      </c>
      <c r="B16" s="11" t="str">
        <f>+'Variacion anual de cartera'!B20</f>
        <v>Sfera</v>
      </c>
      <c r="C16" s="23">
        <v>214</v>
      </c>
      <c r="D16" s="23">
        <v>1289</v>
      </c>
      <c r="E16" s="23">
        <v>1904</v>
      </c>
      <c r="F16" s="23">
        <v>1443</v>
      </c>
      <c r="G16" s="23">
        <v>994</v>
      </c>
      <c r="H16" s="23">
        <v>656</v>
      </c>
      <c r="I16" s="23">
        <v>465</v>
      </c>
      <c r="J16" s="23">
        <v>530</v>
      </c>
      <c r="K16" s="23">
        <v>244</v>
      </c>
      <c r="L16" s="23">
        <v>134</v>
      </c>
      <c r="M16" s="23">
        <v>75</v>
      </c>
      <c r="N16" s="23">
        <v>44</v>
      </c>
      <c r="O16" s="23">
        <v>186</v>
      </c>
      <c r="P16" s="23">
        <v>7767</v>
      </c>
      <c r="Q16" s="24">
        <f t="shared" si="0"/>
        <v>15945</v>
      </c>
      <c r="R16" s="23">
        <v>130</v>
      </c>
      <c r="S16" s="23">
        <v>125</v>
      </c>
      <c r="T16" s="23">
        <v>66</v>
      </c>
      <c r="U16" s="23"/>
      <c r="V16" s="24">
        <f t="shared" si="1"/>
        <v>16266</v>
      </c>
      <c r="X16" s="21"/>
      <c r="Y16" s="81">
        <f>+'Participacion de cartera'!I17</f>
        <v>0.01288381752598387</v>
      </c>
      <c r="Z16" s="81">
        <f t="shared" si="2"/>
        <v>0.3665098777046096</v>
      </c>
      <c r="AA16" s="81">
        <f t="shared" si="3"/>
        <v>0.004057543341940244</v>
      </c>
      <c r="AB16" s="27">
        <f>+'Cartera vigente por mes'!S17</f>
        <v>0.6873773265651438</v>
      </c>
      <c r="AC16" s="27"/>
      <c r="AD16" s="27"/>
      <c r="AE16" s="41"/>
      <c r="AJ16" s="23"/>
    </row>
    <row r="17" spans="1:36" ht="11.25">
      <c r="A17" s="4">
        <v>107</v>
      </c>
      <c r="B17" s="11" t="str">
        <f>+'Variacion anual de cartera'!B22</f>
        <v>Consalud S.A.</v>
      </c>
      <c r="C17" s="23">
        <v>1754</v>
      </c>
      <c r="D17" s="23">
        <v>6114</v>
      </c>
      <c r="E17" s="23">
        <v>11200</v>
      </c>
      <c r="F17" s="23">
        <v>15034</v>
      </c>
      <c r="G17" s="23">
        <v>16895</v>
      </c>
      <c r="H17" s="23">
        <v>16580</v>
      </c>
      <c r="I17" s="23">
        <v>15992</v>
      </c>
      <c r="J17" s="23">
        <v>27853</v>
      </c>
      <c r="K17" s="23">
        <v>20540</v>
      </c>
      <c r="L17" s="23">
        <v>14535</v>
      </c>
      <c r="M17" s="23">
        <v>10740</v>
      </c>
      <c r="N17" s="23">
        <v>8018</v>
      </c>
      <c r="O17" s="23">
        <v>32841</v>
      </c>
      <c r="P17" s="23">
        <v>27135</v>
      </c>
      <c r="Q17" s="24">
        <f t="shared" si="0"/>
        <v>225231</v>
      </c>
      <c r="R17" s="23">
        <v>2780</v>
      </c>
      <c r="S17" s="23">
        <v>4933</v>
      </c>
      <c r="T17" s="23">
        <v>24244</v>
      </c>
      <c r="U17" s="23"/>
      <c r="V17" s="24">
        <f t="shared" si="1"/>
        <v>257188</v>
      </c>
      <c r="X17" s="21"/>
      <c r="Y17" s="81">
        <f>+'Participacion de cartera'!I18</f>
        <v>0.2037110083531747</v>
      </c>
      <c r="Z17" s="81">
        <f t="shared" si="2"/>
        <v>0.22642087456877605</v>
      </c>
      <c r="AA17" s="81">
        <f t="shared" si="3"/>
        <v>0.09426567335956576</v>
      </c>
      <c r="AB17" s="27">
        <f>+'Cartera vigente por mes'!S19</f>
        <v>1.5477532982104758</v>
      </c>
      <c r="AC17" s="27"/>
      <c r="AD17" s="27"/>
      <c r="AE17" s="41"/>
      <c r="AJ17" s="23"/>
    </row>
    <row r="18" spans="1:36" ht="11.25">
      <c r="A18" s="4"/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X18" s="21"/>
      <c r="Y18" s="81"/>
      <c r="Z18" s="23"/>
      <c r="AB18" s="27"/>
      <c r="AC18" s="27"/>
      <c r="AD18" s="27"/>
      <c r="AE18" s="82"/>
      <c r="AJ18" s="23"/>
    </row>
    <row r="19" spans="2:36" ht="11.25">
      <c r="B19" s="11" t="s">
        <v>52</v>
      </c>
      <c r="C19" s="24">
        <f aca="true" t="shared" si="4" ref="C19:P19">SUM(C7:C18)</f>
        <v>9652</v>
      </c>
      <c r="D19" s="24">
        <f t="shared" si="4"/>
        <v>36363</v>
      </c>
      <c r="E19" s="24">
        <f t="shared" si="4"/>
        <v>58987</v>
      </c>
      <c r="F19" s="24">
        <f t="shared" si="4"/>
        <v>67942</v>
      </c>
      <c r="G19" s="24">
        <f t="shared" si="4"/>
        <v>71370</v>
      </c>
      <c r="H19" s="24">
        <f t="shared" si="4"/>
        <v>66153</v>
      </c>
      <c r="I19" s="24">
        <f t="shared" si="4"/>
        <v>64187</v>
      </c>
      <c r="J19" s="24">
        <f t="shared" si="4"/>
        <v>113501</v>
      </c>
      <c r="K19" s="24">
        <f t="shared" si="4"/>
        <v>88502</v>
      </c>
      <c r="L19" s="24">
        <f t="shared" si="4"/>
        <v>68065</v>
      </c>
      <c r="M19" s="24">
        <f t="shared" si="4"/>
        <v>53892</v>
      </c>
      <c r="N19" s="24">
        <f t="shared" si="4"/>
        <v>42207</v>
      </c>
      <c r="O19" s="24">
        <f t="shared" si="4"/>
        <v>215029</v>
      </c>
      <c r="P19" s="24">
        <f t="shared" si="4"/>
        <v>126830</v>
      </c>
      <c r="Q19" s="24">
        <f>SUM(C19:P19)</f>
        <v>1082680</v>
      </c>
      <c r="R19" s="24">
        <f>SUM(R7:R18)</f>
        <v>20950</v>
      </c>
      <c r="S19" s="24">
        <f>SUM(S7:S18)</f>
        <v>36494</v>
      </c>
      <c r="T19" s="24">
        <f>SUM(T7:T18)</f>
        <v>64817</v>
      </c>
      <c r="U19" s="24">
        <f>SUM(U7:U18)</f>
        <v>0</v>
      </c>
      <c r="V19" s="24">
        <f>SUM(V7:V18)</f>
        <v>1204941</v>
      </c>
      <c r="X19" s="21"/>
      <c r="Y19" s="81">
        <f>+'Participacion de cartera'!I20</f>
        <v>0.9543981294464854</v>
      </c>
      <c r="Z19" s="81">
        <f>SUM(C19:G19)/Q19</f>
        <v>0.22565670373517568</v>
      </c>
      <c r="AA19" s="81">
        <f>+T19/V19</f>
        <v>0.05379267532601181</v>
      </c>
      <c r="AB19" s="27">
        <f>+'Cartera vigente por mes'!S22</f>
        <v>1.2423646109226536</v>
      </c>
      <c r="AC19" s="27"/>
      <c r="AD19" s="27"/>
      <c r="AE19" s="82"/>
      <c r="AJ19" s="23"/>
    </row>
    <row r="20" spans="1:36" ht="11.25">
      <c r="A20" s="4"/>
      <c r="B20" s="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/>
      <c r="V20" s="24"/>
      <c r="X20" s="21"/>
      <c r="Y20" s="81"/>
      <c r="Z20" s="23"/>
      <c r="AB20" s="27"/>
      <c r="AC20" s="27"/>
      <c r="AD20" s="27"/>
      <c r="AE20" s="41"/>
      <c r="AJ20" s="23"/>
    </row>
    <row r="21" spans="1:36" ht="11.25">
      <c r="A21" s="4">
        <v>62</v>
      </c>
      <c r="B21" s="11" t="s">
        <v>53</v>
      </c>
      <c r="C21" s="23"/>
      <c r="D21" s="23">
        <v>2</v>
      </c>
      <c r="E21" s="23">
        <v>2</v>
      </c>
      <c r="F21" s="23">
        <v>6</v>
      </c>
      <c r="G21" s="23">
        <v>7</v>
      </c>
      <c r="H21" s="23">
        <v>9</v>
      </c>
      <c r="I21" s="23">
        <v>14</v>
      </c>
      <c r="J21" s="23">
        <v>71</v>
      </c>
      <c r="K21" s="23">
        <v>272</v>
      </c>
      <c r="L21" s="23">
        <v>364</v>
      </c>
      <c r="M21" s="23">
        <v>380</v>
      </c>
      <c r="N21" s="23">
        <v>291</v>
      </c>
      <c r="O21" s="23">
        <v>574</v>
      </c>
      <c r="P21" s="23">
        <v>2</v>
      </c>
      <c r="Q21" s="24">
        <f aca="true" t="shared" si="5" ref="Q21:Q28">SUM(C21:P21)</f>
        <v>1994</v>
      </c>
      <c r="R21" s="23">
        <v>1</v>
      </c>
      <c r="S21" s="23">
        <v>32</v>
      </c>
      <c r="T21" s="23">
        <v>71</v>
      </c>
      <c r="U21" s="23"/>
      <c r="V21" s="24">
        <f aca="true" t="shared" si="6" ref="V21:V28">SUM(Q21:U21)</f>
        <v>2098</v>
      </c>
      <c r="X21" s="21"/>
      <c r="Y21" s="81">
        <f>+'Participacion de cartera'!I22</f>
        <v>0.0016617637507386057</v>
      </c>
      <c r="Z21" s="81">
        <f aca="true" t="shared" si="7" ref="Z21:Z28">SUM(C21:G21)/Q21</f>
        <v>0.008525576730190571</v>
      </c>
      <c r="AA21" s="81">
        <f aca="true" t="shared" si="8" ref="AA21:AA28">+T21/V21</f>
        <v>0.033841754051477595</v>
      </c>
      <c r="AB21" s="27">
        <f>+'Cartera vigente por mes'!S24</f>
        <v>2.541724941724942</v>
      </c>
      <c r="AC21" s="27"/>
      <c r="AD21" s="27"/>
      <c r="AE21" s="41"/>
      <c r="AJ21" s="23"/>
    </row>
    <row r="22" spans="1:36" ht="11.25">
      <c r="A22" s="4">
        <v>63</v>
      </c>
      <c r="B22" s="11" t="s">
        <v>54</v>
      </c>
      <c r="C22" s="23">
        <v>86</v>
      </c>
      <c r="D22" s="23">
        <v>330</v>
      </c>
      <c r="E22" s="23">
        <v>618</v>
      </c>
      <c r="F22" s="23">
        <v>740</v>
      </c>
      <c r="G22" s="23">
        <v>866</v>
      </c>
      <c r="H22" s="23">
        <v>1033</v>
      </c>
      <c r="I22" s="23">
        <v>845</v>
      </c>
      <c r="J22" s="23">
        <v>1186</v>
      </c>
      <c r="K22" s="23">
        <v>888</v>
      </c>
      <c r="L22" s="23">
        <v>820</v>
      </c>
      <c r="M22" s="23">
        <v>822</v>
      </c>
      <c r="N22" s="23">
        <v>811</v>
      </c>
      <c r="O22" s="23">
        <v>4120</v>
      </c>
      <c r="P22" s="23">
        <v>669</v>
      </c>
      <c r="Q22" s="24">
        <f t="shared" si="5"/>
        <v>13834</v>
      </c>
      <c r="R22" s="23">
        <v>121</v>
      </c>
      <c r="S22" s="23">
        <v>1426</v>
      </c>
      <c r="T22" s="23">
        <v>2804</v>
      </c>
      <c r="U22" s="23"/>
      <c r="V22" s="24">
        <f t="shared" si="6"/>
        <v>18185</v>
      </c>
      <c r="X22" s="21"/>
      <c r="Y22" s="81">
        <f>+'Participacion de cartera'!I23</f>
        <v>0.014403800670725235</v>
      </c>
      <c r="Z22" s="81">
        <f t="shared" si="7"/>
        <v>0.19083417666618477</v>
      </c>
      <c r="AA22" s="81">
        <f t="shared" si="8"/>
        <v>0.1541930162221611</v>
      </c>
      <c r="AB22" s="27">
        <f>+'Cartera vigente por mes'!S25</f>
        <v>1.6238105654599146</v>
      </c>
      <c r="AC22" s="27"/>
      <c r="AD22" s="27"/>
      <c r="AE22" s="41"/>
      <c r="AJ22" s="23"/>
    </row>
    <row r="23" spans="1:36" ht="11.25">
      <c r="A23" s="4">
        <v>65</v>
      </c>
      <c r="B23" s="11" t="s">
        <v>55</v>
      </c>
      <c r="C23" s="23">
        <v>3</v>
      </c>
      <c r="D23" s="23">
        <v>21</v>
      </c>
      <c r="E23" s="23">
        <v>30</v>
      </c>
      <c r="F23" s="23">
        <v>24</v>
      </c>
      <c r="G23" s="23">
        <v>22</v>
      </c>
      <c r="H23" s="23">
        <v>39</v>
      </c>
      <c r="I23" s="23">
        <v>37</v>
      </c>
      <c r="J23" s="23">
        <v>92</v>
      </c>
      <c r="K23" s="23">
        <v>115</v>
      </c>
      <c r="L23" s="23">
        <v>172</v>
      </c>
      <c r="M23" s="23">
        <v>532</v>
      </c>
      <c r="N23" s="23">
        <v>904</v>
      </c>
      <c r="O23" s="23">
        <v>6183</v>
      </c>
      <c r="P23" s="23">
        <v>31</v>
      </c>
      <c r="Q23" s="24">
        <f t="shared" si="5"/>
        <v>8205</v>
      </c>
      <c r="R23" s="23">
        <v>59</v>
      </c>
      <c r="S23" s="23">
        <v>938</v>
      </c>
      <c r="T23" s="23">
        <v>606</v>
      </c>
      <c r="U23" s="23"/>
      <c r="V23" s="24">
        <f t="shared" si="6"/>
        <v>9808</v>
      </c>
      <c r="X23" s="21"/>
      <c r="Y23" s="81">
        <f>+'Participacion de cartera'!I24</f>
        <v>0.007768626724139297</v>
      </c>
      <c r="Z23" s="81">
        <f t="shared" si="7"/>
        <v>0.01218769043266301</v>
      </c>
      <c r="AA23" s="81">
        <f t="shared" si="8"/>
        <v>0.061786296900489396</v>
      </c>
      <c r="AB23" s="27">
        <f>+'Cartera vigente por mes'!S26</f>
        <v>2.4106136666325173</v>
      </c>
      <c r="AC23" s="27"/>
      <c r="AD23" s="27"/>
      <c r="AE23" s="41"/>
      <c r="AJ23" s="23"/>
    </row>
    <row r="24" spans="1:36" ht="11.25">
      <c r="A24" s="4">
        <v>68</v>
      </c>
      <c r="B24" s="11" t="s">
        <v>56</v>
      </c>
      <c r="C24" s="23">
        <v>1</v>
      </c>
      <c r="D24" s="23">
        <v>12</v>
      </c>
      <c r="E24" s="23">
        <v>15</v>
      </c>
      <c r="F24" s="23">
        <v>5</v>
      </c>
      <c r="G24" s="23">
        <v>15</v>
      </c>
      <c r="H24" s="23">
        <v>16</v>
      </c>
      <c r="I24" s="23">
        <v>19</v>
      </c>
      <c r="J24" s="23">
        <v>27</v>
      </c>
      <c r="K24" s="23">
        <v>16</v>
      </c>
      <c r="L24" s="23">
        <v>78</v>
      </c>
      <c r="M24" s="23">
        <v>155</v>
      </c>
      <c r="N24" s="23">
        <v>164</v>
      </c>
      <c r="O24" s="23">
        <v>761</v>
      </c>
      <c r="P24" s="23">
        <v>0</v>
      </c>
      <c r="Q24" s="24">
        <f t="shared" si="5"/>
        <v>1284</v>
      </c>
      <c r="R24" s="23">
        <v>4</v>
      </c>
      <c r="S24" s="23"/>
      <c r="T24" s="23">
        <v>303</v>
      </c>
      <c r="U24" s="23"/>
      <c r="V24" s="24">
        <f t="shared" si="6"/>
        <v>1591</v>
      </c>
      <c r="X24" s="21"/>
      <c r="Y24" s="81">
        <f>+'Participacion de cartera'!I25</f>
        <v>0.001260184045483852</v>
      </c>
      <c r="Z24" s="81">
        <f t="shared" si="7"/>
        <v>0.037383177570093455</v>
      </c>
      <c r="AA24" s="81">
        <f t="shared" si="8"/>
        <v>0.19044626021370206</v>
      </c>
      <c r="AB24" s="27">
        <f>+'Cartera vigente por mes'!S27</f>
        <v>2.367543296985247</v>
      </c>
      <c r="AC24" s="27"/>
      <c r="AD24" s="27"/>
      <c r="AE24" s="41"/>
      <c r="AJ24" s="23"/>
    </row>
    <row r="25" spans="1:36" ht="11.25">
      <c r="A25" s="4">
        <v>76</v>
      </c>
      <c r="B25" s="11" t="s">
        <v>57</v>
      </c>
      <c r="C25" s="23">
        <v>11</v>
      </c>
      <c r="D25" s="23">
        <v>19</v>
      </c>
      <c r="E25" s="23">
        <v>35</v>
      </c>
      <c r="F25" s="23">
        <v>57</v>
      </c>
      <c r="G25" s="23">
        <v>115</v>
      </c>
      <c r="H25" s="23">
        <v>103</v>
      </c>
      <c r="I25" s="23">
        <v>76</v>
      </c>
      <c r="J25" s="23">
        <v>164</v>
      </c>
      <c r="K25" s="23">
        <v>132</v>
      </c>
      <c r="L25" s="23">
        <v>92</v>
      </c>
      <c r="M25" s="23">
        <v>64</v>
      </c>
      <c r="N25" s="23">
        <v>40</v>
      </c>
      <c r="O25" s="23">
        <v>6597</v>
      </c>
      <c r="P25" s="23">
        <v>114</v>
      </c>
      <c r="Q25" s="24">
        <f t="shared" si="5"/>
        <v>7619</v>
      </c>
      <c r="R25" s="23">
        <v>53</v>
      </c>
      <c r="S25" s="23"/>
      <c r="T25" s="23">
        <v>5633</v>
      </c>
      <c r="U25" s="23"/>
      <c r="V25" s="24">
        <f t="shared" si="6"/>
        <v>13305</v>
      </c>
      <c r="X25" s="21"/>
      <c r="Y25" s="81">
        <f>+'Participacion de cartera'!I26</f>
        <v>0.01053849699884516</v>
      </c>
      <c r="Z25" s="81">
        <f t="shared" si="7"/>
        <v>0.031106444415277594</v>
      </c>
      <c r="AA25" s="81">
        <f t="shared" si="8"/>
        <v>0.42337467117624955</v>
      </c>
      <c r="AB25" s="27">
        <f>+'Cartera vigente por mes'!S28</f>
        <v>1.052552889287583</v>
      </c>
      <c r="AC25" s="27"/>
      <c r="AD25" s="27"/>
      <c r="AE25" s="41"/>
      <c r="AJ25" s="23"/>
    </row>
    <row r="26" spans="1:36" ht="11.25">
      <c r="A26" s="4">
        <v>81</v>
      </c>
      <c r="B26" s="11" t="s">
        <v>58</v>
      </c>
      <c r="C26" s="23">
        <v>19</v>
      </c>
      <c r="D26" s="23">
        <v>101</v>
      </c>
      <c r="E26" s="23">
        <v>400</v>
      </c>
      <c r="F26" s="23">
        <v>452</v>
      </c>
      <c r="G26" s="23">
        <v>366</v>
      </c>
      <c r="H26" s="23">
        <v>256</v>
      </c>
      <c r="I26" s="23">
        <v>210</v>
      </c>
      <c r="J26" s="23">
        <v>314</v>
      </c>
      <c r="K26" s="23">
        <v>194</v>
      </c>
      <c r="L26" s="23">
        <v>111</v>
      </c>
      <c r="M26" s="23">
        <v>63</v>
      </c>
      <c r="N26" s="23">
        <v>33</v>
      </c>
      <c r="O26" s="23">
        <v>97</v>
      </c>
      <c r="P26" s="23">
        <v>291</v>
      </c>
      <c r="Q26" s="24">
        <f t="shared" si="5"/>
        <v>2907</v>
      </c>
      <c r="R26" s="23">
        <v>5</v>
      </c>
      <c r="S26" s="23">
        <v>26</v>
      </c>
      <c r="T26" s="23">
        <v>1524</v>
      </c>
      <c r="U26" s="23"/>
      <c r="V26" s="24">
        <f t="shared" si="6"/>
        <v>4462</v>
      </c>
      <c r="X26" s="21"/>
      <c r="Y26" s="81">
        <f>+'Participacion de cartera'!I27</f>
        <v>0.003534218234411658</v>
      </c>
      <c r="Z26" s="81">
        <f t="shared" si="7"/>
        <v>0.4602683178534572</v>
      </c>
      <c r="AA26" s="81">
        <f t="shared" si="8"/>
        <v>0.34155087404751233</v>
      </c>
      <c r="AB26" s="27">
        <f>+'Cartera vigente por mes'!S29</f>
        <v>1.284862623120788</v>
      </c>
      <c r="AC26" s="27"/>
      <c r="AD26" s="27"/>
      <c r="AE26" s="41"/>
      <c r="AJ26" s="23"/>
    </row>
    <row r="27" spans="1:36" ht="11.25">
      <c r="A27" s="4">
        <v>85</v>
      </c>
      <c r="B27" s="11" t="s">
        <v>59</v>
      </c>
      <c r="C27" s="23">
        <v>20</v>
      </c>
      <c r="D27" s="23">
        <v>21</v>
      </c>
      <c r="E27" s="23">
        <v>26</v>
      </c>
      <c r="F27" s="23">
        <v>44</v>
      </c>
      <c r="G27" s="23">
        <v>81</v>
      </c>
      <c r="H27" s="23">
        <v>117</v>
      </c>
      <c r="I27" s="23">
        <v>124</v>
      </c>
      <c r="J27" s="23">
        <v>322</v>
      </c>
      <c r="K27" s="23">
        <v>459</v>
      </c>
      <c r="L27" s="23">
        <v>468</v>
      </c>
      <c r="M27" s="23">
        <v>369</v>
      </c>
      <c r="N27" s="23">
        <v>340</v>
      </c>
      <c r="O27" s="23">
        <v>1693</v>
      </c>
      <c r="P27" s="23">
        <v>75</v>
      </c>
      <c r="Q27" s="24">
        <f t="shared" si="5"/>
        <v>4159</v>
      </c>
      <c r="R27" s="23">
        <v>3</v>
      </c>
      <c r="S27" s="23">
        <v>806</v>
      </c>
      <c r="T27" s="23">
        <v>1584</v>
      </c>
      <c r="U27" s="23"/>
      <c r="V27" s="24">
        <f t="shared" si="6"/>
        <v>6552</v>
      </c>
      <c r="X27" s="21"/>
      <c r="Y27" s="81">
        <f>+'Participacion de cartera'!I28</f>
        <v>0.005189645421753739</v>
      </c>
      <c r="Z27" s="81">
        <f t="shared" si="7"/>
        <v>0.0461649434960327</v>
      </c>
      <c r="AA27" s="81">
        <f t="shared" si="8"/>
        <v>0.24175824175824176</v>
      </c>
      <c r="AB27" s="27">
        <f>+'Cartera vigente por mes'!S30</f>
        <v>1.6773009599096556</v>
      </c>
      <c r="AC27" s="27"/>
      <c r="AD27" s="27"/>
      <c r="AE27" s="41"/>
      <c r="AJ27" s="23"/>
    </row>
    <row r="28" spans="1:36" ht="11.25">
      <c r="A28" s="4">
        <v>94</v>
      </c>
      <c r="B28" s="11" t="s">
        <v>60</v>
      </c>
      <c r="C28" s="23"/>
      <c r="D28" s="23">
        <v>2</v>
      </c>
      <c r="E28" s="23">
        <v>5</v>
      </c>
      <c r="F28" s="23">
        <v>14</v>
      </c>
      <c r="G28" s="23">
        <v>76</v>
      </c>
      <c r="H28" s="23">
        <v>155</v>
      </c>
      <c r="I28" s="23">
        <v>192</v>
      </c>
      <c r="J28" s="23">
        <v>360</v>
      </c>
      <c r="K28" s="23">
        <v>227</v>
      </c>
      <c r="L28" s="23">
        <v>142</v>
      </c>
      <c r="M28" s="23">
        <v>82</v>
      </c>
      <c r="N28" s="23">
        <v>55</v>
      </c>
      <c r="O28" s="23">
        <v>219</v>
      </c>
      <c r="P28" s="23">
        <v>9</v>
      </c>
      <c r="Q28" s="24">
        <f t="shared" si="5"/>
        <v>1538</v>
      </c>
      <c r="R28" s="23">
        <v>6</v>
      </c>
      <c r="S28" s="23">
        <v>1</v>
      </c>
      <c r="T28" s="23">
        <v>27</v>
      </c>
      <c r="U28" s="23"/>
      <c r="V28" s="24">
        <f t="shared" si="6"/>
        <v>1572</v>
      </c>
      <c r="X28" s="21"/>
      <c r="Y28" s="81">
        <f>+'Participacion de cartera'!I29</f>
        <v>0.001245134707417106</v>
      </c>
      <c r="Z28" s="81">
        <f t="shared" si="7"/>
        <v>0.06306892067620286</v>
      </c>
      <c r="AA28" s="81">
        <f t="shared" si="8"/>
        <v>0.01717557251908397</v>
      </c>
      <c r="AB28" s="27">
        <f>+'Cartera vigente por mes'!S31</f>
        <v>2.226464779460171</v>
      </c>
      <c r="AC28" s="27"/>
      <c r="AD28" s="27"/>
      <c r="AE28" s="41"/>
      <c r="AJ28" s="23"/>
    </row>
    <row r="29" spans="1:31" ht="11.25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X29" s="21"/>
      <c r="Y29" s="81"/>
      <c r="Z29" s="23"/>
      <c r="AB29" s="27"/>
      <c r="AC29" s="27"/>
      <c r="AD29" s="27"/>
      <c r="AE29" s="82"/>
    </row>
    <row r="30" spans="1:31" ht="11.25">
      <c r="A30" s="11"/>
      <c r="B30" s="11" t="s">
        <v>61</v>
      </c>
      <c r="C30" s="24">
        <f aca="true" t="shared" si="9" ref="C30:V30">SUM(C21:C28)</f>
        <v>140</v>
      </c>
      <c r="D30" s="24">
        <f t="shared" si="9"/>
        <v>508</v>
      </c>
      <c r="E30" s="24">
        <f t="shared" si="9"/>
        <v>1131</v>
      </c>
      <c r="F30" s="24">
        <f t="shared" si="9"/>
        <v>1342</v>
      </c>
      <c r="G30" s="24">
        <f t="shared" si="9"/>
        <v>1548</v>
      </c>
      <c r="H30" s="24">
        <f t="shared" si="9"/>
        <v>1728</v>
      </c>
      <c r="I30" s="24">
        <f t="shared" si="9"/>
        <v>1517</v>
      </c>
      <c r="J30" s="24">
        <f t="shared" si="9"/>
        <v>2536</v>
      </c>
      <c r="K30" s="24">
        <f t="shared" si="9"/>
        <v>2303</v>
      </c>
      <c r="L30" s="24">
        <f t="shared" si="9"/>
        <v>2247</v>
      </c>
      <c r="M30" s="24">
        <f t="shared" si="9"/>
        <v>2467</v>
      </c>
      <c r="N30" s="24">
        <f t="shared" si="9"/>
        <v>2638</v>
      </c>
      <c r="O30" s="24">
        <f t="shared" si="9"/>
        <v>20244</v>
      </c>
      <c r="P30" s="24">
        <f t="shared" si="9"/>
        <v>1191</v>
      </c>
      <c r="Q30" s="24">
        <f t="shared" si="9"/>
        <v>41540</v>
      </c>
      <c r="R30" s="24">
        <f t="shared" si="9"/>
        <v>252</v>
      </c>
      <c r="S30" s="24">
        <f t="shared" si="9"/>
        <v>3229</v>
      </c>
      <c r="T30" s="24">
        <f t="shared" si="9"/>
        <v>12552</v>
      </c>
      <c r="U30" s="24">
        <f t="shared" si="9"/>
        <v>0</v>
      </c>
      <c r="V30" s="24">
        <f t="shared" si="9"/>
        <v>57573</v>
      </c>
      <c r="X30" s="21"/>
      <c r="Y30" s="81">
        <f>+'Participacion de cartera'!I31</f>
        <v>0.04560187055351465</v>
      </c>
      <c r="Z30" s="81">
        <f>SUM(C30:G30)/Q30</f>
        <v>0.11239768897448242</v>
      </c>
      <c r="AA30" s="81">
        <f>+T30/V30</f>
        <v>0.218018863008702</v>
      </c>
      <c r="AB30" s="27">
        <f>+'Cartera vigente por mes'!S33</f>
        <v>1.67856708746462</v>
      </c>
      <c r="AC30" s="27"/>
      <c r="AD30" s="27"/>
      <c r="AE30" s="82"/>
    </row>
    <row r="31" spans="1:31" ht="11.25">
      <c r="A31" s="4"/>
      <c r="B31" s="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X31" s="21"/>
      <c r="Y31" s="81"/>
      <c r="Z31" s="23"/>
      <c r="AB31" s="27"/>
      <c r="AC31" s="27"/>
      <c r="AD31" s="27"/>
      <c r="AE31" s="82"/>
    </row>
    <row r="32" spans="1:31" ht="11.25">
      <c r="A32" s="15"/>
      <c r="B32" s="15" t="s">
        <v>62</v>
      </c>
      <c r="C32" s="24">
        <f aca="true" t="shared" si="10" ref="C32:V32">C19+C30</f>
        <v>9792</v>
      </c>
      <c r="D32" s="24">
        <f t="shared" si="10"/>
        <v>36871</v>
      </c>
      <c r="E32" s="24">
        <f t="shared" si="10"/>
        <v>60118</v>
      </c>
      <c r="F32" s="24">
        <f t="shared" si="10"/>
        <v>69284</v>
      </c>
      <c r="G32" s="24">
        <f t="shared" si="10"/>
        <v>72918</v>
      </c>
      <c r="H32" s="24">
        <f t="shared" si="10"/>
        <v>67881</v>
      </c>
      <c r="I32" s="24">
        <f t="shared" si="10"/>
        <v>65704</v>
      </c>
      <c r="J32" s="24">
        <f t="shared" si="10"/>
        <v>116037</v>
      </c>
      <c r="K32" s="24">
        <f t="shared" si="10"/>
        <v>90805</v>
      </c>
      <c r="L32" s="24">
        <f t="shared" si="10"/>
        <v>70312</v>
      </c>
      <c r="M32" s="24">
        <f t="shared" si="10"/>
        <v>56359</v>
      </c>
      <c r="N32" s="24">
        <f t="shared" si="10"/>
        <v>44845</v>
      </c>
      <c r="O32" s="24">
        <f t="shared" si="10"/>
        <v>235273</v>
      </c>
      <c r="P32" s="24">
        <f t="shared" si="10"/>
        <v>128021</v>
      </c>
      <c r="Q32" s="24">
        <f t="shared" si="10"/>
        <v>1124220</v>
      </c>
      <c r="R32" s="24">
        <f t="shared" si="10"/>
        <v>21202</v>
      </c>
      <c r="S32" s="24">
        <f t="shared" si="10"/>
        <v>39723</v>
      </c>
      <c r="T32" s="24">
        <f t="shared" si="10"/>
        <v>77369</v>
      </c>
      <c r="U32" s="24">
        <f t="shared" si="10"/>
        <v>0</v>
      </c>
      <c r="V32" s="24">
        <f t="shared" si="10"/>
        <v>1262514</v>
      </c>
      <c r="X32" s="21"/>
      <c r="Y32" s="81">
        <f>+'Participacion de cartera'!I33</f>
        <v>1</v>
      </c>
      <c r="Z32" s="81">
        <f>SUM(C32:G32)/Q32</f>
        <v>0.22147177598690648</v>
      </c>
      <c r="AA32" s="81">
        <f>+T32/V32</f>
        <v>0.06128169667821505</v>
      </c>
      <c r="AB32" s="27">
        <f>+'Cartera vigente por mes'!S35</f>
        <v>1.261970582221022</v>
      </c>
      <c r="AC32" s="27"/>
      <c r="AD32" s="27"/>
      <c r="AE32" s="82"/>
    </row>
    <row r="33" spans="1:31" ht="11.25">
      <c r="A33" s="4"/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X33" s="21"/>
      <c r="Y33" s="81"/>
      <c r="Z33" s="23"/>
      <c r="AB33" s="27"/>
      <c r="AE33" s="82"/>
    </row>
    <row r="34" spans="1:31" ht="12" thickBot="1">
      <c r="A34" s="25"/>
      <c r="B34" s="25" t="s">
        <v>63</v>
      </c>
      <c r="C34" s="49">
        <f aca="true" t="shared" si="11" ref="C34:U34">(C32/$V32)</f>
        <v>0.0077559535973462474</v>
      </c>
      <c r="D34" s="49">
        <f t="shared" si="11"/>
        <v>0.02920442862415783</v>
      </c>
      <c r="E34" s="49">
        <f t="shared" si="11"/>
        <v>0.04761768978403408</v>
      </c>
      <c r="F34" s="49">
        <f t="shared" si="11"/>
        <v>0.054877807295602266</v>
      </c>
      <c r="G34" s="49">
        <f t="shared" si="11"/>
        <v>0.05775619121847362</v>
      </c>
      <c r="H34" s="49">
        <f t="shared" si="11"/>
        <v>0.05376653248993674</v>
      </c>
      <c r="I34" s="49">
        <f t="shared" si="11"/>
        <v>0.05204219517565746</v>
      </c>
      <c r="J34" s="49">
        <f t="shared" si="11"/>
        <v>0.09190947585531725</v>
      </c>
      <c r="K34" s="49">
        <f t="shared" si="11"/>
        <v>0.0719239549026783</v>
      </c>
      <c r="L34" s="49">
        <f t="shared" si="11"/>
        <v>0.055692055692055695</v>
      </c>
      <c r="M34" s="49">
        <f t="shared" si="11"/>
        <v>0.04464029705809203</v>
      </c>
      <c r="N34" s="49">
        <f t="shared" si="11"/>
        <v>0.03552039818964384</v>
      </c>
      <c r="O34" s="49">
        <f t="shared" si="11"/>
        <v>0.18635278499881983</v>
      </c>
      <c r="P34" s="49">
        <f t="shared" si="11"/>
        <v>0.10140164782331126</v>
      </c>
      <c r="Q34" s="49">
        <f t="shared" si="11"/>
        <v>0.8904614127051265</v>
      </c>
      <c r="R34" s="49">
        <f t="shared" si="11"/>
        <v>0.016793477141639618</v>
      </c>
      <c r="S34" s="49">
        <f t="shared" si="11"/>
        <v>0.03146341347501889</v>
      </c>
      <c r="T34" s="49">
        <f t="shared" si="11"/>
        <v>0.06128169667821505</v>
      </c>
      <c r="U34" s="49">
        <f t="shared" si="11"/>
        <v>0</v>
      </c>
      <c r="V34" s="49">
        <f>SUM(Q34:U34)</f>
        <v>1</v>
      </c>
      <c r="X34" s="21"/>
      <c r="Y34" s="81"/>
      <c r="Z34" s="23"/>
      <c r="AB34" s="27"/>
      <c r="AE34" s="83"/>
    </row>
    <row r="35" spans="2:31" ht="11.25">
      <c r="B35" s="4"/>
      <c r="C35" s="4"/>
      <c r="D35" s="4"/>
      <c r="E35" s="4"/>
      <c r="F35" s="4"/>
      <c r="G35" s="4"/>
      <c r="H35" s="4"/>
      <c r="I35" s="4"/>
      <c r="J35" s="4"/>
      <c r="K35" s="11" t="s">
        <v>1</v>
      </c>
      <c r="L35" s="11" t="s">
        <v>1</v>
      </c>
      <c r="M35" s="11" t="s">
        <v>1</v>
      </c>
      <c r="N35" s="11"/>
      <c r="O35" s="11" t="s">
        <v>1</v>
      </c>
      <c r="P35" s="4"/>
      <c r="Q35" s="84"/>
      <c r="R35" s="4"/>
      <c r="S35" s="4"/>
      <c r="T35" s="4"/>
      <c r="U35" s="4"/>
      <c r="V35" s="4"/>
      <c r="W35" s="11" t="s">
        <v>1</v>
      </c>
      <c r="X35" s="21"/>
      <c r="Y35" s="85"/>
      <c r="Z35" s="85"/>
      <c r="AB35" s="27"/>
      <c r="AE35" s="31"/>
    </row>
    <row r="36" spans="2:28" ht="11.25">
      <c r="B36" s="11" t="str">
        <f>+'Cartera vigente por mes'!B37</f>
        <v>Fuente: Superintendencia de Isapres, Archivo Maestro de Beneficiarios.</v>
      </c>
      <c r="C36" s="4"/>
      <c r="D36" s="4"/>
      <c r="E36" s="4"/>
      <c r="F36" s="4"/>
      <c r="G36" s="4"/>
      <c r="H36" s="4"/>
      <c r="I36" s="4"/>
      <c r="J36" s="4"/>
      <c r="K36" s="11" t="s">
        <v>1</v>
      </c>
      <c r="L36" s="11" t="s">
        <v>1</v>
      </c>
      <c r="M36" s="11" t="s">
        <v>1</v>
      </c>
      <c r="N36" s="11"/>
      <c r="O36" s="11" t="s">
        <v>1</v>
      </c>
      <c r="P36" s="4"/>
      <c r="Q36" s="11" t="s">
        <v>1</v>
      </c>
      <c r="R36" s="4"/>
      <c r="S36" s="4"/>
      <c r="T36" s="4"/>
      <c r="U36" s="4"/>
      <c r="V36" s="4"/>
      <c r="W36" s="11" t="s">
        <v>1</v>
      </c>
      <c r="X36" s="21"/>
      <c r="Y36" s="21"/>
      <c r="Z36" s="21"/>
      <c r="AB36" s="27"/>
    </row>
    <row r="37" spans="2:28" ht="11.25">
      <c r="B37" s="55" t="s">
        <v>250</v>
      </c>
      <c r="AB37" s="27"/>
    </row>
    <row r="38" spans="2:28" ht="23.25" customHeight="1">
      <c r="B38" s="152" t="str">
        <f>+'Variacion anual de cartera'!B41:K41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AB38" s="27"/>
    </row>
    <row r="39" spans="2:28" ht="24" customHeight="1">
      <c r="B39" s="152" t="str">
        <f>+'Variacion anual de cartera'!B42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AB39" s="27"/>
    </row>
    <row r="40" spans="2:28" ht="24" customHeight="1">
      <c r="B40" s="154">
        <f>+'Variacion anual de cartera'!B43:K43</f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AB40" s="27"/>
    </row>
    <row r="41" spans="2:28" ht="11.25">
      <c r="B41" s="11"/>
      <c r="AB41" s="27"/>
    </row>
    <row r="42" spans="2:28" ht="11.25">
      <c r="B42" s="5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4"/>
      <c r="T42" s="24"/>
      <c r="U42" s="23"/>
      <c r="V42" s="23"/>
      <c r="W42" s="24"/>
      <c r="AB42" s="27"/>
    </row>
    <row r="43" spans="1:28" ht="12.75">
      <c r="A43" s="146" t="s">
        <v>284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24"/>
      <c r="AB43" s="27"/>
    </row>
    <row r="44" spans="4:28" ht="11.25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AB44" s="27"/>
    </row>
    <row r="45" spans="2:28" ht="13.5">
      <c r="B45" s="98" t="s">
        <v>264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AB45" s="27"/>
    </row>
    <row r="46" spans="1:28" ht="12" thickBot="1">
      <c r="A46" s="8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AB46" s="27"/>
    </row>
    <row r="47" spans="1:28" ht="11.25">
      <c r="A47" s="109" t="s">
        <v>1</v>
      </c>
      <c r="B47" s="109" t="s">
        <v>1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1" t="s">
        <v>4</v>
      </c>
      <c r="R47" s="121" t="s">
        <v>155</v>
      </c>
      <c r="S47" s="121" t="s">
        <v>156</v>
      </c>
      <c r="T47" s="121" t="s">
        <v>157</v>
      </c>
      <c r="U47" s="121" t="s">
        <v>158</v>
      </c>
      <c r="V47" s="121"/>
      <c r="AB47" s="27"/>
    </row>
    <row r="48" spans="1:28" ht="11.25">
      <c r="A48" s="117" t="s">
        <v>40</v>
      </c>
      <c r="B48" s="117" t="s">
        <v>41</v>
      </c>
      <c r="C48" s="122" t="s">
        <v>159</v>
      </c>
      <c r="D48" s="122" t="s">
        <v>160</v>
      </c>
      <c r="E48" s="122" t="s">
        <v>161</v>
      </c>
      <c r="F48" s="122" t="s">
        <v>162</v>
      </c>
      <c r="G48" s="122" t="s">
        <v>163</v>
      </c>
      <c r="H48" s="122" t="s">
        <v>164</v>
      </c>
      <c r="I48" s="122" t="s">
        <v>165</v>
      </c>
      <c r="J48" s="123" t="s">
        <v>166</v>
      </c>
      <c r="K48" s="123" t="s">
        <v>167</v>
      </c>
      <c r="L48" s="123" t="s">
        <v>168</v>
      </c>
      <c r="M48" s="123" t="s">
        <v>169</v>
      </c>
      <c r="N48" s="124" t="s">
        <v>170</v>
      </c>
      <c r="O48" s="124" t="s">
        <v>171</v>
      </c>
      <c r="P48" s="116" t="s">
        <v>249</v>
      </c>
      <c r="Q48" s="116" t="s">
        <v>172</v>
      </c>
      <c r="R48" s="116" t="s">
        <v>173</v>
      </c>
      <c r="S48" s="116" t="s">
        <v>174</v>
      </c>
      <c r="T48" s="116" t="s">
        <v>175</v>
      </c>
      <c r="U48" s="116" t="str">
        <f>+U6</f>
        <v>(*)</v>
      </c>
      <c r="V48" s="116" t="s">
        <v>4</v>
      </c>
      <c r="AB48" s="27"/>
    </row>
    <row r="49" spans="1:22" ht="11.25">
      <c r="A49" s="4">
        <v>57</v>
      </c>
      <c r="B49" s="11" t="str">
        <f aca="true" t="shared" si="12" ref="B49:B59">+B7</f>
        <v>Promepart</v>
      </c>
      <c r="C49" s="27">
        <f aca="true" t="shared" si="13" ref="C49:U49">(C7/$V7)*100</f>
        <v>2.717985513188465</v>
      </c>
      <c r="D49" s="27">
        <f t="shared" si="13"/>
        <v>10.458521251879185</v>
      </c>
      <c r="E49" s="27">
        <f t="shared" si="13"/>
        <v>12.505125051250513</v>
      </c>
      <c r="F49" s="27">
        <f t="shared" si="13"/>
        <v>11.94649446494465</v>
      </c>
      <c r="G49" s="27">
        <f t="shared" si="13"/>
        <v>10.149309826431598</v>
      </c>
      <c r="H49" s="27">
        <f t="shared" si="13"/>
        <v>8.235957359573595</v>
      </c>
      <c r="I49" s="27">
        <f t="shared" si="13"/>
        <v>6.623274566078995</v>
      </c>
      <c r="J49" s="27">
        <f t="shared" si="13"/>
        <v>10.27743610769441</v>
      </c>
      <c r="K49" s="27">
        <f t="shared" si="13"/>
        <v>6.561773951072844</v>
      </c>
      <c r="L49" s="27">
        <f t="shared" si="13"/>
        <v>4.405835725023917</v>
      </c>
      <c r="M49" s="27">
        <f t="shared" si="13"/>
        <v>3.1484898182315155</v>
      </c>
      <c r="N49" s="27">
        <f t="shared" si="13"/>
        <v>2.0158534918682522</v>
      </c>
      <c r="O49" s="27">
        <f t="shared" si="13"/>
        <v>4.187166871668717</v>
      </c>
      <c r="P49" s="27">
        <f t="shared" si="13"/>
        <v>2.859778597785978</v>
      </c>
      <c r="Q49" s="27">
        <f t="shared" si="13"/>
        <v>96.09300259669263</v>
      </c>
      <c r="R49" s="27">
        <f t="shared" si="13"/>
        <v>0.34337843378433786</v>
      </c>
      <c r="S49" s="27">
        <f t="shared" si="13"/>
        <v>0.3826704933716004</v>
      </c>
      <c r="T49" s="27">
        <f t="shared" si="13"/>
        <v>3.180948476151428</v>
      </c>
      <c r="U49" s="27">
        <f t="shared" si="13"/>
        <v>0</v>
      </c>
      <c r="V49" s="23">
        <f aca="true" t="shared" si="14" ref="V49:V59">SUM(Q49:U49)</f>
        <v>100</v>
      </c>
    </row>
    <row r="50" spans="1:22" ht="11.25">
      <c r="A50" s="4">
        <v>66</v>
      </c>
      <c r="B50" s="11" t="str">
        <f t="shared" si="12"/>
        <v>Cigna Salud</v>
      </c>
      <c r="C50" s="27">
        <f aca="true" t="shared" si="15" ref="C50:U50">(C8/$V8)*100</f>
        <v>0.7518509307264066</v>
      </c>
      <c r="D50" s="27">
        <f t="shared" si="15"/>
        <v>2.4602552084329745</v>
      </c>
      <c r="E50" s="27">
        <f t="shared" si="15"/>
        <v>7.573989401388916</v>
      </c>
      <c r="F50" s="27">
        <f t="shared" si="15"/>
        <v>8.212967037171664</v>
      </c>
      <c r="G50" s="27">
        <f t="shared" si="15"/>
        <v>7.744255897151383</v>
      </c>
      <c r="H50" s="27">
        <f t="shared" si="15"/>
        <v>6.1238545273669915</v>
      </c>
      <c r="I50" s="27">
        <f t="shared" si="15"/>
        <v>5.777582215760173</v>
      </c>
      <c r="J50" s="27">
        <f t="shared" si="15"/>
        <v>9.709016471848635</v>
      </c>
      <c r="K50" s="27">
        <f t="shared" si="15"/>
        <v>6.940751085688049</v>
      </c>
      <c r="L50" s="27">
        <f t="shared" si="15"/>
        <v>5.100342446098219</v>
      </c>
      <c r="M50" s="27">
        <f t="shared" si="15"/>
        <v>4.44988617015171</v>
      </c>
      <c r="N50" s="27">
        <f t="shared" si="15"/>
        <v>3.296282833693635</v>
      </c>
      <c r="O50" s="27">
        <f t="shared" si="15"/>
        <v>15.461728300587325</v>
      </c>
      <c r="P50" s="27">
        <f t="shared" si="15"/>
        <v>8.040787434715234</v>
      </c>
      <c r="Q50" s="27">
        <f t="shared" si="15"/>
        <v>91.64354996078131</v>
      </c>
      <c r="R50" s="27">
        <f t="shared" si="15"/>
        <v>3.80134300089916</v>
      </c>
      <c r="S50" s="27">
        <f t="shared" si="15"/>
        <v>0</v>
      </c>
      <c r="T50" s="27">
        <f t="shared" si="15"/>
        <v>4.555107038319528</v>
      </c>
      <c r="U50" s="27">
        <f t="shared" si="15"/>
        <v>0</v>
      </c>
      <c r="V50" s="23">
        <f t="shared" si="14"/>
        <v>100.00000000000001</v>
      </c>
    </row>
    <row r="51" spans="1:22" ht="11.25">
      <c r="A51" s="4">
        <v>67</v>
      </c>
      <c r="B51" s="11" t="str">
        <f t="shared" si="12"/>
        <v>Colmena Golden Cross</v>
      </c>
      <c r="C51" s="27">
        <f aca="true" t="shared" si="16" ref="C51:U51">(C9/$V9)*100</f>
        <v>0.3258845437616387</v>
      </c>
      <c r="D51" s="27">
        <f t="shared" si="16"/>
        <v>1.1056797020484173</v>
      </c>
      <c r="E51" s="27">
        <f t="shared" si="16"/>
        <v>1.6951473326760873</v>
      </c>
      <c r="F51" s="27">
        <f t="shared" si="16"/>
        <v>2.79192682659656</v>
      </c>
      <c r="G51" s="27">
        <f t="shared" si="16"/>
        <v>3.888021689122576</v>
      </c>
      <c r="H51" s="27">
        <f t="shared" si="16"/>
        <v>4.074926059809399</v>
      </c>
      <c r="I51" s="27">
        <f t="shared" si="16"/>
        <v>4.055756380764596</v>
      </c>
      <c r="J51" s="27">
        <f t="shared" si="16"/>
        <v>7.600777741264103</v>
      </c>
      <c r="K51" s="27">
        <f t="shared" si="16"/>
        <v>6.569038229817066</v>
      </c>
      <c r="L51" s="27">
        <f t="shared" si="16"/>
        <v>5.7782889692189725</v>
      </c>
      <c r="M51" s="27">
        <f t="shared" si="16"/>
        <v>5.130627670062438</v>
      </c>
      <c r="N51" s="27">
        <f t="shared" si="16"/>
        <v>4.504189944134078</v>
      </c>
      <c r="O51" s="27">
        <f t="shared" si="16"/>
        <v>30.062164530616712</v>
      </c>
      <c r="P51" s="27">
        <f t="shared" si="16"/>
        <v>4.591822762624602</v>
      </c>
      <c r="Q51" s="27">
        <f t="shared" si="16"/>
        <v>82.17425238251725</v>
      </c>
      <c r="R51" s="27">
        <f t="shared" si="16"/>
        <v>3.5970533464782557</v>
      </c>
      <c r="S51" s="27">
        <f t="shared" si="16"/>
        <v>7.6856720341767994</v>
      </c>
      <c r="T51" s="27">
        <f t="shared" si="16"/>
        <v>6.543022236827692</v>
      </c>
      <c r="U51" s="27">
        <f t="shared" si="16"/>
        <v>0</v>
      </c>
      <c r="V51" s="23">
        <f t="shared" si="14"/>
        <v>100.00000000000001</v>
      </c>
    </row>
    <row r="52" spans="1:22" ht="11.25">
      <c r="A52" s="4">
        <v>70</v>
      </c>
      <c r="B52" s="11" t="str">
        <f t="shared" si="12"/>
        <v>Normédica</v>
      </c>
      <c r="C52" s="27">
        <f aca="true" t="shared" si="17" ref="C52:U52">(C10/$V10)*100</f>
        <v>0.7056748015289621</v>
      </c>
      <c r="D52" s="27">
        <f t="shared" si="17"/>
        <v>2.2689405076938156</v>
      </c>
      <c r="E52" s="27">
        <f t="shared" si="17"/>
        <v>5.174948544545722</v>
      </c>
      <c r="F52" s="27">
        <f t="shared" si="17"/>
        <v>6.302068019210036</v>
      </c>
      <c r="G52" s="27">
        <f t="shared" si="17"/>
        <v>6.488287758502401</v>
      </c>
      <c r="H52" s="27">
        <f t="shared" si="17"/>
        <v>5.782612956973439</v>
      </c>
      <c r="I52" s="27">
        <f t="shared" si="17"/>
        <v>6.00313633245124</v>
      </c>
      <c r="J52" s="27">
        <f t="shared" si="17"/>
        <v>10.325394491816132</v>
      </c>
      <c r="K52" s="27">
        <f t="shared" si="17"/>
        <v>8.865039694207585</v>
      </c>
      <c r="L52" s="27">
        <f t="shared" si="17"/>
        <v>8.223071645594434</v>
      </c>
      <c r="M52" s="27">
        <f t="shared" si="17"/>
        <v>6.679408017249829</v>
      </c>
      <c r="N52" s="27">
        <f t="shared" si="17"/>
        <v>5.057336077624228</v>
      </c>
      <c r="O52" s="27">
        <f t="shared" si="17"/>
        <v>15.039694207586004</v>
      </c>
      <c r="P52" s="27">
        <f t="shared" si="17"/>
        <v>9.952955013231403</v>
      </c>
      <c r="Q52" s="27">
        <f t="shared" si="17"/>
        <v>96.86856806821524</v>
      </c>
      <c r="R52" s="27">
        <f t="shared" si="17"/>
        <v>0.21072233656767614</v>
      </c>
      <c r="S52" s="27">
        <f t="shared" si="17"/>
        <v>1.7494854454572186</v>
      </c>
      <c r="T52" s="27">
        <f t="shared" si="17"/>
        <v>1.1712241497598745</v>
      </c>
      <c r="U52" s="27">
        <f t="shared" si="17"/>
        <v>0</v>
      </c>
      <c r="V52" s="23">
        <f t="shared" si="14"/>
        <v>100.00000000000001</v>
      </c>
    </row>
    <row r="53" spans="1:22" ht="11.25">
      <c r="A53" s="4">
        <v>78</v>
      </c>
      <c r="B53" s="11" t="str">
        <f t="shared" si="12"/>
        <v>ING Salud S.A. (1)</v>
      </c>
      <c r="C53" s="27">
        <f aca="true" t="shared" si="18" ref="C53:U53">(C11/$V11)*100</f>
        <v>0.9160598354635476</v>
      </c>
      <c r="D53" s="27">
        <f t="shared" si="18"/>
        <v>3.867234067682132</v>
      </c>
      <c r="E53" s="27">
        <f t="shared" si="18"/>
        <v>5.911575497429348</v>
      </c>
      <c r="F53" s="27">
        <f t="shared" si="18"/>
        <v>6.27622784128027</v>
      </c>
      <c r="G53" s="27">
        <f t="shared" si="18"/>
        <v>6.2703225401652745</v>
      </c>
      <c r="H53" s="27">
        <f t="shared" si="18"/>
        <v>5.604868920769313</v>
      </c>
      <c r="I53" s="27">
        <f t="shared" si="18"/>
        <v>5.327319768364563</v>
      </c>
      <c r="J53" s="27">
        <f t="shared" si="18"/>
        <v>9.21116249543262</v>
      </c>
      <c r="K53" s="27">
        <f t="shared" si="18"/>
        <v>6.932454427684051</v>
      </c>
      <c r="L53" s="27">
        <f t="shared" si="18"/>
        <v>5.1077163831506995</v>
      </c>
      <c r="M53" s="27">
        <f t="shared" si="18"/>
        <v>3.972053162473288</v>
      </c>
      <c r="N53" s="27">
        <f t="shared" si="18"/>
        <v>2.896550196904884</v>
      </c>
      <c r="O53" s="27">
        <f t="shared" si="18"/>
        <v>14.852201385531275</v>
      </c>
      <c r="P53" s="27">
        <f t="shared" si="18"/>
        <v>10.810022772317424</v>
      </c>
      <c r="Q53" s="27">
        <f t="shared" si="18"/>
        <v>87.95576929464869</v>
      </c>
      <c r="R53" s="27">
        <f t="shared" si="18"/>
        <v>2.4027193911634552</v>
      </c>
      <c r="S53" s="27">
        <f t="shared" si="18"/>
        <v>5.512598590847522</v>
      </c>
      <c r="T53" s="27">
        <f t="shared" si="18"/>
        <v>4.128912723340333</v>
      </c>
      <c r="U53" s="27">
        <f t="shared" si="18"/>
        <v>0</v>
      </c>
      <c r="V53" s="23">
        <f t="shared" si="14"/>
        <v>100</v>
      </c>
    </row>
    <row r="54" spans="1:22" ht="11.25">
      <c r="A54" s="4">
        <v>80</v>
      </c>
      <c r="B54" s="11" t="str">
        <f t="shared" si="12"/>
        <v>Vida Tres</v>
      </c>
      <c r="C54" s="27">
        <f aca="true" t="shared" si="19" ref="C54:U54">(C12/$V12)*100</f>
        <v>0.6539109807104063</v>
      </c>
      <c r="D54" s="27">
        <f t="shared" si="19"/>
        <v>2.0819027404956616</v>
      </c>
      <c r="E54" s="27">
        <f t="shared" si="19"/>
        <v>2.5906735751295336</v>
      </c>
      <c r="F54" s="27">
        <f t="shared" si="19"/>
        <v>3.269554903552032</v>
      </c>
      <c r="G54" s="27">
        <f t="shared" si="19"/>
        <v>3.845433547662151</v>
      </c>
      <c r="H54" s="27">
        <f t="shared" si="19"/>
        <v>3.5879268368812034</v>
      </c>
      <c r="I54" s="27">
        <f t="shared" si="19"/>
        <v>4.054560209750921</v>
      </c>
      <c r="J54" s="27">
        <f t="shared" si="19"/>
        <v>7.968662213621325</v>
      </c>
      <c r="K54" s="27">
        <f t="shared" si="19"/>
        <v>6.952681191085586</v>
      </c>
      <c r="L54" s="27">
        <f t="shared" si="19"/>
        <v>6.030338972470192</v>
      </c>
      <c r="M54" s="27">
        <f t="shared" si="19"/>
        <v>5.189150383919096</v>
      </c>
      <c r="N54" s="27">
        <f t="shared" si="19"/>
        <v>4.365128909420064</v>
      </c>
      <c r="O54" s="27">
        <f t="shared" si="19"/>
        <v>31.375241900243463</v>
      </c>
      <c r="P54" s="27">
        <f t="shared" si="19"/>
        <v>14.637305699481864</v>
      </c>
      <c r="Q54" s="27">
        <f t="shared" si="19"/>
        <v>96.6024720644235</v>
      </c>
      <c r="R54" s="27">
        <f t="shared" si="19"/>
        <v>0.14670079280853987</v>
      </c>
      <c r="S54" s="27">
        <f t="shared" si="19"/>
        <v>0</v>
      </c>
      <c r="T54" s="27">
        <f t="shared" si="19"/>
        <v>3.2508271427679634</v>
      </c>
      <c r="U54" s="27">
        <f t="shared" si="19"/>
        <v>0</v>
      </c>
      <c r="V54" s="23">
        <f t="shared" si="14"/>
        <v>100</v>
      </c>
    </row>
    <row r="55" spans="1:22" ht="11.25">
      <c r="A55" s="4">
        <v>88</v>
      </c>
      <c r="B55" s="11" t="str">
        <f t="shared" si="12"/>
        <v>Masvida</v>
      </c>
      <c r="C55" s="27">
        <f aca="true" t="shared" si="20" ref="C55:U55">(C13/$V13)*100</f>
        <v>0.5438702955219438</v>
      </c>
      <c r="D55" s="27">
        <f t="shared" si="20"/>
        <v>1.636190846949174</v>
      </c>
      <c r="E55" s="27">
        <f t="shared" si="20"/>
        <v>2.9494944868726884</v>
      </c>
      <c r="F55" s="27">
        <f t="shared" si="20"/>
        <v>4.118529374720908</v>
      </c>
      <c r="G55" s="27">
        <f t="shared" si="20"/>
        <v>5.026506520718596</v>
      </c>
      <c r="H55" s="27">
        <f t="shared" si="20"/>
        <v>5.005896698993554</v>
      </c>
      <c r="I55" s="27">
        <f t="shared" si="20"/>
        <v>5.405498242440203</v>
      </c>
      <c r="J55" s="27">
        <f t="shared" si="20"/>
        <v>10.562533634084065</v>
      </c>
      <c r="K55" s="27">
        <f t="shared" si="20"/>
        <v>8.962982470201633</v>
      </c>
      <c r="L55" s="27">
        <f t="shared" si="20"/>
        <v>6.9924545152684425</v>
      </c>
      <c r="M55" s="27">
        <f t="shared" si="20"/>
        <v>5.453587826465301</v>
      </c>
      <c r="N55" s="27">
        <f t="shared" si="20"/>
        <v>4.215853532866941</v>
      </c>
      <c r="O55" s="27">
        <f t="shared" si="20"/>
        <v>18.694253294709</v>
      </c>
      <c r="P55" s="27">
        <f t="shared" si="20"/>
        <v>8.179809244650034</v>
      </c>
      <c r="Q55" s="27">
        <f t="shared" si="20"/>
        <v>87.74746098446249</v>
      </c>
      <c r="R55" s="27">
        <f t="shared" si="20"/>
        <v>3.854036662582869</v>
      </c>
      <c r="S55" s="27">
        <f t="shared" si="20"/>
        <v>5.195965054902276</v>
      </c>
      <c r="T55" s="27">
        <f t="shared" si="20"/>
        <v>3.202537298052372</v>
      </c>
      <c r="U55" s="27">
        <f t="shared" si="20"/>
        <v>0</v>
      </c>
      <c r="V55" s="23">
        <f t="shared" si="14"/>
        <v>100.00000000000001</v>
      </c>
    </row>
    <row r="56" spans="1:22" ht="11.25">
      <c r="A56" s="4">
        <v>96</v>
      </c>
      <c r="B56" s="11" t="str">
        <f t="shared" si="12"/>
        <v>Vida Plena S.A. (2)</v>
      </c>
      <c r="C56" s="27">
        <f aca="true" t="shared" si="21" ref="C56:U56">(C14/$V14)*100</f>
        <v>1.084010840108401</v>
      </c>
      <c r="D56" s="27">
        <f t="shared" si="21"/>
        <v>4.984672797547648</v>
      </c>
      <c r="E56" s="27">
        <f t="shared" si="21"/>
        <v>11.879692567417477</v>
      </c>
      <c r="F56" s="27">
        <f t="shared" si="21"/>
        <v>10.737927051401662</v>
      </c>
      <c r="G56" s="27">
        <f t="shared" si="21"/>
        <v>8.951974765649295</v>
      </c>
      <c r="H56" s="27">
        <f t="shared" si="21"/>
        <v>6.79283842018748</v>
      </c>
      <c r="I56" s="27">
        <f t="shared" si="21"/>
        <v>5.6110888977742235</v>
      </c>
      <c r="J56" s="27">
        <f t="shared" si="21"/>
        <v>7.312630503354215</v>
      </c>
      <c r="K56" s="27">
        <f t="shared" si="21"/>
        <v>3.7540539339819627</v>
      </c>
      <c r="L56" s="27">
        <f t="shared" si="21"/>
        <v>2.3634990448265136</v>
      </c>
      <c r="M56" s="27">
        <f t="shared" si="21"/>
        <v>1.7459682793549247</v>
      </c>
      <c r="N56" s="27">
        <f t="shared" si="21"/>
        <v>1.5327202452352393</v>
      </c>
      <c r="O56" s="27">
        <f t="shared" si="21"/>
        <v>1.43053889555289</v>
      </c>
      <c r="P56" s="27">
        <f t="shared" si="21"/>
        <v>26.611577591185746</v>
      </c>
      <c r="Q56" s="27">
        <f t="shared" si="21"/>
        <v>94.79319383357769</v>
      </c>
      <c r="R56" s="27">
        <f t="shared" si="21"/>
        <v>2.0791683326669332</v>
      </c>
      <c r="S56" s="27">
        <f t="shared" si="21"/>
        <v>0.6886134435114843</v>
      </c>
      <c r="T56" s="27">
        <f t="shared" si="21"/>
        <v>2.4390243902439024</v>
      </c>
      <c r="U56" s="27">
        <f t="shared" si="21"/>
        <v>0</v>
      </c>
      <c r="V56" s="23">
        <f t="shared" si="14"/>
        <v>100.00000000000001</v>
      </c>
    </row>
    <row r="57" spans="1:22" ht="11.25">
      <c r="A57" s="4">
        <v>99</v>
      </c>
      <c r="B57" s="11" t="str">
        <f t="shared" si="12"/>
        <v>Isapre Banmédica</v>
      </c>
      <c r="C57" s="27">
        <f aca="true" t="shared" si="22" ref="C57:U57">(C15/$V15)*100</f>
        <v>0.697413360720342</v>
      </c>
      <c r="D57" s="27">
        <f t="shared" si="22"/>
        <v>2.441424442905252</v>
      </c>
      <c r="E57" s="27">
        <f t="shared" si="22"/>
        <v>3.890706728128209</v>
      </c>
      <c r="F57" s="27">
        <f t="shared" si="22"/>
        <v>4.633977405717834</v>
      </c>
      <c r="G57" s="27">
        <f t="shared" si="22"/>
        <v>5.078220162889012</v>
      </c>
      <c r="H57" s="27">
        <f t="shared" si="22"/>
        <v>4.956889345339033</v>
      </c>
      <c r="I57" s="27">
        <f t="shared" si="22"/>
        <v>5.095894337099047</v>
      </c>
      <c r="J57" s="27">
        <f t="shared" si="22"/>
        <v>9.498196756550193</v>
      </c>
      <c r="K57" s="27">
        <f t="shared" si="22"/>
        <v>8.089039623587857</v>
      </c>
      <c r="L57" s="27">
        <f t="shared" si="22"/>
        <v>6.5399221380974</v>
      </c>
      <c r="M57" s="27">
        <f t="shared" si="22"/>
        <v>5.162769590866751</v>
      </c>
      <c r="N57" s="27">
        <f t="shared" si="22"/>
        <v>4.279538560749003</v>
      </c>
      <c r="O57" s="27">
        <f t="shared" si="22"/>
        <v>22.687907521077648</v>
      </c>
      <c r="P57" s="27">
        <f t="shared" si="22"/>
        <v>12.18610427762784</v>
      </c>
      <c r="Q57" s="27">
        <f t="shared" si="22"/>
        <v>95.2380042513554</v>
      </c>
      <c r="R57" s="27">
        <f t="shared" si="22"/>
        <v>0.05588860493443837</v>
      </c>
      <c r="S57" s="27">
        <f t="shared" si="22"/>
        <v>0</v>
      </c>
      <c r="T57" s="27">
        <f t="shared" si="22"/>
        <v>4.706107143710144</v>
      </c>
      <c r="U57" s="27">
        <f t="shared" si="22"/>
        <v>0</v>
      </c>
      <c r="V57" s="23">
        <f t="shared" si="14"/>
        <v>99.99999999999999</v>
      </c>
    </row>
    <row r="58" spans="1:22" ht="11.25">
      <c r="A58" s="4">
        <v>104</v>
      </c>
      <c r="B58" s="11" t="str">
        <f t="shared" si="12"/>
        <v>Sfera</v>
      </c>
      <c r="C58" s="27">
        <f aca="true" t="shared" si="23" ref="C58:U58">(C16/$V16)*100</f>
        <v>1.3156276896594123</v>
      </c>
      <c r="D58" s="27">
        <f t="shared" si="23"/>
        <v>7.9245051026681415</v>
      </c>
      <c r="E58" s="27">
        <f t="shared" si="23"/>
        <v>11.705397762203368</v>
      </c>
      <c r="F58" s="27">
        <f t="shared" si="23"/>
        <v>8.871265215787533</v>
      </c>
      <c r="G58" s="27">
        <f t="shared" si="23"/>
        <v>6.1109061846797</v>
      </c>
      <c r="H58" s="27">
        <f t="shared" si="23"/>
        <v>4.032952170170908</v>
      </c>
      <c r="I58" s="27">
        <f t="shared" si="23"/>
        <v>2.8587237181851717</v>
      </c>
      <c r="J58" s="27">
        <f t="shared" si="23"/>
        <v>3.2583302594368617</v>
      </c>
      <c r="K58" s="27">
        <f t="shared" si="23"/>
        <v>1.5000614779294235</v>
      </c>
      <c r="L58" s="27">
        <f t="shared" si="23"/>
        <v>0.8238042542727161</v>
      </c>
      <c r="M58" s="27">
        <f t="shared" si="23"/>
        <v>0.46108447067502767</v>
      </c>
      <c r="N58" s="27">
        <f t="shared" si="23"/>
        <v>0.2705028894626829</v>
      </c>
      <c r="O58" s="27">
        <f t="shared" si="23"/>
        <v>1.1434894872740686</v>
      </c>
      <c r="P58" s="27">
        <f t="shared" si="23"/>
        <v>47.74990778310587</v>
      </c>
      <c r="Q58" s="27">
        <f t="shared" si="23"/>
        <v>98.02655846551089</v>
      </c>
      <c r="R58" s="27">
        <f t="shared" si="23"/>
        <v>0.7992130825033812</v>
      </c>
      <c r="S58" s="27">
        <f t="shared" si="23"/>
        <v>0.7684741177917127</v>
      </c>
      <c r="T58" s="27">
        <f t="shared" si="23"/>
        <v>0.4057543341940244</v>
      </c>
      <c r="U58" s="27">
        <f t="shared" si="23"/>
        <v>0</v>
      </c>
      <c r="V58" s="23">
        <f t="shared" si="14"/>
        <v>100.00000000000001</v>
      </c>
    </row>
    <row r="59" spans="1:22" ht="11.25">
      <c r="A59" s="4">
        <v>107</v>
      </c>
      <c r="B59" s="11" t="str">
        <f t="shared" si="12"/>
        <v>Consalud S.A.</v>
      </c>
      <c r="C59" s="27">
        <f aca="true" t="shared" si="24" ref="C59:U59">(C17/$V17)*100</f>
        <v>0.6819913837348555</v>
      </c>
      <c r="D59" s="27">
        <f t="shared" si="24"/>
        <v>2.3772493273403117</v>
      </c>
      <c r="E59" s="27">
        <f t="shared" si="24"/>
        <v>4.354791047793832</v>
      </c>
      <c r="F59" s="27">
        <f t="shared" si="24"/>
        <v>5.845529340404684</v>
      </c>
      <c r="G59" s="27">
        <f t="shared" si="24"/>
        <v>6.569124531471142</v>
      </c>
      <c r="H59" s="27">
        <f t="shared" si="24"/>
        <v>6.44664603325194</v>
      </c>
      <c r="I59" s="27">
        <f t="shared" si="24"/>
        <v>6.218019503242764</v>
      </c>
      <c r="J59" s="27">
        <f t="shared" si="24"/>
        <v>10.829820986982286</v>
      </c>
      <c r="K59" s="27">
        <f t="shared" si="24"/>
        <v>7.986375725150474</v>
      </c>
      <c r="L59" s="27">
        <f t="shared" si="24"/>
        <v>5.651507846400299</v>
      </c>
      <c r="M59" s="27">
        <f t="shared" si="24"/>
        <v>4.175933558330871</v>
      </c>
      <c r="N59" s="27">
        <f t="shared" si="24"/>
        <v>3.117563805465263</v>
      </c>
      <c r="O59" s="27">
        <f t="shared" si="24"/>
        <v>12.76925828576761</v>
      </c>
      <c r="P59" s="27">
        <f t="shared" si="24"/>
        <v>10.55064777516836</v>
      </c>
      <c r="Q59" s="27">
        <f t="shared" si="24"/>
        <v>87.5744591505047</v>
      </c>
      <c r="R59" s="27">
        <f t="shared" si="24"/>
        <v>1.0809213493631118</v>
      </c>
      <c r="S59" s="27">
        <f t="shared" si="24"/>
        <v>1.9180521641756223</v>
      </c>
      <c r="T59" s="27">
        <f t="shared" si="24"/>
        <v>9.426567335956577</v>
      </c>
      <c r="U59" s="27">
        <f t="shared" si="24"/>
        <v>0</v>
      </c>
      <c r="V59" s="23">
        <f t="shared" si="14"/>
        <v>100</v>
      </c>
    </row>
    <row r="60" spans="1:22" ht="11.25">
      <c r="A60" s="4"/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</row>
    <row r="61" spans="2:22" ht="11.25">
      <c r="B61" s="11" t="s">
        <v>52</v>
      </c>
      <c r="C61" s="27">
        <f aca="true" t="shared" si="25" ref="C61:U61">(C19/$V19)*100</f>
        <v>0.8010350714267337</v>
      </c>
      <c r="D61" s="27">
        <f t="shared" si="25"/>
        <v>3.0178241092302445</v>
      </c>
      <c r="E61" s="27">
        <f t="shared" si="25"/>
        <v>4.895426415069286</v>
      </c>
      <c r="F61" s="27">
        <f t="shared" si="25"/>
        <v>5.63861633059212</v>
      </c>
      <c r="G61" s="27">
        <f t="shared" si="25"/>
        <v>5.923111588036261</v>
      </c>
      <c r="H61" s="27">
        <f t="shared" si="25"/>
        <v>5.490144330718268</v>
      </c>
      <c r="I61" s="27">
        <f t="shared" si="25"/>
        <v>5.326982814926208</v>
      </c>
      <c r="J61" s="27">
        <f t="shared" si="25"/>
        <v>9.419631334646262</v>
      </c>
      <c r="K61" s="27">
        <f t="shared" si="25"/>
        <v>7.3449239423341055</v>
      </c>
      <c r="L61" s="27">
        <f t="shared" si="25"/>
        <v>5.648824299281044</v>
      </c>
      <c r="M61" s="27">
        <f t="shared" si="25"/>
        <v>4.472584134824858</v>
      </c>
      <c r="N61" s="27">
        <f t="shared" si="25"/>
        <v>3.5028271093771393</v>
      </c>
      <c r="O61" s="27">
        <f t="shared" si="25"/>
        <v>17.84560405862196</v>
      </c>
      <c r="P61" s="27">
        <f t="shared" si="25"/>
        <v>10.525826575741053</v>
      </c>
      <c r="Q61" s="27">
        <f t="shared" si="25"/>
        <v>89.85336211482554</v>
      </c>
      <c r="R61" s="27">
        <f t="shared" si="25"/>
        <v>1.738674341731255</v>
      </c>
      <c r="S61" s="27">
        <f t="shared" si="25"/>
        <v>3.0286960108420247</v>
      </c>
      <c r="T61" s="27">
        <f t="shared" si="25"/>
        <v>5.379267532601181</v>
      </c>
      <c r="U61" s="27">
        <f t="shared" si="25"/>
        <v>0</v>
      </c>
      <c r="V61" s="23">
        <f>SUM(Q61:U61)</f>
        <v>100</v>
      </c>
    </row>
    <row r="62" spans="1:22" ht="11.25">
      <c r="A62" s="4"/>
      <c r="B62" s="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  <c r="R62" s="24"/>
      <c r="S62" s="24"/>
      <c r="T62" s="24"/>
      <c r="U62" s="24"/>
      <c r="V62" s="24"/>
    </row>
    <row r="63" spans="1:22" ht="11.25">
      <c r="A63" s="4">
        <v>62</v>
      </c>
      <c r="B63" s="11" t="s">
        <v>53</v>
      </c>
      <c r="C63" s="27">
        <f aca="true" t="shared" si="26" ref="C63:U63">(C21/$V21)*100</f>
        <v>0</v>
      </c>
      <c r="D63" s="27">
        <f t="shared" si="26"/>
        <v>0.09532888465204957</v>
      </c>
      <c r="E63" s="27">
        <f t="shared" si="26"/>
        <v>0.09532888465204957</v>
      </c>
      <c r="F63" s="27">
        <f t="shared" si="26"/>
        <v>0.2859866539561487</v>
      </c>
      <c r="G63" s="27">
        <f t="shared" si="26"/>
        <v>0.3336510962821735</v>
      </c>
      <c r="H63" s="27">
        <f t="shared" si="26"/>
        <v>0.42897998093422307</v>
      </c>
      <c r="I63" s="27">
        <f t="shared" si="26"/>
        <v>0.667302192564347</v>
      </c>
      <c r="J63" s="27">
        <f t="shared" si="26"/>
        <v>3.3841754051477593</v>
      </c>
      <c r="K63" s="27">
        <f t="shared" si="26"/>
        <v>12.96472831267874</v>
      </c>
      <c r="L63" s="27">
        <f t="shared" si="26"/>
        <v>17.349857006673023</v>
      </c>
      <c r="M63" s="27">
        <f t="shared" si="26"/>
        <v>18.11248808388942</v>
      </c>
      <c r="N63" s="27">
        <f t="shared" si="26"/>
        <v>13.870352716873214</v>
      </c>
      <c r="O63" s="27">
        <f t="shared" si="26"/>
        <v>27.359389895138225</v>
      </c>
      <c r="P63" s="27">
        <f t="shared" si="26"/>
        <v>0.09532888465204957</v>
      </c>
      <c r="Q63" s="27">
        <f t="shared" si="26"/>
        <v>95.04289799809342</v>
      </c>
      <c r="R63" s="27">
        <f t="shared" si="26"/>
        <v>0.047664442326024785</v>
      </c>
      <c r="S63" s="27">
        <f t="shared" si="26"/>
        <v>1.5252621544327931</v>
      </c>
      <c r="T63" s="27">
        <f t="shared" si="26"/>
        <v>3.3841754051477593</v>
      </c>
      <c r="U63" s="27">
        <f t="shared" si="26"/>
        <v>0</v>
      </c>
      <c r="V63" s="23">
        <f aca="true" t="shared" si="27" ref="V63:V70">SUM(Q63:U63)</f>
        <v>100</v>
      </c>
    </row>
    <row r="64" spans="1:22" ht="11.25">
      <c r="A64" s="4">
        <v>63</v>
      </c>
      <c r="B64" s="11" t="s">
        <v>54</v>
      </c>
      <c r="C64" s="27">
        <f aca="true" t="shared" si="28" ref="C64:U64">(C22/$V22)*100</f>
        <v>0.47291723948309045</v>
      </c>
      <c r="D64" s="27">
        <f t="shared" si="28"/>
        <v>1.8146824305746494</v>
      </c>
      <c r="E64" s="27">
        <f t="shared" si="28"/>
        <v>3.3984052790761616</v>
      </c>
      <c r="F64" s="27">
        <f t="shared" si="28"/>
        <v>4.069287874621941</v>
      </c>
      <c r="G64" s="27">
        <f t="shared" si="28"/>
        <v>4.762166620841353</v>
      </c>
      <c r="H64" s="27">
        <f t="shared" si="28"/>
        <v>5.680505911465493</v>
      </c>
      <c r="I64" s="27">
        <f t="shared" si="28"/>
        <v>4.646686829804785</v>
      </c>
      <c r="J64" s="27">
        <f t="shared" si="28"/>
        <v>6.521858674731922</v>
      </c>
      <c r="K64" s="27">
        <f t="shared" si="28"/>
        <v>4.883145449546329</v>
      </c>
      <c r="L64" s="27">
        <f t="shared" si="28"/>
        <v>4.509210888094584</v>
      </c>
      <c r="M64" s="27">
        <f t="shared" si="28"/>
        <v>4.5202089634314</v>
      </c>
      <c r="N64" s="27">
        <f t="shared" si="28"/>
        <v>4.459719549078911</v>
      </c>
      <c r="O64" s="27">
        <f t="shared" si="28"/>
        <v>22.656035193841078</v>
      </c>
      <c r="P64" s="27">
        <f t="shared" si="28"/>
        <v>3.6788562001649714</v>
      </c>
      <c r="Q64" s="27">
        <f t="shared" si="28"/>
        <v>76.07368710475667</v>
      </c>
      <c r="R64" s="27">
        <f t="shared" si="28"/>
        <v>0.6653835578773715</v>
      </c>
      <c r="S64" s="27">
        <f t="shared" si="28"/>
        <v>7.841627715149849</v>
      </c>
      <c r="T64" s="27">
        <f t="shared" si="28"/>
        <v>15.41930162221611</v>
      </c>
      <c r="U64" s="27">
        <f t="shared" si="28"/>
        <v>0</v>
      </c>
      <c r="V64" s="23">
        <f t="shared" si="27"/>
        <v>100.00000000000001</v>
      </c>
    </row>
    <row r="65" spans="1:22" ht="11.25">
      <c r="A65" s="4">
        <v>65</v>
      </c>
      <c r="B65" s="11" t="s">
        <v>55</v>
      </c>
      <c r="C65" s="27">
        <f aca="true" t="shared" si="29" ref="C65:U65">(C23/$V23)*100</f>
        <v>0.03058727569331158</v>
      </c>
      <c r="D65" s="27">
        <f t="shared" si="29"/>
        <v>0.2141109298531811</v>
      </c>
      <c r="E65" s="27">
        <f t="shared" si="29"/>
        <v>0.30587275693311583</v>
      </c>
      <c r="F65" s="27">
        <f t="shared" si="29"/>
        <v>0.24469820554649263</v>
      </c>
      <c r="G65" s="27">
        <f t="shared" si="29"/>
        <v>0.22430668841761825</v>
      </c>
      <c r="H65" s="27">
        <f t="shared" si="29"/>
        <v>0.39763458401305063</v>
      </c>
      <c r="I65" s="27">
        <f t="shared" si="29"/>
        <v>0.3772430668841762</v>
      </c>
      <c r="J65" s="27">
        <f t="shared" si="29"/>
        <v>0.9380097879282219</v>
      </c>
      <c r="K65" s="27">
        <f t="shared" si="29"/>
        <v>1.1725122349102775</v>
      </c>
      <c r="L65" s="27">
        <f t="shared" si="29"/>
        <v>1.7536704730831976</v>
      </c>
      <c r="M65" s="27">
        <f t="shared" si="29"/>
        <v>5.424143556280588</v>
      </c>
      <c r="N65" s="27">
        <f t="shared" si="29"/>
        <v>9.216965742251224</v>
      </c>
      <c r="O65" s="27">
        <f t="shared" si="29"/>
        <v>63.04037520391517</v>
      </c>
      <c r="P65" s="27">
        <f t="shared" si="29"/>
        <v>0.316068515497553</v>
      </c>
      <c r="Q65" s="27">
        <f t="shared" si="29"/>
        <v>83.65619902120717</v>
      </c>
      <c r="R65" s="27">
        <f t="shared" si="29"/>
        <v>0.6015497553017944</v>
      </c>
      <c r="S65" s="27">
        <f t="shared" si="29"/>
        <v>9.563621533442088</v>
      </c>
      <c r="T65" s="27">
        <f t="shared" si="29"/>
        <v>6.17862969004894</v>
      </c>
      <c r="U65" s="27">
        <f t="shared" si="29"/>
        <v>0</v>
      </c>
      <c r="V65" s="23">
        <f t="shared" si="27"/>
        <v>99.99999999999999</v>
      </c>
    </row>
    <row r="66" spans="1:22" ht="11.25">
      <c r="A66" s="4">
        <v>68</v>
      </c>
      <c r="B66" s="11" t="s">
        <v>56</v>
      </c>
      <c r="C66" s="27">
        <f aca="true" t="shared" si="30" ref="C66:U66">(C24/$V24)*100</f>
        <v>0.06285355122564425</v>
      </c>
      <c r="D66" s="27">
        <f t="shared" si="30"/>
        <v>0.754242614707731</v>
      </c>
      <c r="E66" s="27">
        <f t="shared" si="30"/>
        <v>0.9428032683846637</v>
      </c>
      <c r="F66" s="27">
        <f t="shared" si="30"/>
        <v>0.3142677561282213</v>
      </c>
      <c r="G66" s="27">
        <f t="shared" si="30"/>
        <v>0.9428032683846637</v>
      </c>
      <c r="H66" s="27">
        <f t="shared" si="30"/>
        <v>1.005656819610308</v>
      </c>
      <c r="I66" s="27">
        <f t="shared" si="30"/>
        <v>1.1942174732872406</v>
      </c>
      <c r="J66" s="27">
        <f t="shared" si="30"/>
        <v>1.697045883092395</v>
      </c>
      <c r="K66" s="27">
        <f t="shared" si="30"/>
        <v>1.005656819610308</v>
      </c>
      <c r="L66" s="27">
        <f t="shared" si="30"/>
        <v>4.902576995600252</v>
      </c>
      <c r="M66" s="27">
        <f t="shared" si="30"/>
        <v>9.742300439974859</v>
      </c>
      <c r="N66" s="27">
        <f t="shared" si="30"/>
        <v>10.307982401005656</v>
      </c>
      <c r="O66" s="27">
        <f t="shared" si="30"/>
        <v>47.831552482715274</v>
      </c>
      <c r="P66" s="27">
        <f t="shared" si="30"/>
        <v>0</v>
      </c>
      <c r="Q66" s="27">
        <f t="shared" si="30"/>
        <v>80.70395977372722</v>
      </c>
      <c r="R66" s="27">
        <f t="shared" si="30"/>
        <v>0.251414204902577</v>
      </c>
      <c r="S66" s="27">
        <f t="shared" si="30"/>
        <v>0</v>
      </c>
      <c r="T66" s="27">
        <f t="shared" si="30"/>
        <v>19.044626021370206</v>
      </c>
      <c r="U66" s="27">
        <f t="shared" si="30"/>
        <v>0</v>
      </c>
      <c r="V66" s="23">
        <f t="shared" si="27"/>
        <v>100</v>
      </c>
    </row>
    <row r="67" spans="1:22" ht="11.25">
      <c r="A67" s="4">
        <v>76</v>
      </c>
      <c r="B67" s="11" t="s">
        <v>57</v>
      </c>
      <c r="C67" s="27">
        <f aca="true" t="shared" si="31" ref="C67:U67">(C25/$V25)*100</f>
        <v>0.08267568583239383</v>
      </c>
      <c r="D67" s="27">
        <f t="shared" si="31"/>
        <v>0.1428034573468621</v>
      </c>
      <c r="E67" s="27">
        <f t="shared" si="31"/>
        <v>0.26305900037579855</v>
      </c>
      <c r="F67" s="27">
        <f t="shared" si="31"/>
        <v>0.42841037204058624</v>
      </c>
      <c r="G67" s="27">
        <f t="shared" si="31"/>
        <v>0.864336715520481</v>
      </c>
      <c r="H67" s="27">
        <f t="shared" si="31"/>
        <v>0.7741450582487787</v>
      </c>
      <c r="I67" s="27">
        <f t="shared" si="31"/>
        <v>0.5712138293874484</v>
      </c>
      <c r="J67" s="27">
        <f t="shared" si="31"/>
        <v>1.232619316046599</v>
      </c>
      <c r="K67" s="27">
        <f t="shared" si="31"/>
        <v>0.992108229988726</v>
      </c>
      <c r="L67" s="27">
        <f t="shared" si="31"/>
        <v>0.6914693724163848</v>
      </c>
      <c r="M67" s="27">
        <f t="shared" si="31"/>
        <v>0.48102217211574594</v>
      </c>
      <c r="N67" s="27">
        <f t="shared" si="31"/>
        <v>0.3006388575723412</v>
      </c>
      <c r="O67" s="27">
        <f t="shared" si="31"/>
        <v>49.582863585118375</v>
      </c>
      <c r="P67" s="27">
        <f t="shared" si="31"/>
        <v>0.8568207440811725</v>
      </c>
      <c r="Q67" s="27">
        <f t="shared" si="31"/>
        <v>57.2641863960917</v>
      </c>
      <c r="R67" s="27">
        <f t="shared" si="31"/>
        <v>0.3983464862833522</v>
      </c>
      <c r="S67" s="27">
        <f t="shared" si="31"/>
        <v>0</v>
      </c>
      <c r="T67" s="27">
        <f t="shared" si="31"/>
        <v>42.33746711762495</v>
      </c>
      <c r="U67" s="27">
        <f t="shared" si="31"/>
        <v>0</v>
      </c>
      <c r="V67" s="23">
        <f t="shared" si="27"/>
        <v>100</v>
      </c>
    </row>
    <row r="68" spans="1:22" ht="11.25">
      <c r="A68" s="4">
        <v>81</v>
      </c>
      <c r="B68" s="11" t="s">
        <v>58</v>
      </c>
      <c r="C68" s="27">
        <f aca="true" t="shared" si="32" ref="C68:U68">(C26/$V26)*100</f>
        <v>0.42581801882563874</v>
      </c>
      <c r="D68" s="27">
        <f t="shared" si="32"/>
        <v>2.2635589421783955</v>
      </c>
      <c r="E68" s="27">
        <f t="shared" si="32"/>
        <v>8.964589870013446</v>
      </c>
      <c r="F68" s="27">
        <f t="shared" si="32"/>
        <v>10.129986553115195</v>
      </c>
      <c r="G68" s="27">
        <f t="shared" si="32"/>
        <v>8.202599731062305</v>
      </c>
      <c r="H68" s="27">
        <f t="shared" si="32"/>
        <v>5.737337516808607</v>
      </c>
      <c r="I68" s="27">
        <f t="shared" si="32"/>
        <v>4.7064096817570595</v>
      </c>
      <c r="J68" s="27">
        <f t="shared" si="32"/>
        <v>7.037203047960555</v>
      </c>
      <c r="K68" s="27">
        <f t="shared" si="32"/>
        <v>4.3478260869565215</v>
      </c>
      <c r="L68" s="27">
        <f t="shared" si="32"/>
        <v>2.4876736889287314</v>
      </c>
      <c r="M68" s="27">
        <f t="shared" si="32"/>
        <v>1.411922904527118</v>
      </c>
      <c r="N68" s="27">
        <f t="shared" si="32"/>
        <v>0.7395786642761094</v>
      </c>
      <c r="O68" s="27">
        <f t="shared" si="32"/>
        <v>2.1739130434782608</v>
      </c>
      <c r="P68" s="27">
        <f t="shared" si="32"/>
        <v>6.521739130434782</v>
      </c>
      <c r="Q68" s="27">
        <f t="shared" si="32"/>
        <v>65.15015688032273</v>
      </c>
      <c r="R68" s="27">
        <f t="shared" si="32"/>
        <v>0.11205737337516809</v>
      </c>
      <c r="S68" s="27">
        <f t="shared" si="32"/>
        <v>0.5826983415508741</v>
      </c>
      <c r="T68" s="27">
        <f t="shared" si="32"/>
        <v>34.155087404751235</v>
      </c>
      <c r="U68" s="27">
        <f t="shared" si="32"/>
        <v>0</v>
      </c>
      <c r="V68" s="23">
        <f t="shared" si="27"/>
        <v>100</v>
      </c>
    </row>
    <row r="69" spans="1:22" ht="11.25">
      <c r="A69" s="4">
        <v>85</v>
      </c>
      <c r="B69" s="11" t="s">
        <v>59</v>
      </c>
      <c r="C69" s="27">
        <f aca="true" t="shared" si="33" ref="C69:U69">(C27/$V27)*100</f>
        <v>0.3052503052503053</v>
      </c>
      <c r="D69" s="27">
        <f t="shared" si="33"/>
        <v>0.3205128205128205</v>
      </c>
      <c r="E69" s="27">
        <f t="shared" si="33"/>
        <v>0.3968253968253968</v>
      </c>
      <c r="F69" s="27">
        <f t="shared" si="33"/>
        <v>0.6715506715506716</v>
      </c>
      <c r="G69" s="27">
        <f t="shared" si="33"/>
        <v>1.2362637362637363</v>
      </c>
      <c r="H69" s="27">
        <f t="shared" si="33"/>
        <v>1.7857142857142856</v>
      </c>
      <c r="I69" s="27">
        <f t="shared" si="33"/>
        <v>1.8925518925518925</v>
      </c>
      <c r="J69" s="27">
        <f t="shared" si="33"/>
        <v>4.914529914529915</v>
      </c>
      <c r="K69" s="27">
        <f t="shared" si="33"/>
        <v>7.0054945054945055</v>
      </c>
      <c r="L69" s="27">
        <f t="shared" si="33"/>
        <v>7.142857142857142</v>
      </c>
      <c r="M69" s="27">
        <f t="shared" si="33"/>
        <v>5.631868131868132</v>
      </c>
      <c r="N69" s="27">
        <f t="shared" si="33"/>
        <v>5.1892551892551895</v>
      </c>
      <c r="O69" s="27">
        <f t="shared" si="33"/>
        <v>25.839438339438342</v>
      </c>
      <c r="P69" s="27">
        <f t="shared" si="33"/>
        <v>1.1446886446886446</v>
      </c>
      <c r="Q69" s="27">
        <f t="shared" si="33"/>
        <v>63.47680097680097</v>
      </c>
      <c r="R69" s="27">
        <f t="shared" si="33"/>
        <v>0.045787545787545784</v>
      </c>
      <c r="S69" s="27">
        <f t="shared" si="33"/>
        <v>12.3015873015873</v>
      </c>
      <c r="T69" s="27">
        <f t="shared" si="33"/>
        <v>24.175824175824175</v>
      </c>
      <c r="U69" s="27">
        <f t="shared" si="33"/>
        <v>0</v>
      </c>
      <c r="V69" s="23">
        <f t="shared" si="27"/>
        <v>100</v>
      </c>
    </row>
    <row r="70" spans="1:22" ht="11.25">
      <c r="A70" s="4">
        <v>94</v>
      </c>
      <c r="B70" s="11" t="s">
        <v>60</v>
      </c>
      <c r="C70" s="27">
        <f aca="true" t="shared" si="34" ref="C70:U70">(C28/$V28)*100</f>
        <v>0</v>
      </c>
      <c r="D70" s="27">
        <f t="shared" si="34"/>
        <v>0.1272264631043257</v>
      </c>
      <c r="E70" s="27">
        <f t="shared" si="34"/>
        <v>0.3180661577608142</v>
      </c>
      <c r="F70" s="27">
        <f t="shared" si="34"/>
        <v>0.8905852417302799</v>
      </c>
      <c r="G70" s="27">
        <f t="shared" si="34"/>
        <v>4.8346055979643765</v>
      </c>
      <c r="H70" s="27">
        <f t="shared" si="34"/>
        <v>9.860050890585242</v>
      </c>
      <c r="I70" s="27">
        <f t="shared" si="34"/>
        <v>12.213740458015266</v>
      </c>
      <c r="J70" s="27">
        <f t="shared" si="34"/>
        <v>22.900763358778626</v>
      </c>
      <c r="K70" s="27">
        <f t="shared" si="34"/>
        <v>14.440203562340967</v>
      </c>
      <c r="L70" s="27">
        <f t="shared" si="34"/>
        <v>9.033078880407125</v>
      </c>
      <c r="M70" s="27">
        <f t="shared" si="34"/>
        <v>5.216284987277354</v>
      </c>
      <c r="N70" s="27">
        <f t="shared" si="34"/>
        <v>3.498727735368957</v>
      </c>
      <c r="O70" s="27">
        <f t="shared" si="34"/>
        <v>13.931297709923665</v>
      </c>
      <c r="P70" s="27">
        <f t="shared" si="34"/>
        <v>0.5725190839694656</v>
      </c>
      <c r="Q70" s="27">
        <f t="shared" si="34"/>
        <v>97.83715012722645</v>
      </c>
      <c r="R70" s="27">
        <f t="shared" si="34"/>
        <v>0.38167938931297707</v>
      </c>
      <c r="S70" s="27">
        <f t="shared" si="34"/>
        <v>0.06361323155216285</v>
      </c>
      <c r="T70" s="27">
        <f t="shared" si="34"/>
        <v>1.717557251908397</v>
      </c>
      <c r="U70" s="27">
        <f t="shared" si="34"/>
        <v>0</v>
      </c>
      <c r="V70" s="23">
        <f t="shared" si="27"/>
        <v>100</v>
      </c>
    </row>
    <row r="71" spans="1:22" ht="11.25">
      <c r="A71" s="4"/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2" ht="11.25">
      <c r="A72" s="11"/>
      <c r="B72" s="11" t="s">
        <v>61</v>
      </c>
      <c r="C72" s="27">
        <f aca="true" t="shared" si="35" ref="C72:U72">(C30/$V30)*100</f>
        <v>0.24316954127802962</v>
      </c>
      <c r="D72" s="27">
        <f t="shared" si="35"/>
        <v>0.882358049780279</v>
      </c>
      <c r="E72" s="27">
        <f t="shared" si="35"/>
        <v>1.964462508467511</v>
      </c>
      <c r="F72" s="27">
        <f t="shared" si="35"/>
        <v>2.3309537456793983</v>
      </c>
      <c r="G72" s="27">
        <f t="shared" si="35"/>
        <v>2.688760356417071</v>
      </c>
      <c r="H72" s="27">
        <f t="shared" si="35"/>
        <v>3.001406909488823</v>
      </c>
      <c r="I72" s="27">
        <f t="shared" si="35"/>
        <v>2.6349156722769354</v>
      </c>
      <c r="J72" s="27">
        <f t="shared" si="35"/>
        <v>4.404842547722023</v>
      </c>
      <c r="K72" s="27">
        <f t="shared" si="35"/>
        <v>4.000138954023588</v>
      </c>
      <c r="L72" s="27">
        <f t="shared" si="35"/>
        <v>3.902871137512376</v>
      </c>
      <c r="M72" s="27">
        <f t="shared" si="35"/>
        <v>4.28499470237785</v>
      </c>
      <c r="N72" s="27">
        <f t="shared" si="35"/>
        <v>4.582008927796015</v>
      </c>
      <c r="O72" s="27">
        <f t="shared" si="35"/>
        <v>35.16231566880308</v>
      </c>
      <c r="P72" s="27">
        <f t="shared" si="35"/>
        <v>2.068678026158095</v>
      </c>
      <c r="Q72" s="27">
        <f t="shared" si="35"/>
        <v>72.15187674778107</v>
      </c>
      <c r="R72" s="27">
        <f t="shared" si="35"/>
        <v>0.43770517430045336</v>
      </c>
      <c r="S72" s="27">
        <f t="shared" si="35"/>
        <v>5.608531777048269</v>
      </c>
      <c r="T72" s="27">
        <f t="shared" si="35"/>
        <v>21.801886300870198</v>
      </c>
      <c r="U72" s="27">
        <f t="shared" si="35"/>
        <v>0</v>
      </c>
      <c r="V72" s="23">
        <f>SUM(Q72:U72)</f>
        <v>99.99999999999999</v>
      </c>
    </row>
    <row r="73" spans="1:22" ht="11.25">
      <c r="A73" s="4"/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2" ht="12" thickBot="1">
      <c r="A74" s="96"/>
      <c r="B74" s="96" t="s">
        <v>62</v>
      </c>
      <c r="C74" s="97">
        <f aca="true" t="shared" si="36" ref="C74:U74">(C32/$V32)*100</f>
        <v>0.7755953597346248</v>
      </c>
      <c r="D74" s="97">
        <f t="shared" si="36"/>
        <v>2.920442862415783</v>
      </c>
      <c r="E74" s="97">
        <f t="shared" si="36"/>
        <v>4.761768978403408</v>
      </c>
      <c r="F74" s="97">
        <f t="shared" si="36"/>
        <v>5.487780729560226</v>
      </c>
      <c r="G74" s="97">
        <f t="shared" si="36"/>
        <v>5.775619121847362</v>
      </c>
      <c r="H74" s="97">
        <f t="shared" si="36"/>
        <v>5.376653248993675</v>
      </c>
      <c r="I74" s="97">
        <f t="shared" si="36"/>
        <v>5.204219517565746</v>
      </c>
      <c r="J74" s="97">
        <f t="shared" si="36"/>
        <v>9.190947585531726</v>
      </c>
      <c r="K74" s="97">
        <f t="shared" si="36"/>
        <v>7.19239549026783</v>
      </c>
      <c r="L74" s="97">
        <f t="shared" si="36"/>
        <v>5.569205569205569</v>
      </c>
      <c r="M74" s="97">
        <f t="shared" si="36"/>
        <v>4.464029705809203</v>
      </c>
      <c r="N74" s="97">
        <f t="shared" si="36"/>
        <v>3.5520398189643836</v>
      </c>
      <c r="O74" s="97">
        <f t="shared" si="36"/>
        <v>18.635278499881984</v>
      </c>
      <c r="P74" s="97">
        <f t="shared" si="36"/>
        <v>10.140164782331127</v>
      </c>
      <c r="Q74" s="97">
        <f t="shared" si="36"/>
        <v>89.04614127051265</v>
      </c>
      <c r="R74" s="97">
        <f t="shared" si="36"/>
        <v>1.6793477141639617</v>
      </c>
      <c r="S74" s="97">
        <f t="shared" si="36"/>
        <v>3.1463413475018887</v>
      </c>
      <c r="T74" s="97">
        <f t="shared" si="36"/>
        <v>6.128169667821505</v>
      </c>
      <c r="U74" s="97">
        <f t="shared" si="36"/>
        <v>0</v>
      </c>
      <c r="V74" s="40">
        <f>SUM(Q74:U74)</f>
        <v>100.00000000000001</v>
      </c>
    </row>
    <row r="75" spans="1:22" ht="11.25">
      <c r="A75" s="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12" thickBot="1">
      <c r="A76" s="25"/>
      <c r="B76" s="25" t="s">
        <v>63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</row>
    <row r="77" spans="2:23" ht="11.25">
      <c r="B77" s="4"/>
      <c r="C77" s="4"/>
      <c r="D77" s="4"/>
      <c r="E77" s="4"/>
      <c r="F77" s="4"/>
      <c r="G77" s="4"/>
      <c r="H77" s="4"/>
      <c r="I77" s="4"/>
      <c r="J77" s="4"/>
      <c r="K77" s="11" t="s">
        <v>1</v>
      </c>
      <c r="L77" s="11" t="s">
        <v>1</v>
      </c>
      <c r="M77" s="11" t="s">
        <v>1</v>
      </c>
      <c r="N77" s="11"/>
      <c r="O77" s="11" t="s">
        <v>1</v>
      </c>
      <c r="P77" s="4"/>
      <c r="Q77" s="11" t="s">
        <v>1</v>
      </c>
      <c r="R77" s="4"/>
      <c r="S77" s="4"/>
      <c r="T77" s="4"/>
      <c r="U77" s="4"/>
      <c r="V77" s="4"/>
      <c r="W77" s="11" t="s">
        <v>1</v>
      </c>
    </row>
    <row r="78" spans="2:23" ht="11.25">
      <c r="B78" s="11" t="str">
        <f>+'Cartera vigente por mes'!B37</f>
        <v>Fuente: Superintendencia de Isapres, Archivo Maestro de Beneficiarios.</v>
      </c>
      <c r="C78" s="4"/>
      <c r="D78" s="4"/>
      <c r="E78" s="4"/>
      <c r="F78" s="4"/>
      <c r="G78" s="4"/>
      <c r="H78" s="4"/>
      <c r="I78" s="4"/>
      <c r="J78" s="4"/>
      <c r="K78" s="11" t="s">
        <v>1</v>
      </c>
      <c r="L78" s="11" t="s">
        <v>1</v>
      </c>
      <c r="M78" s="11" t="s">
        <v>1</v>
      </c>
      <c r="N78" s="11"/>
      <c r="O78" s="11" t="s">
        <v>1</v>
      </c>
      <c r="P78" s="4"/>
      <c r="Q78" s="11" t="s">
        <v>1</v>
      </c>
      <c r="R78" s="4"/>
      <c r="S78" s="4"/>
      <c r="T78" s="4"/>
      <c r="U78" s="4"/>
      <c r="V78" s="4"/>
      <c r="W78" s="11" t="s">
        <v>1</v>
      </c>
    </row>
    <row r="79" ht="11.25">
      <c r="B79" s="11" t="str">
        <f>+B37</f>
        <v>(*) Sin renta informada</v>
      </c>
    </row>
    <row r="80" spans="2:22" ht="23.25" customHeight="1">
      <c r="B80" s="152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</row>
    <row r="81" spans="2:22" ht="24.75" customHeight="1">
      <c r="B81" s="152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</row>
    <row r="82" spans="2:22" ht="24.75" customHeight="1">
      <c r="B82" s="147">
        <f>+B40</f>
      </c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</row>
    <row r="83" spans="1:22" ht="12.75">
      <c r="A83" s="146" t="s">
        <v>284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</row>
  </sheetData>
  <mergeCells count="11">
    <mergeCell ref="A83:V83"/>
    <mergeCell ref="B80:V80"/>
    <mergeCell ref="B82:V82"/>
    <mergeCell ref="B2:V2"/>
    <mergeCell ref="B3:V3"/>
    <mergeCell ref="B38:V38"/>
    <mergeCell ref="B40:V40"/>
    <mergeCell ref="B39:V39"/>
    <mergeCell ref="B81:V81"/>
    <mergeCell ref="A1:V1"/>
    <mergeCell ref="A43:V43"/>
  </mergeCells>
  <hyperlinks>
    <hyperlink ref="A1" location="Indice!A1" display="Volver"/>
    <hyperlink ref="A43" location="Indice!A1" display="Volver"/>
    <hyperlink ref="A83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Q124"/>
  <sheetViews>
    <sheetView showGridLines="0" zoomScale="75" zoomScaleNormal="75" workbookViewId="0" topLeftCell="A1">
      <selection activeCell="B2" sqref="B2:S2"/>
    </sheetView>
  </sheetViews>
  <sheetFormatPr defaultColWidth="6.796875" defaultRowHeight="15"/>
  <cols>
    <col min="1" max="1" width="3.59765625" style="1" bestFit="1" customWidth="1"/>
    <col min="2" max="2" width="18.5" style="1" customWidth="1"/>
    <col min="3" max="3" width="7.09765625" style="1" bestFit="1" customWidth="1"/>
    <col min="4" max="4" width="7.59765625" style="1" bestFit="1" customWidth="1"/>
    <col min="5" max="6" width="7.09765625" style="1" bestFit="1" customWidth="1"/>
    <col min="7" max="7" width="8.09765625" style="1" bestFit="1" customWidth="1"/>
    <col min="8" max="9" width="7.09765625" style="1" bestFit="1" customWidth="1"/>
    <col min="10" max="10" width="8.09765625" style="1" bestFit="1" customWidth="1"/>
    <col min="11" max="12" width="7.09765625" style="1" bestFit="1" customWidth="1"/>
    <col min="13" max="13" width="6.09765625" style="1" bestFit="1" customWidth="1"/>
    <col min="14" max="14" width="7.09765625" style="1" bestFit="1" customWidth="1"/>
    <col min="15" max="15" width="8.09765625" style="1" bestFit="1" customWidth="1"/>
    <col min="16" max="16" width="7" style="1" hidden="1" customWidth="1"/>
    <col min="17" max="17" width="9.09765625" style="1" bestFit="1" customWidth="1"/>
    <col min="18" max="18" width="6.09765625" style="1" bestFit="1" customWidth="1"/>
    <col min="19" max="19" width="6.59765625" style="1" bestFit="1" customWidth="1"/>
    <col min="20" max="20" width="6.69921875" style="1" customWidth="1"/>
    <col min="21" max="21" width="12" style="74" hidden="1" customWidth="1"/>
    <col min="22" max="22" width="8.59765625" style="1" hidden="1" customWidth="1"/>
    <col min="23" max="23" width="2.8984375" style="1" hidden="1" customWidth="1"/>
    <col min="24" max="25" width="4.69921875" style="1" hidden="1" customWidth="1"/>
    <col min="26" max="41" width="0" style="1" hidden="1" customWidth="1"/>
    <col min="42" max="16384" width="6.69921875" style="1" customWidth="1"/>
  </cols>
  <sheetData>
    <row r="1" spans="1:19" ht="12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251" ht="13.5">
      <c r="B2" s="148" t="s">
        <v>100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21"/>
      <c r="U2" s="73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2:251" ht="13.5">
      <c r="B3" s="148" t="s">
        <v>261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251" ht="11.25">
      <c r="A5" s="109" t="s">
        <v>1</v>
      </c>
      <c r="B5" s="109" t="s">
        <v>1</v>
      </c>
      <c r="C5" s="125" t="s">
        <v>101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6"/>
      <c r="R5" s="158" t="s">
        <v>259</v>
      </c>
      <c r="S5" s="158"/>
      <c r="T5" s="21"/>
      <c r="U5" s="75" t="s">
        <v>102</v>
      </c>
      <c r="X5" s="156" t="s">
        <v>103</v>
      </c>
      <c r="Y5" s="156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</row>
    <row r="6" spans="1:251" ht="15.75" customHeight="1">
      <c r="A6" s="117" t="s">
        <v>40</v>
      </c>
      <c r="B6" s="117" t="s">
        <v>41</v>
      </c>
      <c r="C6" s="122" t="s">
        <v>104</v>
      </c>
      <c r="D6" s="122" t="s">
        <v>105</v>
      </c>
      <c r="E6" s="122" t="s">
        <v>106</v>
      </c>
      <c r="F6" s="122" t="s">
        <v>107</v>
      </c>
      <c r="G6" s="122" t="s">
        <v>108</v>
      </c>
      <c r="H6" s="122" t="s">
        <v>109</v>
      </c>
      <c r="I6" s="122" t="s">
        <v>110</v>
      </c>
      <c r="J6" s="122" t="s">
        <v>111</v>
      </c>
      <c r="K6" s="122" t="s">
        <v>112</v>
      </c>
      <c r="L6" s="122" t="s">
        <v>113</v>
      </c>
      <c r="M6" s="122" t="s">
        <v>114</v>
      </c>
      <c r="N6" s="122" t="s">
        <v>115</v>
      </c>
      <c r="O6" s="122" t="s">
        <v>116</v>
      </c>
      <c r="P6" s="122" t="s">
        <v>249</v>
      </c>
      <c r="Q6" s="122" t="s">
        <v>4</v>
      </c>
      <c r="R6" s="127" t="s">
        <v>117</v>
      </c>
      <c r="S6" s="127" t="s">
        <v>101</v>
      </c>
      <c r="T6" s="21"/>
      <c r="U6" s="76" t="s">
        <v>118</v>
      </c>
      <c r="X6" s="157" t="s">
        <v>119</v>
      </c>
      <c r="Y6" s="157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</row>
    <row r="7" spans="1:251" ht="11.25">
      <c r="A7" s="4">
        <v>57</v>
      </c>
      <c r="B7" s="11" t="str">
        <f>+'Cotizantes por renta'!B7</f>
        <v>Promepart</v>
      </c>
      <c r="C7" s="23"/>
      <c r="D7" s="23"/>
      <c r="E7" s="23"/>
      <c r="F7" s="23"/>
      <c r="G7" s="23">
        <v>3967</v>
      </c>
      <c r="H7" s="23"/>
      <c r="I7" s="23"/>
      <c r="J7" s="23"/>
      <c r="K7" s="23"/>
      <c r="L7" s="23"/>
      <c r="M7" s="23"/>
      <c r="N7" s="23"/>
      <c r="O7" s="23">
        <v>54569</v>
      </c>
      <c r="P7" s="23"/>
      <c r="Q7" s="24">
        <f aca="true" t="shared" si="0" ref="Q7:Q17">SUM(C7:P7)</f>
        <v>58536</v>
      </c>
      <c r="R7" s="77">
        <f>O7/Q7</f>
        <v>0.9322297389640563</v>
      </c>
      <c r="S7" s="77">
        <f aca="true" t="shared" si="1" ref="S7:S17">1-R7</f>
        <v>0.06777026103594375</v>
      </c>
      <c r="T7" s="21"/>
      <c r="U7" s="14"/>
      <c r="X7" s="13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</row>
    <row r="8" spans="1:251" ht="11.25">
      <c r="A8" s="4">
        <v>66</v>
      </c>
      <c r="B8" s="11" t="str">
        <f>+'Cotizantes por renta'!B8</f>
        <v>Cigna Salud</v>
      </c>
      <c r="C8" s="23">
        <v>973</v>
      </c>
      <c r="D8" s="23">
        <v>1958</v>
      </c>
      <c r="E8" s="23">
        <v>2284</v>
      </c>
      <c r="F8" s="23">
        <v>2300</v>
      </c>
      <c r="G8" s="23">
        <v>2649</v>
      </c>
      <c r="H8" s="23">
        <v>575</v>
      </c>
      <c r="I8" s="23">
        <v>2099</v>
      </c>
      <c r="J8" s="23">
        <v>2820</v>
      </c>
      <c r="K8" s="23">
        <v>740</v>
      </c>
      <c r="L8" s="23">
        <v>1301</v>
      </c>
      <c r="M8" s="23">
        <v>9</v>
      </c>
      <c r="N8" s="23">
        <v>6</v>
      </c>
      <c r="O8" s="23">
        <v>34557</v>
      </c>
      <c r="P8" s="23"/>
      <c r="Q8" s="24">
        <f t="shared" si="0"/>
        <v>52271</v>
      </c>
      <c r="R8" s="77">
        <f>O8/Q8</f>
        <v>0.6611122802318685</v>
      </c>
      <c r="S8" s="77">
        <f t="shared" si="1"/>
        <v>0.3388877197681315</v>
      </c>
      <c r="T8" s="21"/>
      <c r="U8" s="14"/>
      <c r="X8" s="13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</row>
    <row r="9" spans="1:251" ht="11.25">
      <c r="A9" s="4">
        <v>67</v>
      </c>
      <c r="B9" s="11" t="str">
        <f>+'Cotizantes por renta'!B9</f>
        <v>Colmena Golden Cross</v>
      </c>
      <c r="C9" s="23">
        <v>3656</v>
      </c>
      <c r="D9" s="23">
        <v>5011</v>
      </c>
      <c r="E9" s="23">
        <v>1174</v>
      </c>
      <c r="F9" s="23">
        <v>2123</v>
      </c>
      <c r="G9" s="23">
        <v>7540</v>
      </c>
      <c r="H9" s="23">
        <v>3674</v>
      </c>
      <c r="I9" s="23">
        <v>8071</v>
      </c>
      <c r="J9" s="23">
        <v>5651</v>
      </c>
      <c r="K9" s="23">
        <v>3944</v>
      </c>
      <c r="L9" s="23">
        <v>5852</v>
      </c>
      <c r="M9" s="23">
        <v>620</v>
      </c>
      <c r="N9" s="23">
        <v>1815</v>
      </c>
      <c r="O9" s="23">
        <v>96933</v>
      </c>
      <c r="P9" s="23"/>
      <c r="Q9" s="24">
        <f t="shared" si="0"/>
        <v>146064</v>
      </c>
      <c r="R9" s="77">
        <f>O9/Q9</f>
        <v>0.6636337495892212</v>
      </c>
      <c r="S9" s="77">
        <f t="shared" si="1"/>
        <v>0.33636625041077883</v>
      </c>
      <c r="T9" s="21"/>
      <c r="U9" s="14"/>
      <c r="X9" s="13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</row>
    <row r="10" spans="1:251" ht="11.25">
      <c r="A10" s="4">
        <v>70</v>
      </c>
      <c r="B10" s="11" t="str">
        <f>+'Cotizantes por renta'!B10</f>
        <v>Normédica</v>
      </c>
      <c r="C10" s="23">
        <v>2103</v>
      </c>
      <c r="D10" s="23">
        <v>15968</v>
      </c>
      <c r="E10" s="23">
        <v>874</v>
      </c>
      <c r="F10" s="23">
        <v>1118</v>
      </c>
      <c r="G10" s="23">
        <v>56</v>
      </c>
      <c r="H10" s="23">
        <v>9</v>
      </c>
      <c r="I10" s="23">
        <v>7</v>
      </c>
      <c r="J10" s="23">
        <v>24</v>
      </c>
      <c r="K10" s="23">
        <v>2</v>
      </c>
      <c r="L10" s="23">
        <v>1</v>
      </c>
      <c r="M10" s="23"/>
      <c r="N10" s="23">
        <v>1</v>
      </c>
      <c r="O10" s="23">
        <v>243</v>
      </c>
      <c r="P10" s="23"/>
      <c r="Q10" s="24">
        <f t="shared" si="0"/>
        <v>20406</v>
      </c>
      <c r="R10" s="77">
        <f>D10/Q10</f>
        <v>0.782514946584338</v>
      </c>
      <c r="S10" s="77">
        <f t="shared" si="1"/>
        <v>0.21748505341566204</v>
      </c>
      <c r="T10" s="21"/>
      <c r="U10" s="14"/>
      <c r="X10" s="13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</row>
    <row r="11" spans="1:251" ht="11.25">
      <c r="A11" s="4">
        <v>78</v>
      </c>
      <c r="B11" s="11" t="str">
        <f>+'Cotizantes por renta'!B11</f>
        <v>ING Salud S.A. (1)</v>
      </c>
      <c r="C11" s="23">
        <v>9840</v>
      </c>
      <c r="D11" s="23">
        <v>5849</v>
      </c>
      <c r="E11" s="23">
        <v>1643</v>
      </c>
      <c r="F11" s="23">
        <v>3351</v>
      </c>
      <c r="G11" s="23">
        <v>21465</v>
      </c>
      <c r="H11" s="23">
        <v>8551</v>
      </c>
      <c r="I11" s="23">
        <v>7652</v>
      </c>
      <c r="J11" s="23">
        <v>16842</v>
      </c>
      <c r="K11" s="23">
        <v>11442</v>
      </c>
      <c r="L11" s="23">
        <v>14112</v>
      </c>
      <c r="M11" s="23">
        <v>1626</v>
      </c>
      <c r="N11" s="23">
        <v>2865</v>
      </c>
      <c r="O11" s="23">
        <v>165705</v>
      </c>
      <c r="P11" s="23"/>
      <c r="Q11" s="24">
        <f t="shared" si="0"/>
        <v>270943</v>
      </c>
      <c r="R11" s="77">
        <f>O11/Q11</f>
        <v>0.6115862007876195</v>
      </c>
      <c r="S11" s="77">
        <f t="shared" si="1"/>
        <v>0.3884137992123805</v>
      </c>
      <c r="T11" s="21"/>
      <c r="U11" s="14"/>
      <c r="X11" s="13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</row>
    <row r="12" spans="1:251" ht="11.25">
      <c r="A12" s="4">
        <v>80</v>
      </c>
      <c r="B12" s="11" t="str">
        <f>+'Cotizantes por renta'!B12</f>
        <v>Vida Tres</v>
      </c>
      <c r="C12" s="23">
        <v>38</v>
      </c>
      <c r="D12" s="23">
        <v>24</v>
      </c>
      <c r="E12" s="23">
        <v>13</v>
      </c>
      <c r="F12" s="23">
        <v>43</v>
      </c>
      <c r="G12" s="23">
        <v>7953</v>
      </c>
      <c r="H12" s="23">
        <v>157</v>
      </c>
      <c r="I12" s="23">
        <v>264</v>
      </c>
      <c r="J12" s="23">
        <v>4554</v>
      </c>
      <c r="K12" s="23">
        <v>4667</v>
      </c>
      <c r="L12" s="23">
        <v>4557</v>
      </c>
      <c r="M12" s="23">
        <v>18</v>
      </c>
      <c r="N12" s="23">
        <v>9</v>
      </c>
      <c r="O12" s="23">
        <v>41779</v>
      </c>
      <c r="P12" s="23"/>
      <c r="Q12" s="24">
        <f t="shared" si="0"/>
        <v>64076</v>
      </c>
      <c r="R12" s="77">
        <f>O12/Q12</f>
        <v>0.6520225981646794</v>
      </c>
      <c r="S12" s="77">
        <f t="shared" si="1"/>
        <v>0.34797740183532055</v>
      </c>
      <c r="T12" s="21"/>
      <c r="U12" s="14"/>
      <c r="X12" s="13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</row>
    <row r="13" spans="1:251" ht="11.25">
      <c r="A13" s="4">
        <v>88</v>
      </c>
      <c r="B13" s="11" t="str">
        <f>+'Cotizantes por renta'!B13</f>
        <v>Masvida</v>
      </c>
      <c r="C13" s="23">
        <v>2732</v>
      </c>
      <c r="D13" s="23">
        <v>5850</v>
      </c>
      <c r="E13" s="23">
        <v>2222</v>
      </c>
      <c r="F13" s="23">
        <v>1710</v>
      </c>
      <c r="G13" s="23">
        <v>6738</v>
      </c>
      <c r="H13" s="23">
        <v>7229</v>
      </c>
      <c r="I13" s="23">
        <v>3910</v>
      </c>
      <c r="J13" s="23">
        <v>19084</v>
      </c>
      <c r="K13" s="23">
        <v>5112</v>
      </c>
      <c r="L13" s="23">
        <v>11933</v>
      </c>
      <c r="M13" s="23">
        <v>775</v>
      </c>
      <c r="N13" s="23">
        <v>2670</v>
      </c>
      <c r="O13" s="23">
        <v>17372</v>
      </c>
      <c r="P13" s="23"/>
      <c r="Q13" s="24">
        <f t="shared" si="0"/>
        <v>87337</v>
      </c>
      <c r="R13" s="77">
        <f>J13/Q13</f>
        <v>0.21850990988927946</v>
      </c>
      <c r="S13" s="77">
        <f t="shared" si="1"/>
        <v>0.7814900901107206</v>
      </c>
      <c r="T13" s="21"/>
      <c r="U13" s="14"/>
      <c r="X13" s="13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</row>
    <row r="14" spans="1:251" ht="11.25">
      <c r="A14" s="4">
        <v>96</v>
      </c>
      <c r="B14" s="11" t="str">
        <f>+'Cotizantes por renta'!B14</f>
        <v>Vida Plena S.A. (2)</v>
      </c>
      <c r="C14" s="23">
        <v>3</v>
      </c>
      <c r="D14" s="23">
        <v>1</v>
      </c>
      <c r="E14" s="23">
        <v>1</v>
      </c>
      <c r="F14" s="23"/>
      <c r="G14" s="23">
        <v>5932</v>
      </c>
      <c r="H14" s="23">
        <v>18</v>
      </c>
      <c r="I14" s="23">
        <v>2</v>
      </c>
      <c r="J14" s="23">
        <v>1</v>
      </c>
      <c r="K14" s="23"/>
      <c r="L14" s="23">
        <v>1</v>
      </c>
      <c r="M14" s="23">
        <v>2</v>
      </c>
      <c r="N14" s="23">
        <v>1</v>
      </c>
      <c r="O14" s="23">
        <v>16547</v>
      </c>
      <c r="P14" s="23"/>
      <c r="Q14" s="24">
        <f t="shared" si="0"/>
        <v>22509</v>
      </c>
      <c r="R14" s="77">
        <f>O14/Q14</f>
        <v>0.7351281709538406</v>
      </c>
      <c r="S14" s="77">
        <f t="shared" si="1"/>
        <v>0.26487182904615936</v>
      </c>
      <c r="T14" s="21"/>
      <c r="U14" s="14"/>
      <c r="X14" s="13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</row>
    <row r="15" spans="1:251" ht="11.25">
      <c r="A15" s="4">
        <v>99</v>
      </c>
      <c r="B15" s="11" t="str">
        <f>+'Cotizantes por renta'!B15</f>
        <v>Isapre Banmédica</v>
      </c>
      <c r="C15" s="23">
        <v>5739</v>
      </c>
      <c r="D15" s="23">
        <v>4667</v>
      </c>
      <c r="E15" s="23">
        <v>3487</v>
      </c>
      <c r="F15" s="23">
        <v>5063</v>
      </c>
      <c r="G15" s="23">
        <v>10293</v>
      </c>
      <c r="H15" s="23">
        <v>4190</v>
      </c>
      <c r="I15" s="23">
        <v>5838</v>
      </c>
      <c r="J15" s="23">
        <v>13875</v>
      </c>
      <c r="K15" s="23">
        <v>5150</v>
      </c>
      <c r="L15" s="23">
        <v>6998</v>
      </c>
      <c r="M15" s="23">
        <v>918</v>
      </c>
      <c r="N15" s="23">
        <v>2444</v>
      </c>
      <c r="O15" s="23">
        <v>140683</v>
      </c>
      <c r="P15" s="23"/>
      <c r="Q15" s="24">
        <f t="shared" si="0"/>
        <v>209345</v>
      </c>
      <c r="R15" s="77">
        <f>O15/Q15</f>
        <v>0.6720150947001361</v>
      </c>
      <c r="S15" s="77">
        <f t="shared" si="1"/>
        <v>0.3279849052998639</v>
      </c>
      <c r="T15" s="21"/>
      <c r="U15" s="14"/>
      <c r="X15" s="13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</row>
    <row r="16" spans="1:251" ht="11.25">
      <c r="A16" s="4">
        <v>104</v>
      </c>
      <c r="B16" s="11" t="str">
        <f>+'Cotizantes por renta'!B16</f>
        <v>Sfera</v>
      </c>
      <c r="C16" s="23">
        <v>7</v>
      </c>
      <c r="D16" s="23">
        <v>7</v>
      </c>
      <c r="E16" s="23">
        <v>3</v>
      </c>
      <c r="F16" s="23">
        <v>548</v>
      </c>
      <c r="G16" s="23">
        <v>3148</v>
      </c>
      <c r="H16" s="23">
        <v>793</v>
      </c>
      <c r="I16" s="23">
        <v>1839</v>
      </c>
      <c r="J16" s="23">
        <v>855</v>
      </c>
      <c r="K16" s="23">
        <v>1247</v>
      </c>
      <c r="L16" s="23">
        <v>829</v>
      </c>
      <c r="M16" s="23">
        <v>2</v>
      </c>
      <c r="N16" s="23">
        <v>6</v>
      </c>
      <c r="O16" s="23">
        <v>6982</v>
      </c>
      <c r="P16" s="23"/>
      <c r="Q16" s="24">
        <f t="shared" si="0"/>
        <v>16266</v>
      </c>
      <c r="R16" s="77">
        <f>O16/Q16</f>
        <v>0.4292389032337391</v>
      </c>
      <c r="S16" s="77">
        <f t="shared" si="1"/>
        <v>0.5707610967662609</v>
      </c>
      <c r="T16" s="21"/>
      <c r="U16" s="14"/>
      <c r="X16" s="13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</row>
    <row r="17" spans="1:251" ht="11.25">
      <c r="A17" s="4">
        <v>107</v>
      </c>
      <c r="B17" s="11" t="str">
        <f>+'Cotizantes por renta'!B17</f>
        <v>Consalud S.A.</v>
      </c>
      <c r="C17" s="23">
        <v>13485</v>
      </c>
      <c r="D17" s="23">
        <v>11188</v>
      </c>
      <c r="E17" s="23">
        <v>2417</v>
      </c>
      <c r="F17" s="23">
        <v>5459</v>
      </c>
      <c r="G17" s="23">
        <v>20497</v>
      </c>
      <c r="H17" s="23">
        <v>5920</v>
      </c>
      <c r="I17" s="23">
        <v>5507</v>
      </c>
      <c r="J17" s="23">
        <v>24830</v>
      </c>
      <c r="K17" s="23">
        <v>5908</v>
      </c>
      <c r="L17" s="23">
        <v>17048</v>
      </c>
      <c r="M17" s="23">
        <v>997</v>
      </c>
      <c r="N17" s="23">
        <v>5366</v>
      </c>
      <c r="O17" s="23">
        <v>138566</v>
      </c>
      <c r="P17" s="23"/>
      <c r="Q17" s="24">
        <f t="shared" si="0"/>
        <v>257188</v>
      </c>
      <c r="R17" s="77">
        <f>O17/Q17</f>
        <v>0.5387731931505358</v>
      </c>
      <c r="S17" s="77">
        <f t="shared" si="1"/>
        <v>0.46122680684946415</v>
      </c>
      <c r="T17" s="21"/>
      <c r="U17" s="14"/>
      <c r="X17" s="13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</row>
    <row r="18" spans="1:251" ht="11.25">
      <c r="A18" s="4"/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78"/>
      <c r="S18" s="78"/>
      <c r="T18" s="21"/>
      <c r="U18" s="14"/>
      <c r="X18" s="13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48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</row>
    <row r="19" spans="2:251" ht="11.25">
      <c r="B19" s="11" t="s">
        <v>52</v>
      </c>
      <c r="C19" s="24">
        <f aca="true" t="shared" si="2" ref="C19:Q19">SUM(C7:C18)</f>
        <v>38576</v>
      </c>
      <c r="D19" s="24">
        <f t="shared" si="2"/>
        <v>50523</v>
      </c>
      <c r="E19" s="24">
        <f t="shared" si="2"/>
        <v>14118</v>
      </c>
      <c r="F19" s="24">
        <f t="shared" si="2"/>
        <v>21715</v>
      </c>
      <c r="G19" s="24">
        <f t="shared" si="2"/>
        <v>90238</v>
      </c>
      <c r="H19" s="24">
        <f t="shared" si="2"/>
        <v>31116</v>
      </c>
      <c r="I19" s="24">
        <f t="shared" si="2"/>
        <v>35189</v>
      </c>
      <c r="J19" s="24">
        <f t="shared" si="2"/>
        <v>88536</v>
      </c>
      <c r="K19" s="24">
        <f t="shared" si="2"/>
        <v>38212</v>
      </c>
      <c r="L19" s="24">
        <f t="shared" si="2"/>
        <v>62632</v>
      </c>
      <c r="M19" s="24">
        <f t="shared" si="2"/>
        <v>4967</v>
      </c>
      <c r="N19" s="24">
        <f t="shared" si="2"/>
        <v>15183</v>
      </c>
      <c r="O19" s="24">
        <f t="shared" si="2"/>
        <v>713936</v>
      </c>
      <c r="P19" s="24">
        <f t="shared" si="2"/>
        <v>0</v>
      </c>
      <c r="Q19" s="24">
        <f t="shared" si="2"/>
        <v>1204941</v>
      </c>
      <c r="R19" s="77">
        <f>+(O7+O8+O9+D10+O11+O12+J13+O14+O15+O16+O17)/Q19</f>
        <v>0.6069782669856865</v>
      </c>
      <c r="S19" s="77">
        <f>1-R19</f>
        <v>0.39302173301431353</v>
      </c>
      <c r="T19" s="48"/>
      <c r="U19" s="14"/>
      <c r="X19" s="13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</row>
    <row r="20" spans="1:251" ht="11.25">
      <c r="A20" s="4"/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78"/>
      <c r="S20" s="78"/>
      <c r="T20" s="21"/>
      <c r="U20" s="14"/>
      <c r="X20" s="13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</row>
    <row r="21" spans="1:251" ht="11.25">
      <c r="A21" s="4">
        <v>62</v>
      </c>
      <c r="B21" s="11" t="s">
        <v>53</v>
      </c>
      <c r="C21" s="23"/>
      <c r="D21" s="23">
        <v>2</v>
      </c>
      <c r="E21" s="23">
        <v>1827</v>
      </c>
      <c r="F21" s="23">
        <v>231</v>
      </c>
      <c r="G21" s="23">
        <v>11</v>
      </c>
      <c r="H21" s="23">
        <v>1</v>
      </c>
      <c r="I21" s="23"/>
      <c r="J21" s="23"/>
      <c r="K21" s="23"/>
      <c r="L21" s="23"/>
      <c r="M21" s="23"/>
      <c r="N21" s="23"/>
      <c r="O21" s="23">
        <v>26</v>
      </c>
      <c r="P21" s="23"/>
      <c r="Q21" s="24">
        <f aca="true" t="shared" si="3" ref="Q21:Q28">SUM(C21:P21)</f>
        <v>2098</v>
      </c>
      <c r="R21" s="77">
        <f>E21/Q21</f>
        <v>0.8708293612964728</v>
      </c>
      <c r="S21" s="77">
        <f aca="true" t="shared" si="4" ref="S21:S28">1-R21</f>
        <v>0.12917063870352719</v>
      </c>
      <c r="T21" s="21"/>
      <c r="U21" s="14"/>
      <c r="X21" s="13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</row>
    <row r="22" spans="1:251" ht="11.25">
      <c r="A22" s="4">
        <v>63</v>
      </c>
      <c r="B22" s="11" t="s">
        <v>54</v>
      </c>
      <c r="C22" s="23">
        <v>1</v>
      </c>
      <c r="D22" s="23">
        <v>1</v>
      </c>
      <c r="E22" s="23">
        <v>1</v>
      </c>
      <c r="F22" s="23">
        <v>16</v>
      </c>
      <c r="G22" s="23">
        <v>98</v>
      </c>
      <c r="H22" s="23">
        <v>17664</v>
      </c>
      <c r="I22" s="23">
        <v>42</v>
      </c>
      <c r="J22" s="23">
        <v>11</v>
      </c>
      <c r="K22" s="23">
        <v>6</v>
      </c>
      <c r="L22" s="23">
        <v>4</v>
      </c>
      <c r="M22" s="23"/>
      <c r="N22" s="23"/>
      <c r="O22" s="23">
        <v>341</v>
      </c>
      <c r="P22" s="23"/>
      <c r="Q22" s="24">
        <f t="shared" si="3"/>
        <v>18185</v>
      </c>
      <c r="R22" s="77">
        <f>H22/Q22</f>
        <v>0.9713500137475942</v>
      </c>
      <c r="S22" s="77">
        <f t="shared" si="4"/>
        <v>0.02864998625240578</v>
      </c>
      <c r="T22" s="21"/>
      <c r="U22" s="14"/>
      <c r="X22" s="1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</row>
    <row r="23" spans="1:251" ht="11.25">
      <c r="A23" s="4">
        <v>65</v>
      </c>
      <c r="B23" s="11" t="s">
        <v>55</v>
      </c>
      <c r="C23" s="23">
        <v>43</v>
      </c>
      <c r="D23" s="23">
        <v>9372</v>
      </c>
      <c r="E23" s="23">
        <v>21</v>
      </c>
      <c r="F23" s="23">
        <v>66</v>
      </c>
      <c r="G23" s="23">
        <v>35</v>
      </c>
      <c r="H23" s="23">
        <v>9</v>
      </c>
      <c r="I23" s="23">
        <v>3</v>
      </c>
      <c r="J23" s="23">
        <v>12</v>
      </c>
      <c r="K23" s="23">
        <v>5</v>
      </c>
      <c r="L23" s="23">
        <v>5</v>
      </c>
      <c r="M23" s="23"/>
      <c r="N23" s="23">
        <v>1</v>
      </c>
      <c r="O23" s="23">
        <v>236</v>
      </c>
      <c r="P23" s="23"/>
      <c r="Q23" s="24">
        <f t="shared" si="3"/>
        <v>9808</v>
      </c>
      <c r="R23" s="77">
        <f>D23/Q23</f>
        <v>0.9555464926590538</v>
      </c>
      <c r="S23" s="77">
        <f t="shared" si="4"/>
        <v>0.04445350734094622</v>
      </c>
      <c r="T23" s="21"/>
      <c r="U23" s="14"/>
      <c r="X23" s="1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</row>
    <row r="24" spans="1:251" ht="11.25">
      <c r="A24" s="4">
        <v>68</v>
      </c>
      <c r="B24" s="11" t="s">
        <v>56</v>
      </c>
      <c r="C24" s="23">
        <v>13</v>
      </c>
      <c r="D24" s="23"/>
      <c r="E24" s="23">
        <v>2</v>
      </c>
      <c r="F24" s="23">
        <v>20</v>
      </c>
      <c r="G24" s="23">
        <v>1381</v>
      </c>
      <c r="H24" s="23">
        <v>28</v>
      </c>
      <c r="I24" s="23">
        <v>1</v>
      </c>
      <c r="J24" s="23">
        <v>14</v>
      </c>
      <c r="K24" s="23">
        <v>1</v>
      </c>
      <c r="L24" s="23"/>
      <c r="M24" s="23"/>
      <c r="N24" s="23"/>
      <c r="O24" s="23">
        <v>131</v>
      </c>
      <c r="P24" s="23"/>
      <c r="Q24" s="24">
        <f t="shared" si="3"/>
        <v>1591</v>
      </c>
      <c r="R24" s="77">
        <f>G24/Q24</f>
        <v>0.8680075424261471</v>
      </c>
      <c r="S24" s="77">
        <f t="shared" si="4"/>
        <v>0.13199245757385292</v>
      </c>
      <c r="T24" s="21"/>
      <c r="U24" s="14"/>
      <c r="X24" s="1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</row>
    <row r="25" spans="1:251" ht="11.25">
      <c r="A25" s="4">
        <v>76</v>
      </c>
      <c r="B25" s="11" t="s">
        <v>57</v>
      </c>
      <c r="C25" s="23">
        <v>195</v>
      </c>
      <c r="D25" s="23">
        <v>165</v>
      </c>
      <c r="E25" s="23">
        <v>124</v>
      </c>
      <c r="F25" s="23">
        <v>350</v>
      </c>
      <c r="G25" s="23">
        <v>1341</v>
      </c>
      <c r="H25" s="23">
        <v>422</v>
      </c>
      <c r="I25" s="23">
        <v>493</v>
      </c>
      <c r="J25" s="23">
        <v>1002</v>
      </c>
      <c r="K25" s="23">
        <v>672</v>
      </c>
      <c r="L25" s="23">
        <v>713</v>
      </c>
      <c r="M25" s="23">
        <v>88</v>
      </c>
      <c r="N25" s="23">
        <v>106</v>
      </c>
      <c r="O25" s="23">
        <v>7634</v>
      </c>
      <c r="P25" s="23"/>
      <c r="Q25" s="24">
        <f t="shared" si="3"/>
        <v>13305</v>
      </c>
      <c r="R25" s="77">
        <f>O25/Q25</f>
        <v>0.5737692596768132</v>
      </c>
      <c r="S25" s="77">
        <f t="shared" si="4"/>
        <v>0.42623074032318675</v>
      </c>
      <c r="T25" s="21"/>
      <c r="U25" s="14"/>
      <c r="X25" s="1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</row>
    <row r="26" spans="1:251" ht="11.25">
      <c r="A26" s="4">
        <v>81</v>
      </c>
      <c r="B26" s="11" t="s">
        <v>58</v>
      </c>
      <c r="C26" s="23">
        <v>1</v>
      </c>
      <c r="D26" s="23"/>
      <c r="E26" s="23">
        <v>1</v>
      </c>
      <c r="F26" s="23">
        <v>7</v>
      </c>
      <c r="G26" s="23">
        <v>1172</v>
      </c>
      <c r="H26" s="23">
        <v>105</v>
      </c>
      <c r="I26" s="23">
        <v>162</v>
      </c>
      <c r="J26" s="23">
        <v>662</v>
      </c>
      <c r="K26" s="23">
        <v>284</v>
      </c>
      <c r="L26" s="23">
        <v>49</v>
      </c>
      <c r="M26" s="23">
        <v>1</v>
      </c>
      <c r="N26" s="23"/>
      <c r="O26" s="23">
        <v>2018</v>
      </c>
      <c r="P26" s="23"/>
      <c r="Q26" s="24">
        <f t="shared" si="3"/>
        <v>4462</v>
      </c>
      <c r="R26" s="77">
        <f>O26/Q26</f>
        <v>0.4522635589421784</v>
      </c>
      <c r="S26" s="77">
        <f t="shared" si="4"/>
        <v>0.5477364410578216</v>
      </c>
      <c r="T26" s="21"/>
      <c r="U26" s="14"/>
      <c r="X26" s="13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</row>
    <row r="27" spans="1:251" ht="11.25">
      <c r="A27" s="4">
        <v>85</v>
      </c>
      <c r="B27" s="11" t="s">
        <v>59</v>
      </c>
      <c r="C27" s="23">
        <v>103</v>
      </c>
      <c r="D27" s="23">
        <v>112</v>
      </c>
      <c r="E27" s="23">
        <v>47</v>
      </c>
      <c r="F27" s="23">
        <v>122</v>
      </c>
      <c r="G27" s="23">
        <v>546</v>
      </c>
      <c r="H27" s="23">
        <v>126</v>
      </c>
      <c r="I27" s="23">
        <v>117</v>
      </c>
      <c r="J27" s="23">
        <v>284</v>
      </c>
      <c r="K27" s="23">
        <v>115</v>
      </c>
      <c r="L27" s="23">
        <v>31</v>
      </c>
      <c r="M27" s="23"/>
      <c r="N27" s="23">
        <v>91</v>
      </c>
      <c r="O27" s="23">
        <v>4858</v>
      </c>
      <c r="P27" s="23"/>
      <c r="Q27" s="24">
        <f t="shared" si="3"/>
        <v>6552</v>
      </c>
      <c r="R27" s="77">
        <f>O27/Q27</f>
        <v>0.7414529914529915</v>
      </c>
      <c r="S27" s="77">
        <f t="shared" si="4"/>
        <v>0.2585470085470085</v>
      </c>
      <c r="T27" s="21"/>
      <c r="U27" s="14"/>
      <c r="X27" s="13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pans="1:251" ht="11.25">
      <c r="A28" s="4">
        <v>94</v>
      </c>
      <c r="B28" s="11" t="s">
        <v>60</v>
      </c>
      <c r="C28" s="23">
        <v>2</v>
      </c>
      <c r="D28" s="23">
        <v>1564</v>
      </c>
      <c r="E28" s="23">
        <v>1</v>
      </c>
      <c r="F28" s="23">
        <v>1</v>
      </c>
      <c r="G28" s="23">
        <v>1</v>
      </c>
      <c r="H28" s="23"/>
      <c r="I28" s="23">
        <v>1</v>
      </c>
      <c r="J28" s="23">
        <v>1</v>
      </c>
      <c r="K28" s="23"/>
      <c r="L28" s="23"/>
      <c r="M28" s="23"/>
      <c r="N28" s="23"/>
      <c r="O28" s="23">
        <v>1</v>
      </c>
      <c r="P28" s="23"/>
      <c r="Q28" s="24">
        <f t="shared" si="3"/>
        <v>1572</v>
      </c>
      <c r="R28" s="77">
        <f>D28/Q28</f>
        <v>0.9949109414758269</v>
      </c>
      <c r="S28" s="77">
        <f t="shared" si="4"/>
        <v>0.0050890585241730735</v>
      </c>
      <c r="T28" s="21"/>
      <c r="U28" s="14"/>
      <c r="X28" s="13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</row>
    <row r="29" spans="1:251" ht="11.25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78"/>
      <c r="S29" s="78"/>
      <c r="T29" s="21"/>
      <c r="U29" s="14"/>
      <c r="V29" s="13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48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</row>
    <row r="30" spans="1:251" ht="11.25">
      <c r="A30" s="11"/>
      <c r="B30" s="11" t="s">
        <v>61</v>
      </c>
      <c r="C30" s="24">
        <f aca="true" t="shared" si="5" ref="C30:Q30">SUM(C21:C28)</f>
        <v>358</v>
      </c>
      <c r="D30" s="24">
        <f t="shared" si="5"/>
        <v>11216</v>
      </c>
      <c r="E30" s="24">
        <f t="shared" si="5"/>
        <v>2024</v>
      </c>
      <c r="F30" s="24">
        <f t="shared" si="5"/>
        <v>813</v>
      </c>
      <c r="G30" s="24">
        <f t="shared" si="5"/>
        <v>4585</v>
      </c>
      <c r="H30" s="24">
        <f t="shared" si="5"/>
        <v>18355</v>
      </c>
      <c r="I30" s="24">
        <f t="shared" si="5"/>
        <v>819</v>
      </c>
      <c r="J30" s="24">
        <f t="shared" si="5"/>
        <v>1986</v>
      </c>
      <c r="K30" s="24">
        <f t="shared" si="5"/>
        <v>1083</v>
      </c>
      <c r="L30" s="24">
        <f t="shared" si="5"/>
        <v>802</v>
      </c>
      <c r="M30" s="24">
        <f t="shared" si="5"/>
        <v>89</v>
      </c>
      <c r="N30" s="24">
        <f t="shared" si="5"/>
        <v>198</v>
      </c>
      <c r="O30" s="24">
        <f t="shared" si="5"/>
        <v>15245</v>
      </c>
      <c r="P30" s="24">
        <f t="shared" si="5"/>
        <v>0</v>
      </c>
      <c r="Q30" s="24">
        <f t="shared" si="5"/>
        <v>57573</v>
      </c>
      <c r="R30" s="77">
        <f>+(E21+H22+D23+G24+O25+O26+O27+D28)/Q30</f>
        <v>0.8045090580654126</v>
      </c>
      <c r="S30" s="77">
        <f>1-R30</f>
        <v>0.19549094193458738</v>
      </c>
      <c r="T30" s="21"/>
      <c r="U30" s="14">
        <f>((O30*O30+N30*N30+M30*M30+L30*L30+K30*K30+J30*J30+I30*I30+H30*H30+G30*G30+F30*F30+E30*E30+D30*D30+C30*C30)/Q30^2)^0.5*100</f>
        <v>46.84873643315804</v>
      </c>
      <c r="V30" s="13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</row>
    <row r="31" spans="1:251" ht="11.25">
      <c r="A31" s="4"/>
      <c r="B31" s="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78"/>
      <c r="S31" s="78"/>
      <c r="T31" s="21"/>
      <c r="U31" s="14"/>
      <c r="V31" s="13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</row>
    <row r="32" spans="1:251" ht="11.25">
      <c r="A32" s="15"/>
      <c r="B32" s="15" t="s">
        <v>62</v>
      </c>
      <c r="C32" s="24">
        <f aca="true" t="shared" si="6" ref="C32:Q32">C19+C30</f>
        <v>38934</v>
      </c>
      <c r="D32" s="24">
        <f t="shared" si="6"/>
        <v>61739</v>
      </c>
      <c r="E32" s="24">
        <f t="shared" si="6"/>
        <v>16142</v>
      </c>
      <c r="F32" s="24">
        <f t="shared" si="6"/>
        <v>22528</v>
      </c>
      <c r="G32" s="24">
        <f t="shared" si="6"/>
        <v>94823</v>
      </c>
      <c r="H32" s="24">
        <f t="shared" si="6"/>
        <v>49471</v>
      </c>
      <c r="I32" s="24">
        <f t="shared" si="6"/>
        <v>36008</v>
      </c>
      <c r="J32" s="24">
        <f t="shared" si="6"/>
        <v>90522</v>
      </c>
      <c r="K32" s="24">
        <f t="shared" si="6"/>
        <v>39295</v>
      </c>
      <c r="L32" s="24">
        <f t="shared" si="6"/>
        <v>63434</v>
      </c>
      <c r="M32" s="24">
        <f t="shared" si="6"/>
        <v>5056</v>
      </c>
      <c r="N32" s="24">
        <f t="shared" si="6"/>
        <v>15381</v>
      </c>
      <c r="O32" s="24">
        <f t="shared" si="6"/>
        <v>729181</v>
      </c>
      <c r="P32" s="24">
        <f t="shared" si="6"/>
        <v>0</v>
      </c>
      <c r="Q32" s="24">
        <f t="shared" si="6"/>
        <v>1262514</v>
      </c>
      <c r="R32" s="77">
        <f>(O7+O8+O9+D10+O11+O12+J13+O14+O15+O16+O17+E21+H22+D23+G24+O25+O26+O27+D28)/Q32</f>
        <v>0.6159860405508375</v>
      </c>
      <c r="S32" s="77">
        <f>1-R32</f>
        <v>0.3840139594491625</v>
      </c>
      <c r="T32" s="21"/>
      <c r="U32" s="14">
        <f>((O32*O32+N32*N32+M32*M32+L32*L32+K32*K32+J32*J32+I32*I32+H32*H32+G32*G32+F32*F32+E32*E32+D32*D32+C32*C32)/Q32^2)^0.5*100</f>
        <v>59.5139739969548</v>
      </c>
      <c r="V32" s="13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</row>
    <row r="33" spans="1:251" ht="11.25">
      <c r="A33" s="4"/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78"/>
      <c r="S33" s="78"/>
      <c r="T33" s="21"/>
      <c r="U33" s="73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</row>
    <row r="34" spans="1:251" ht="12" thickBot="1">
      <c r="A34" s="25"/>
      <c r="B34" s="25" t="s">
        <v>63</v>
      </c>
      <c r="C34" s="49">
        <f aca="true" t="shared" si="7" ref="C34:P34">(C32/$Q32)</f>
        <v>0.03083846991003664</v>
      </c>
      <c r="D34" s="49">
        <f t="shared" si="7"/>
        <v>0.0489016359422549</v>
      </c>
      <c r="E34" s="49">
        <f t="shared" si="7"/>
        <v>0.012785600793337737</v>
      </c>
      <c r="F34" s="49">
        <f t="shared" si="7"/>
        <v>0.017843762524613588</v>
      </c>
      <c r="G34" s="49">
        <f t="shared" si="7"/>
        <v>0.07510649386858284</v>
      </c>
      <c r="H34" s="49">
        <f t="shared" si="7"/>
        <v>0.039184515973684254</v>
      </c>
      <c r="I34" s="49">
        <f t="shared" si="7"/>
        <v>0.02852087184775773</v>
      </c>
      <c r="J34" s="49">
        <f t="shared" si="7"/>
        <v>0.07169979897252625</v>
      </c>
      <c r="K34" s="49">
        <f t="shared" si="7"/>
        <v>0.031124407333304818</v>
      </c>
      <c r="L34" s="49">
        <f t="shared" si="7"/>
        <v>0.05024419531189357</v>
      </c>
      <c r="M34" s="49">
        <f t="shared" si="7"/>
        <v>0.004004708066603618</v>
      </c>
      <c r="N34" s="49">
        <f t="shared" si="7"/>
        <v>0.012182835200243325</v>
      </c>
      <c r="O34" s="49">
        <f t="shared" si="7"/>
        <v>0.5775627042551608</v>
      </c>
      <c r="P34" s="49">
        <f t="shared" si="7"/>
        <v>0</v>
      </c>
      <c r="Q34" s="49">
        <f>SUM(C34:P34)</f>
        <v>1</v>
      </c>
      <c r="R34" s="26"/>
      <c r="S34" s="26"/>
      <c r="T34" s="21"/>
      <c r="U34" s="73"/>
      <c r="V34" s="13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</row>
    <row r="35" spans="2:251" ht="11.25">
      <c r="B35" s="4"/>
      <c r="C35" s="13"/>
      <c r="D35" s="13"/>
      <c r="E35" s="13"/>
      <c r="F35" s="13"/>
      <c r="G35" s="13"/>
      <c r="H35" s="13"/>
      <c r="I35" s="13"/>
      <c r="J35" s="13"/>
      <c r="K35" s="51" t="s">
        <v>1</v>
      </c>
      <c r="L35" s="51" t="s">
        <v>1</v>
      </c>
      <c r="M35" s="51" t="s">
        <v>1</v>
      </c>
      <c r="N35" s="51" t="s">
        <v>1</v>
      </c>
      <c r="O35" s="51" t="s">
        <v>1</v>
      </c>
      <c r="P35" s="51"/>
      <c r="Q35" s="51" t="s">
        <v>1</v>
      </c>
      <c r="R35" s="13"/>
      <c r="S35" s="13"/>
      <c r="T35" s="21"/>
      <c r="U35" s="73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</row>
    <row r="36" spans="2:251" ht="11.25">
      <c r="B36" s="11" t="s">
        <v>82</v>
      </c>
      <c r="C36" s="13"/>
      <c r="D36" s="13"/>
      <c r="E36" s="13"/>
      <c r="F36" s="13"/>
      <c r="G36" s="13"/>
      <c r="H36" s="13"/>
      <c r="I36" s="13"/>
      <c r="J36" s="13"/>
      <c r="K36" s="51" t="s">
        <v>1</v>
      </c>
      <c r="L36" s="51" t="s">
        <v>1</v>
      </c>
      <c r="M36" s="51" t="s">
        <v>1</v>
      </c>
      <c r="N36" s="51" t="s">
        <v>1</v>
      </c>
      <c r="O36" s="51" t="s">
        <v>1</v>
      </c>
      <c r="P36" s="51"/>
      <c r="Q36" s="51" t="s">
        <v>1</v>
      </c>
      <c r="R36" s="13"/>
      <c r="S36" s="13"/>
      <c r="T36" s="21"/>
      <c r="U36" s="73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</row>
    <row r="37" spans="2:251" ht="11.25">
      <c r="B37" s="21" t="s">
        <v>260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13"/>
      <c r="S37" s="13"/>
      <c r="T37" s="21"/>
      <c r="U37" s="14" t="e">
        <f>((O37*O37+N37*N37+M37*M37+L37*L37+K37*K37+J37*J37+I37*I37+H37*H37+G37*G37+F37*F37+E37*E37+D37*D37+C37*C97)/Q37^2)^0.5*100</f>
        <v>#DIV/0!</v>
      </c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</row>
    <row r="38" spans="2:251" ht="23.25" customHeight="1">
      <c r="B38" s="155" t="str">
        <f>+'Cotizantes por renta'!B38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21"/>
      <c r="U38" s="14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</row>
    <row r="39" spans="2:251" ht="22.5" customHeight="1">
      <c r="B39" s="155" t="str">
        <f>+'Cotizantes por renta'!B39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21"/>
      <c r="U39" s="14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</row>
    <row r="40" spans="2:251" ht="24.75" customHeight="1">
      <c r="B40" s="154">
        <f>+'Cotizantes por renta'!B40:V40</f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21"/>
      <c r="U40" s="14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</row>
    <row r="42" spans="1:251" ht="11.25">
      <c r="A42" s="79"/>
      <c r="B42" s="21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13"/>
      <c r="S42" s="13"/>
      <c r="T42" s="21"/>
      <c r="U42" s="14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</row>
    <row r="43" spans="1:251" ht="12.75">
      <c r="A43" s="146" t="s">
        <v>284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21"/>
      <c r="U43" s="14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</row>
    <row r="44" spans="2:251" ht="13.5">
      <c r="B44" s="148" t="s">
        <v>120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3"/>
      <c r="S44" s="13"/>
      <c r="T44" s="21"/>
      <c r="U44" s="73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</row>
    <row r="45" spans="2:251" ht="13.5">
      <c r="B45" s="148" t="s">
        <v>265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3"/>
      <c r="S45" s="13"/>
      <c r="T45" s="21"/>
      <c r="U45" s="73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</row>
    <row r="46" spans="1:251" ht="12" thickBot="1">
      <c r="A46" s="4"/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1"/>
      <c r="U46" s="73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</row>
    <row r="47" spans="1:251" ht="15" customHeight="1">
      <c r="A47" s="109" t="s">
        <v>1</v>
      </c>
      <c r="B47" s="109" t="s">
        <v>1</v>
      </c>
      <c r="C47" s="125" t="s">
        <v>101</v>
      </c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6"/>
      <c r="R47" s="13"/>
      <c r="S47" s="13"/>
      <c r="T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</row>
    <row r="48" spans="1:251" ht="11.25">
      <c r="A48" s="117" t="s">
        <v>40</v>
      </c>
      <c r="B48" s="117" t="s">
        <v>41</v>
      </c>
      <c r="C48" s="122" t="s">
        <v>104</v>
      </c>
      <c r="D48" s="122" t="s">
        <v>105</v>
      </c>
      <c r="E48" s="122" t="s">
        <v>106</v>
      </c>
      <c r="F48" s="122" t="s">
        <v>107</v>
      </c>
      <c r="G48" s="122" t="s">
        <v>108</v>
      </c>
      <c r="H48" s="122" t="s">
        <v>109</v>
      </c>
      <c r="I48" s="122" t="s">
        <v>110</v>
      </c>
      <c r="J48" s="122" t="s">
        <v>111</v>
      </c>
      <c r="K48" s="122" t="s">
        <v>112</v>
      </c>
      <c r="L48" s="122" t="s">
        <v>113</v>
      </c>
      <c r="M48" s="122" t="s">
        <v>114</v>
      </c>
      <c r="N48" s="122" t="s">
        <v>115</v>
      </c>
      <c r="O48" s="122" t="s">
        <v>116</v>
      </c>
      <c r="P48" s="122" t="s">
        <v>249</v>
      </c>
      <c r="Q48" s="122" t="s">
        <v>4</v>
      </c>
      <c r="R48" s="13"/>
      <c r="S48" s="13"/>
      <c r="T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</row>
    <row r="49" spans="1:251" ht="11.25">
      <c r="A49" s="4">
        <v>57</v>
      </c>
      <c r="B49" s="11" t="str">
        <f aca="true" t="shared" si="8" ref="B49:B59">+B7</f>
        <v>Promepart</v>
      </c>
      <c r="C49" s="23"/>
      <c r="D49" s="23"/>
      <c r="E49" s="23"/>
      <c r="F49" s="23"/>
      <c r="G49" s="23">
        <v>1802</v>
      </c>
      <c r="H49" s="23"/>
      <c r="I49" s="23"/>
      <c r="J49" s="23"/>
      <c r="K49" s="23"/>
      <c r="L49" s="23"/>
      <c r="M49" s="23"/>
      <c r="N49" s="23"/>
      <c r="O49" s="23">
        <v>46426</v>
      </c>
      <c r="P49" s="23"/>
      <c r="Q49" s="24">
        <f aca="true" t="shared" si="9" ref="Q49:Q59">SUM(C49:P49)</f>
        <v>48228</v>
      </c>
      <c r="R49" s="13"/>
      <c r="S49" s="13"/>
      <c r="T49" s="21"/>
      <c r="U49" s="12"/>
      <c r="V49" s="21">
        <f aca="true" t="shared" si="10" ref="V49:V59">+U49-Q49</f>
        <v>-48228</v>
      </c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</row>
    <row r="50" spans="1:251" ht="11.25">
      <c r="A50" s="4">
        <v>66</v>
      </c>
      <c r="B50" s="11" t="str">
        <f t="shared" si="8"/>
        <v>Cigna Salud</v>
      </c>
      <c r="C50" s="23">
        <v>1395</v>
      </c>
      <c r="D50" s="23">
        <v>2248</v>
      </c>
      <c r="E50" s="23">
        <v>3315</v>
      </c>
      <c r="F50" s="23">
        <v>2848</v>
      </c>
      <c r="G50" s="23">
        <v>3211</v>
      </c>
      <c r="H50" s="23">
        <v>864</v>
      </c>
      <c r="I50" s="23">
        <v>2510</v>
      </c>
      <c r="J50" s="23">
        <v>4591</v>
      </c>
      <c r="K50" s="23">
        <v>1046</v>
      </c>
      <c r="L50" s="23">
        <v>1125</v>
      </c>
      <c r="M50" s="23">
        <v>17</v>
      </c>
      <c r="N50" s="23">
        <v>9</v>
      </c>
      <c r="O50" s="23">
        <v>43855</v>
      </c>
      <c r="P50" s="23"/>
      <c r="Q50" s="24">
        <f t="shared" si="9"/>
        <v>67034</v>
      </c>
      <c r="R50" s="13"/>
      <c r="S50" s="13"/>
      <c r="T50" s="21"/>
      <c r="U50" s="12"/>
      <c r="V50" s="21">
        <f t="shared" si="10"/>
        <v>-67034</v>
      </c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</row>
    <row r="51" spans="1:251" ht="11.25">
      <c r="A51" s="4">
        <v>67</v>
      </c>
      <c r="B51" s="11" t="str">
        <f t="shared" si="8"/>
        <v>Colmena Golden Cross</v>
      </c>
      <c r="C51" s="23">
        <v>4657</v>
      </c>
      <c r="D51" s="23">
        <v>6382</v>
      </c>
      <c r="E51" s="23">
        <v>1453</v>
      </c>
      <c r="F51" s="23">
        <v>2834</v>
      </c>
      <c r="G51" s="23">
        <v>8994</v>
      </c>
      <c r="H51" s="23">
        <v>5006</v>
      </c>
      <c r="I51" s="23">
        <v>8331</v>
      </c>
      <c r="J51" s="23">
        <v>6554</v>
      </c>
      <c r="K51" s="23">
        <v>4636</v>
      </c>
      <c r="L51" s="23">
        <v>7022</v>
      </c>
      <c r="M51" s="23">
        <v>747</v>
      </c>
      <c r="N51" s="23">
        <v>1662</v>
      </c>
      <c r="O51" s="23">
        <v>123088</v>
      </c>
      <c r="P51" s="23"/>
      <c r="Q51" s="24">
        <f t="shared" si="9"/>
        <v>181366</v>
      </c>
      <c r="R51" s="13"/>
      <c r="S51" s="13"/>
      <c r="T51" s="21"/>
      <c r="U51" s="12"/>
      <c r="V51" s="21">
        <f t="shared" si="10"/>
        <v>-181366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</row>
    <row r="52" spans="1:251" ht="11.25">
      <c r="A52" s="4">
        <v>70</v>
      </c>
      <c r="B52" s="11" t="str">
        <f t="shared" si="8"/>
        <v>Normédica</v>
      </c>
      <c r="C52" s="23">
        <v>3206</v>
      </c>
      <c r="D52" s="23">
        <v>22749</v>
      </c>
      <c r="E52" s="23">
        <v>1202</v>
      </c>
      <c r="F52" s="23">
        <v>1572</v>
      </c>
      <c r="G52" s="23">
        <v>91</v>
      </c>
      <c r="H52" s="23">
        <v>14</v>
      </c>
      <c r="I52" s="23">
        <v>6</v>
      </c>
      <c r="J52" s="23">
        <v>49</v>
      </c>
      <c r="K52" s="23">
        <v>2</v>
      </c>
      <c r="L52" s="23"/>
      <c r="M52" s="23"/>
      <c r="N52" s="23"/>
      <c r="O52" s="23">
        <v>308</v>
      </c>
      <c r="P52" s="23"/>
      <c r="Q52" s="24">
        <f t="shared" si="9"/>
        <v>29199</v>
      </c>
      <c r="R52" s="13"/>
      <c r="S52" s="13"/>
      <c r="T52" s="21"/>
      <c r="U52" s="12"/>
      <c r="V52" s="21">
        <f t="shared" si="10"/>
        <v>-29199</v>
      </c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</row>
    <row r="53" spans="1:251" ht="11.25">
      <c r="A53" s="4">
        <v>78</v>
      </c>
      <c r="B53" s="11" t="str">
        <f t="shared" si="8"/>
        <v>ING Salud S.A. (1)</v>
      </c>
      <c r="C53" s="23">
        <v>10229</v>
      </c>
      <c r="D53" s="23">
        <v>6702</v>
      </c>
      <c r="E53" s="23">
        <v>2030</v>
      </c>
      <c r="F53" s="23">
        <v>4138</v>
      </c>
      <c r="G53" s="23">
        <v>24458</v>
      </c>
      <c r="H53" s="23">
        <v>10137</v>
      </c>
      <c r="I53" s="23">
        <v>8312</v>
      </c>
      <c r="J53" s="23">
        <v>18926</v>
      </c>
      <c r="K53" s="23">
        <v>11717</v>
      </c>
      <c r="L53" s="23">
        <v>13091</v>
      </c>
      <c r="M53" s="23">
        <v>1614</v>
      </c>
      <c r="N53" s="23">
        <v>2369</v>
      </c>
      <c r="O53" s="23">
        <v>177545</v>
      </c>
      <c r="P53" s="23"/>
      <c r="Q53" s="24">
        <f t="shared" si="9"/>
        <v>291268</v>
      </c>
      <c r="R53" s="13"/>
      <c r="S53" s="13"/>
      <c r="T53" s="21"/>
      <c r="U53" s="12"/>
      <c r="V53" s="21">
        <f t="shared" si="10"/>
        <v>-291268</v>
      </c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</row>
    <row r="54" spans="1:251" ht="11.25">
      <c r="A54" s="4">
        <v>80</v>
      </c>
      <c r="B54" s="11" t="str">
        <f t="shared" si="8"/>
        <v>Vida Tres</v>
      </c>
      <c r="C54" s="23">
        <v>56</v>
      </c>
      <c r="D54" s="23">
        <v>33</v>
      </c>
      <c r="E54" s="23">
        <v>22</v>
      </c>
      <c r="F54" s="23">
        <v>62</v>
      </c>
      <c r="G54" s="23">
        <v>8136</v>
      </c>
      <c r="H54" s="23">
        <v>169</v>
      </c>
      <c r="I54" s="23">
        <v>298</v>
      </c>
      <c r="J54" s="23">
        <v>4911</v>
      </c>
      <c r="K54" s="23">
        <v>4606</v>
      </c>
      <c r="L54" s="23">
        <v>4933</v>
      </c>
      <c r="M54" s="23">
        <v>26</v>
      </c>
      <c r="N54" s="23">
        <v>19</v>
      </c>
      <c r="O54" s="23">
        <v>41241</v>
      </c>
      <c r="P54" s="23"/>
      <c r="Q54" s="24">
        <f t="shared" si="9"/>
        <v>64512</v>
      </c>
      <c r="R54" s="13"/>
      <c r="S54" s="13"/>
      <c r="T54" s="21"/>
      <c r="U54" s="12"/>
      <c r="V54" s="21">
        <f t="shared" si="10"/>
        <v>-64512</v>
      </c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</row>
    <row r="55" spans="1:251" ht="11.25">
      <c r="A55" s="4">
        <v>88</v>
      </c>
      <c r="B55" s="11" t="str">
        <f t="shared" si="8"/>
        <v>Masvida</v>
      </c>
      <c r="C55" s="23">
        <v>2960</v>
      </c>
      <c r="D55" s="23">
        <v>6402</v>
      </c>
      <c r="E55" s="23">
        <v>3021</v>
      </c>
      <c r="F55" s="23">
        <v>2113</v>
      </c>
      <c r="G55" s="23">
        <v>7363</v>
      </c>
      <c r="H55" s="23">
        <v>7682</v>
      </c>
      <c r="I55" s="23">
        <v>4358</v>
      </c>
      <c r="J55" s="23">
        <v>20472</v>
      </c>
      <c r="K55" s="23">
        <v>6413</v>
      </c>
      <c r="L55" s="23">
        <v>13944</v>
      </c>
      <c r="M55" s="23">
        <v>867</v>
      </c>
      <c r="N55" s="23">
        <v>2681</v>
      </c>
      <c r="O55" s="23">
        <v>18492</v>
      </c>
      <c r="P55" s="23"/>
      <c r="Q55" s="24">
        <f t="shared" si="9"/>
        <v>96768</v>
      </c>
      <c r="R55" s="13"/>
      <c r="S55" s="13"/>
      <c r="T55" s="21"/>
      <c r="U55" s="12"/>
      <c r="V55" s="21">
        <f t="shared" si="10"/>
        <v>-96768</v>
      </c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</row>
    <row r="56" spans="1:251" ht="11.25">
      <c r="A56" s="4">
        <v>96</v>
      </c>
      <c r="B56" s="11" t="str">
        <f t="shared" si="8"/>
        <v>Vida Plena S.A. (2)</v>
      </c>
      <c r="C56" s="23">
        <v>3</v>
      </c>
      <c r="D56" s="23"/>
      <c r="E56" s="23"/>
      <c r="F56" s="23"/>
      <c r="G56" s="23">
        <v>7665</v>
      </c>
      <c r="H56" s="23">
        <v>10</v>
      </c>
      <c r="I56" s="23"/>
      <c r="J56" s="23">
        <v>1</v>
      </c>
      <c r="K56" s="23"/>
      <c r="L56" s="23">
        <v>2</v>
      </c>
      <c r="M56" s="23">
        <v>3</v>
      </c>
      <c r="N56" s="23">
        <v>1</v>
      </c>
      <c r="O56" s="23">
        <v>16810</v>
      </c>
      <c r="P56" s="23"/>
      <c r="Q56" s="24">
        <f t="shared" si="9"/>
        <v>24495</v>
      </c>
      <c r="R56" s="13"/>
      <c r="S56" s="13"/>
      <c r="T56" s="21"/>
      <c r="U56" s="12"/>
      <c r="V56" s="21">
        <f t="shared" si="10"/>
        <v>-24495</v>
      </c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</row>
    <row r="57" spans="1:251" ht="11.25">
      <c r="A57" s="4">
        <v>99</v>
      </c>
      <c r="B57" s="11" t="str">
        <f t="shared" si="8"/>
        <v>Isapre Banmédica</v>
      </c>
      <c r="C57" s="23">
        <v>7636</v>
      </c>
      <c r="D57" s="23">
        <v>7685</v>
      </c>
      <c r="E57" s="23">
        <v>6791</v>
      </c>
      <c r="F57" s="23">
        <v>8131</v>
      </c>
      <c r="G57" s="23">
        <v>14206</v>
      </c>
      <c r="H57" s="23">
        <v>5943</v>
      </c>
      <c r="I57" s="23">
        <v>7646</v>
      </c>
      <c r="J57" s="23">
        <v>19046</v>
      </c>
      <c r="K57" s="23">
        <v>6067</v>
      </c>
      <c r="L57" s="23">
        <v>8026</v>
      </c>
      <c r="M57" s="23">
        <v>1338</v>
      </c>
      <c r="N57" s="23">
        <v>2541</v>
      </c>
      <c r="O57" s="23">
        <v>166466</v>
      </c>
      <c r="P57" s="23"/>
      <c r="Q57" s="24">
        <f t="shared" si="9"/>
        <v>261522</v>
      </c>
      <c r="R57" s="13"/>
      <c r="S57" s="13"/>
      <c r="T57" s="21"/>
      <c r="U57" s="12"/>
      <c r="V57" s="21">
        <f t="shared" si="10"/>
        <v>-261522</v>
      </c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</row>
    <row r="58" spans="1:251" ht="11.25">
      <c r="A58" s="4">
        <v>104</v>
      </c>
      <c r="B58" s="11" t="str">
        <f t="shared" si="8"/>
        <v>Sfera</v>
      </c>
      <c r="C58" s="23">
        <v>10</v>
      </c>
      <c r="D58" s="23">
        <v>3</v>
      </c>
      <c r="E58" s="23"/>
      <c r="F58" s="23">
        <v>346</v>
      </c>
      <c r="G58" s="23">
        <v>1973</v>
      </c>
      <c r="H58" s="23">
        <v>503</v>
      </c>
      <c r="I58" s="23">
        <v>1011</v>
      </c>
      <c r="J58" s="23">
        <v>587</v>
      </c>
      <c r="K58" s="23">
        <v>898</v>
      </c>
      <c r="L58" s="23">
        <v>586</v>
      </c>
      <c r="M58" s="23">
        <v>1</v>
      </c>
      <c r="N58" s="23">
        <v>11</v>
      </c>
      <c r="O58" s="23">
        <v>5683</v>
      </c>
      <c r="P58" s="23"/>
      <c r="Q58" s="24">
        <f t="shared" si="9"/>
        <v>11612</v>
      </c>
      <c r="R58" s="13"/>
      <c r="S58" s="13"/>
      <c r="T58" s="21"/>
      <c r="U58" s="12"/>
      <c r="V58" s="21">
        <f t="shared" si="10"/>
        <v>-11612</v>
      </c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</row>
    <row r="59" spans="1:251" ht="11.25">
      <c r="A59" s="4">
        <v>107</v>
      </c>
      <c r="B59" s="11" t="str">
        <f t="shared" si="8"/>
        <v>Consalud S.A.</v>
      </c>
      <c r="C59" s="23">
        <v>20421</v>
      </c>
      <c r="D59" s="23">
        <v>20611</v>
      </c>
      <c r="E59" s="23">
        <v>5419</v>
      </c>
      <c r="F59" s="23">
        <v>10192</v>
      </c>
      <c r="G59" s="23">
        <v>33431</v>
      </c>
      <c r="H59" s="23">
        <v>9746</v>
      </c>
      <c r="I59" s="23">
        <v>9348</v>
      </c>
      <c r="J59" s="23">
        <v>40321</v>
      </c>
      <c r="K59" s="23">
        <v>8477</v>
      </c>
      <c r="L59" s="23">
        <v>23682</v>
      </c>
      <c r="M59" s="23">
        <v>1424</v>
      </c>
      <c r="N59" s="23">
        <v>7608</v>
      </c>
      <c r="O59" s="23">
        <v>200805</v>
      </c>
      <c r="P59" s="23"/>
      <c r="Q59" s="24">
        <f t="shared" si="9"/>
        <v>391485</v>
      </c>
      <c r="R59" s="13"/>
      <c r="S59" s="13"/>
      <c r="T59" s="21"/>
      <c r="U59" s="12"/>
      <c r="V59" s="21">
        <f t="shared" si="10"/>
        <v>-391485</v>
      </c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</row>
    <row r="60" spans="1:251" ht="11.25">
      <c r="A60" s="4"/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3"/>
      <c r="S60" s="13"/>
      <c r="T60" s="21"/>
      <c r="U60" s="13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</row>
    <row r="61" spans="2:251" ht="11.25">
      <c r="B61" s="11" t="s">
        <v>52</v>
      </c>
      <c r="C61" s="24">
        <f aca="true" t="shared" si="11" ref="C61:Q61">SUM(C49:C60)</f>
        <v>50573</v>
      </c>
      <c r="D61" s="24">
        <f t="shared" si="11"/>
        <v>72815</v>
      </c>
      <c r="E61" s="24">
        <f t="shared" si="11"/>
        <v>23253</v>
      </c>
      <c r="F61" s="24">
        <f t="shared" si="11"/>
        <v>32236</v>
      </c>
      <c r="G61" s="24">
        <f t="shared" si="11"/>
        <v>111330</v>
      </c>
      <c r="H61" s="24">
        <f t="shared" si="11"/>
        <v>40074</v>
      </c>
      <c r="I61" s="24">
        <f t="shared" si="11"/>
        <v>41820</v>
      </c>
      <c r="J61" s="24">
        <f t="shared" si="11"/>
        <v>115458</v>
      </c>
      <c r="K61" s="24">
        <f t="shared" si="11"/>
        <v>43862</v>
      </c>
      <c r="L61" s="24">
        <f t="shared" si="11"/>
        <v>72411</v>
      </c>
      <c r="M61" s="24">
        <f t="shared" si="11"/>
        <v>6037</v>
      </c>
      <c r="N61" s="24">
        <f t="shared" si="11"/>
        <v>16901</v>
      </c>
      <c r="O61" s="24">
        <f t="shared" si="11"/>
        <v>840719</v>
      </c>
      <c r="P61" s="24">
        <f t="shared" si="11"/>
        <v>0</v>
      </c>
      <c r="Q61" s="24">
        <f t="shared" si="11"/>
        <v>1467489</v>
      </c>
      <c r="R61" s="13"/>
      <c r="S61" s="13"/>
      <c r="T61" s="21"/>
      <c r="U61" s="13">
        <f>SUM(U49:U59)</f>
        <v>0</v>
      </c>
      <c r="V61" s="21">
        <f>+U61-Q61</f>
        <v>-1467489</v>
      </c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</row>
    <row r="62" spans="1:251" ht="11.25">
      <c r="A62" s="4"/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13"/>
      <c r="S62" s="13"/>
      <c r="T62" s="21"/>
      <c r="U62" s="13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</row>
    <row r="63" spans="1:251" ht="11.25">
      <c r="A63" s="4">
        <v>62</v>
      </c>
      <c r="B63" s="11" t="s">
        <v>53</v>
      </c>
      <c r="C63" s="23"/>
      <c r="D63" s="23">
        <v>1</v>
      </c>
      <c r="E63" s="23">
        <v>4736</v>
      </c>
      <c r="F63" s="23">
        <v>602</v>
      </c>
      <c r="G63" s="23">
        <v>20</v>
      </c>
      <c r="H63" s="23">
        <v>4</v>
      </c>
      <c r="I63" s="23"/>
      <c r="J63" s="23"/>
      <c r="K63" s="23"/>
      <c r="L63" s="23"/>
      <c r="M63" s="23"/>
      <c r="N63" s="23"/>
      <c r="O63" s="23">
        <v>21</v>
      </c>
      <c r="P63" s="23"/>
      <c r="Q63" s="24">
        <f aca="true" t="shared" si="12" ref="Q63:Q70">SUM(C63:P63)</f>
        <v>5384</v>
      </c>
      <c r="R63" s="13"/>
      <c r="S63" s="13"/>
      <c r="T63" s="21"/>
      <c r="U63" s="12"/>
      <c r="V63" s="21">
        <f aca="true" t="shared" si="13" ref="V63:V70">+U63-Q63</f>
        <v>-5384</v>
      </c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</row>
    <row r="64" spans="1:251" ht="11.25">
      <c r="A64" s="4">
        <v>63</v>
      </c>
      <c r="B64" s="11" t="s">
        <v>54</v>
      </c>
      <c r="C64" s="23">
        <v>3</v>
      </c>
      <c r="D64" s="23"/>
      <c r="E64" s="23">
        <v>1</v>
      </c>
      <c r="F64" s="23">
        <v>15</v>
      </c>
      <c r="G64" s="23">
        <v>127</v>
      </c>
      <c r="H64" s="23">
        <v>28431</v>
      </c>
      <c r="I64" s="23">
        <v>52</v>
      </c>
      <c r="J64" s="23">
        <v>13</v>
      </c>
      <c r="K64" s="23">
        <v>10</v>
      </c>
      <c r="L64" s="23">
        <v>4</v>
      </c>
      <c r="M64" s="23"/>
      <c r="N64" s="23"/>
      <c r="O64" s="23">
        <v>448</v>
      </c>
      <c r="P64" s="23"/>
      <c r="Q64" s="24">
        <f t="shared" si="12"/>
        <v>29104</v>
      </c>
      <c r="R64" s="13"/>
      <c r="S64" s="13"/>
      <c r="T64" s="21"/>
      <c r="U64" s="12"/>
      <c r="V64" s="21">
        <f t="shared" si="13"/>
        <v>-29104</v>
      </c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</row>
    <row r="65" spans="1:251" ht="11.25">
      <c r="A65" s="4">
        <v>65</v>
      </c>
      <c r="B65" s="11" t="s">
        <v>55</v>
      </c>
      <c r="C65" s="23">
        <v>85</v>
      </c>
      <c r="D65" s="23">
        <v>22839</v>
      </c>
      <c r="E65" s="23">
        <v>58</v>
      </c>
      <c r="F65" s="23">
        <v>158</v>
      </c>
      <c r="G65" s="23">
        <v>77</v>
      </c>
      <c r="H65" s="23">
        <v>16</v>
      </c>
      <c r="I65" s="23">
        <v>8</v>
      </c>
      <c r="J65" s="23">
        <v>17</v>
      </c>
      <c r="K65" s="23">
        <v>12</v>
      </c>
      <c r="L65" s="23">
        <v>9</v>
      </c>
      <c r="M65" s="23"/>
      <c r="N65" s="23">
        <v>2</v>
      </c>
      <c r="O65" s="23">
        <v>508</v>
      </c>
      <c r="P65" s="23"/>
      <c r="Q65" s="24">
        <f t="shared" si="12"/>
        <v>23789</v>
      </c>
      <c r="R65" s="13"/>
      <c r="S65" s="13"/>
      <c r="T65" s="21"/>
      <c r="U65" s="12"/>
      <c r="V65" s="21">
        <f t="shared" si="13"/>
        <v>-23789</v>
      </c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</row>
    <row r="66" spans="1:251" ht="11.25">
      <c r="A66" s="4">
        <v>68</v>
      </c>
      <c r="B66" s="11" t="s">
        <v>56</v>
      </c>
      <c r="C66" s="23">
        <v>28</v>
      </c>
      <c r="D66" s="23"/>
      <c r="E66" s="23">
        <v>5</v>
      </c>
      <c r="F66" s="23">
        <v>32</v>
      </c>
      <c r="G66" s="23">
        <v>3264</v>
      </c>
      <c r="H66" s="23">
        <v>52</v>
      </c>
      <c r="I66" s="23">
        <v>4</v>
      </c>
      <c r="J66" s="23">
        <v>15</v>
      </c>
      <c r="K66" s="23">
        <v>2</v>
      </c>
      <c r="L66" s="23"/>
      <c r="M66" s="23"/>
      <c r="N66" s="23"/>
      <c r="O66" s="23">
        <v>189</v>
      </c>
      <c r="P66" s="23"/>
      <c r="Q66" s="24">
        <f t="shared" si="12"/>
        <v>3591</v>
      </c>
      <c r="R66" s="13"/>
      <c r="S66" s="13"/>
      <c r="T66" s="21"/>
      <c r="U66" s="12"/>
      <c r="V66" s="21">
        <f t="shared" si="13"/>
        <v>-3591</v>
      </c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</row>
    <row r="67" spans="1:251" ht="11.25">
      <c r="A67" s="4">
        <v>76</v>
      </c>
      <c r="B67" s="11" t="s">
        <v>57</v>
      </c>
      <c r="C67" s="23">
        <v>273</v>
      </c>
      <c r="D67" s="23">
        <v>247</v>
      </c>
      <c r="E67" s="23">
        <v>197</v>
      </c>
      <c r="F67" s="23">
        <v>443</v>
      </c>
      <c r="G67" s="23">
        <v>1481</v>
      </c>
      <c r="H67" s="23">
        <v>553</v>
      </c>
      <c r="I67" s="23">
        <v>581</v>
      </c>
      <c r="J67" s="23">
        <v>1093</v>
      </c>
      <c r="K67" s="23">
        <v>774</v>
      </c>
      <c r="L67" s="23">
        <v>931</v>
      </c>
      <c r="M67" s="23">
        <v>177</v>
      </c>
      <c r="N67" s="23">
        <v>144</v>
      </c>
      <c r="O67" s="23">
        <v>7338</v>
      </c>
      <c r="P67" s="23"/>
      <c r="Q67" s="24">
        <f t="shared" si="12"/>
        <v>14232</v>
      </c>
      <c r="R67" s="13"/>
      <c r="S67" s="13"/>
      <c r="T67" s="21"/>
      <c r="U67" s="12"/>
      <c r="V67" s="21">
        <f t="shared" si="13"/>
        <v>-14232</v>
      </c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</row>
    <row r="68" spans="1:251" ht="11.25">
      <c r="A68" s="4">
        <v>81</v>
      </c>
      <c r="B68" s="11" t="s">
        <v>58</v>
      </c>
      <c r="C68" s="23">
        <v>1</v>
      </c>
      <c r="D68" s="23"/>
      <c r="E68" s="23"/>
      <c r="F68" s="23">
        <v>6</v>
      </c>
      <c r="G68" s="23">
        <v>1517</v>
      </c>
      <c r="H68" s="23">
        <v>144</v>
      </c>
      <c r="I68" s="23">
        <v>254</v>
      </c>
      <c r="J68" s="23">
        <v>843</v>
      </c>
      <c r="K68" s="23">
        <v>366</v>
      </c>
      <c r="L68" s="23">
        <v>47</v>
      </c>
      <c r="M68" s="23"/>
      <c r="N68" s="23"/>
      <c r="O68" s="23">
        <v>2428</v>
      </c>
      <c r="P68" s="23"/>
      <c r="Q68" s="24">
        <f t="shared" si="12"/>
        <v>5606</v>
      </c>
      <c r="R68" s="13"/>
      <c r="S68" s="13"/>
      <c r="T68" s="21"/>
      <c r="U68" s="12"/>
      <c r="V68" s="21">
        <f t="shared" si="13"/>
        <v>-5606</v>
      </c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</row>
    <row r="69" spans="1:251" ht="11.25">
      <c r="A69" s="4">
        <v>85</v>
      </c>
      <c r="B69" s="11" t="s">
        <v>59</v>
      </c>
      <c r="C69" s="23">
        <v>210</v>
      </c>
      <c r="D69" s="23">
        <v>230</v>
      </c>
      <c r="E69" s="23">
        <v>92</v>
      </c>
      <c r="F69" s="23">
        <v>214</v>
      </c>
      <c r="G69" s="23">
        <v>946</v>
      </c>
      <c r="H69" s="23">
        <v>219</v>
      </c>
      <c r="I69" s="23">
        <v>253</v>
      </c>
      <c r="J69" s="23">
        <v>576</v>
      </c>
      <c r="K69" s="23">
        <v>209</v>
      </c>
      <c r="L69" s="23">
        <v>63</v>
      </c>
      <c r="M69" s="23"/>
      <c r="N69" s="23">
        <v>143</v>
      </c>
      <c r="O69" s="23">
        <v>7786</v>
      </c>
      <c r="P69" s="23"/>
      <c r="Q69" s="24">
        <f t="shared" si="12"/>
        <v>10941</v>
      </c>
      <c r="R69" s="13"/>
      <c r="S69" s="13"/>
      <c r="T69" s="21"/>
      <c r="U69" s="12"/>
      <c r="V69" s="21">
        <f t="shared" si="13"/>
        <v>-10941</v>
      </c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</row>
    <row r="70" spans="1:251" ht="11.25">
      <c r="A70" s="4">
        <v>94</v>
      </c>
      <c r="B70" s="11" t="s">
        <v>60</v>
      </c>
      <c r="C70" s="23">
        <v>2</v>
      </c>
      <c r="D70" s="23">
        <v>3312</v>
      </c>
      <c r="E70" s="23">
        <v>2</v>
      </c>
      <c r="F70" s="23">
        <v>1</v>
      </c>
      <c r="G70" s="23">
        <v>3</v>
      </c>
      <c r="H70" s="23"/>
      <c r="I70" s="23">
        <v>4</v>
      </c>
      <c r="J70" s="23">
        <v>2</v>
      </c>
      <c r="K70" s="23"/>
      <c r="L70" s="23"/>
      <c r="M70" s="23"/>
      <c r="N70" s="23"/>
      <c r="O70" s="23">
        <v>1</v>
      </c>
      <c r="P70" s="23"/>
      <c r="Q70" s="24">
        <f t="shared" si="12"/>
        <v>3327</v>
      </c>
      <c r="R70" s="13"/>
      <c r="S70" s="13"/>
      <c r="T70" s="21"/>
      <c r="U70" s="12"/>
      <c r="V70" s="21">
        <f t="shared" si="13"/>
        <v>-3327</v>
      </c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</row>
    <row r="71" spans="1:251" ht="11.25">
      <c r="A71" s="4"/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13"/>
      <c r="S71" s="13"/>
      <c r="T71" s="21"/>
      <c r="U71" s="13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</row>
    <row r="72" spans="1:251" ht="11.25">
      <c r="A72" s="11"/>
      <c r="B72" s="11" t="s">
        <v>61</v>
      </c>
      <c r="C72" s="24">
        <f aca="true" t="shared" si="14" ref="C72:Q72">SUM(C63:C70)</f>
        <v>602</v>
      </c>
      <c r="D72" s="24">
        <f t="shared" si="14"/>
        <v>26629</v>
      </c>
      <c r="E72" s="24">
        <f t="shared" si="14"/>
        <v>5091</v>
      </c>
      <c r="F72" s="24">
        <f t="shared" si="14"/>
        <v>1471</v>
      </c>
      <c r="G72" s="24">
        <f t="shared" si="14"/>
        <v>7435</v>
      </c>
      <c r="H72" s="24">
        <f t="shared" si="14"/>
        <v>29419</v>
      </c>
      <c r="I72" s="24">
        <f t="shared" si="14"/>
        <v>1156</v>
      </c>
      <c r="J72" s="24">
        <f t="shared" si="14"/>
        <v>2559</v>
      </c>
      <c r="K72" s="24">
        <f t="shared" si="14"/>
        <v>1373</v>
      </c>
      <c r="L72" s="24">
        <f t="shared" si="14"/>
        <v>1054</v>
      </c>
      <c r="M72" s="24">
        <f t="shared" si="14"/>
        <v>177</v>
      </c>
      <c r="N72" s="24">
        <f t="shared" si="14"/>
        <v>289</v>
      </c>
      <c r="O72" s="24">
        <f t="shared" si="14"/>
        <v>18719</v>
      </c>
      <c r="P72" s="24">
        <f t="shared" si="14"/>
        <v>0</v>
      </c>
      <c r="Q72" s="24">
        <f t="shared" si="14"/>
        <v>95974</v>
      </c>
      <c r="R72" s="13"/>
      <c r="S72" s="13"/>
      <c r="T72" s="21"/>
      <c r="U72" s="13">
        <f>SUM(U63:U70)</f>
        <v>0</v>
      </c>
      <c r="V72" s="21">
        <f>+U72-Q72</f>
        <v>-95974</v>
      </c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</row>
    <row r="73" spans="1:251" ht="11.25">
      <c r="A73" s="4"/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13"/>
      <c r="S73" s="13"/>
      <c r="T73" s="21"/>
      <c r="U73" s="13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</row>
    <row r="74" spans="1:251" ht="12" thickBot="1">
      <c r="A74" s="15"/>
      <c r="B74" s="15" t="s">
        <v>62</v>
      </c>
      <c r="C74" s="24">
        <f aca="true" t="shared" si="15" ref="C74:Q74">C61+C72</f>
        <v>51175</v>
      </c>
      <c r="D74" s="24">
        <f t="shared" si="15"/>
        <v>99444</v>
      </c>
      <c r="E74" s="24">
        <f t="shared" si="15"/>
        <v>28344</v>
      </c>
      <c r="F74" s="24">
        <f t="shared" si="15"/>
        <v>33707</v>
      </c>
      <c r="G74" s="24">
        <f t="shared" si="15"/>
        <v>118765</v>
      </c>
      <c r="H74" s="24">
        <f t="shared" si="15"/>
        <v>69493</v>
      </c>
      <c r="I74" s="24">
        <f t="shared" si="15"/>
        <v>42976</v>
      </c>
      <c r="J74" s="24">
        <f t="shared" si="15"/>
        <v>118017</v>
      </c>
      <c r="K74" s="24">
        <f t="shared" si="15"/>
        <v>45235</v>
      </c>
      <c r="L74" s="24">
        <f t="shared" si="15"/>
        <v>73465</v>
      </c>
      <c r="M74" s="24">
        <f t="shared" si="15"/>
        <v>6214</v>
      </c>
      <c r="N74" s="24">
        <f t="shared" si="15"/>
        <v>17190</v>
      </c>
      <c r="O74" s="24">
        <f t="shared" si="15"/>
        <v>859438</v>
      </c>
      <c r="P74" s="24">
        <f t="shared" si="15"/>
        <v>0</v>
      </c>
      <c r="Q74" s="24">
        <f t="shared" si="15"/>
        <v>1563463</v>
      </c>
      <c r="R74" s="13"/>
      <c r="S74" s="13"/>
      <c r="T74" s="21"/>
      <c r="U74" s="19">
        <f>U61+U72</f>
        <v>0</v>
      </c>
      <c r="V74" s="21">
        <f>+U74-Q74</f>
        <v>-1563463</v>
      </c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</row>
    <row r="75" spans="1:251" ht="11.25">
      <c r="A75" s="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13"/>
      <c r="S75" s="13"/>
      <c r="T75" s="21"/>
      <c r="U75" s="73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</row>
    <row r="76" spans="1:251" ht="12" thickBot="1">
      <c r="A76" s="25"/>
      <c r="B76" s="25" t="s">
        <v>63</v>
      </c>
      <c r="C76" s="49">
        <f aca="true" t="shared" si="16" ref="C76:O76">(C74/$Q74)</f>
        <v>0.032731826720555586</v>
      </c>
      <c r="D76" s="49">
        <f t="shared" si="16"/>
        <v>0.06360495899167425</v>
      </c>
      <c r="E76" s="49">
        <f t="shared" si="16"/>
        <v>0.01812898674289062</v>
      </c>
      <c r="F76" s="49">
        <f t="shared" si="16"/>
        <v>0.021559192638393107</v>
      </c>
      <c r="G76" s="49">
        <f t="shared" si="16"/>
        <v>0.07596278261781698</v>
      </c>
      <c r="H76" s="49">
        <f t="shared" si="16"/>
        <v>0.044448125731149375</v>
      </c>
      <c r="I76" s="49">
        <f t="shared" si="16"/>
        <v>0.027487698781486995</v>
      </c>
      <c r="J76" s="49">
        <f t="shared" si="16"/>
        <v>0.07548435748079743</v>
      </c>
      <c r="K76" s="49">
        <f t="shared" si="16"/>
        <v>0.028932568279517967</v>
      </c>
      <c r="L76" s="49">
        <f t="shared" si="16"/>
        <v>0.04698863996141898</v>
      </c>
      <c r="M76" s="49">
        <f t="shared" si="16"/>
        <v>0.003974510429731948</v>
      </c>
      <c r="N76" s="49">
        <f t="shared" si="16"/>
        <v>0.010994823670275536</v>
      </c>
      <c r="O76" s="49">
        <f t="shared" si="16"/>
        <v>0.5497015279542912</v>
      </c>
      <c r="P76" s="26">
        <f>(P74/$Q74)*100</f>
        <v>0</v>
      </c>
      <c r="Q76" s="49">
        <f>SUM(C76:P76)</f>
        <v>1</v>
      </c>
      <c r="R76" s="13"/>
      <c r="S76" s="13"/>
      <c r="T76" s="21"/>
      <c r="U76" s="73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</row>
    <row r="77" spans="2:251" ht="11.25">
      <c r="B77" s="4"/>
      <c r="C77" s="13"/>
      <c r="D77" s="13"/>
      <c r="E77" s="13"/>
      <c r="F77" s="13"/>
      <c r="G77" s="13"/>
      <c r="H77" s="13"/>
      <c r="I77" s="13"/>
      <c r="J77" s="13"/>
      <c r="K77" s="51" t="s">
        <v>1</v>
      </c>
      <c r="L77" s="51" t="s">
        <v>1</v>
      </c>
      <c r="M77" s="51" t="s">
        <v>1</v>
      </c>
      <c r="N77" s="51" t="s">
        <v>1</v>
      </c>
      <c r="O77" s="51" t="s">
        <v>1</v>
      </c>
      <c r="P77" s="51"/>
      <c r="Q77" s="51" t="s">
        <v>1</v>
      </c>
      <c r="R77" s="13"/>
      <c r="S77" s="13"/>
      <c r="T77" s="21"/>
      <c r="U77" s="73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</row>
    <row r="78" spans="2:251" ht="11.25">
      <c r="B78" s="11" t="str">
        <f>+B36</f>
        <v>Fuente: Superintendencia de Isapres, Archivo Maestro de Beneficiarios.</v>
      </c>
      <c r="C78" s="13"/>
      <c r="D78" s="13"/>
      <c r="E78" s="13"/>
      <c r="F78" s="13"/>
      <c r="G78" s="13"/>
      <c r="H78" s="13"/>
      <c r="I78" s="13"/>
      <c r="J78" s="13"/>
      <c r="K78" s="51" t="s">
        <v>1</v>
      </c>
      <c r="L78" s="51" t="s">
        <v>1</v>
      </c>
      <c r="M78" s="51" t="s">
        <v>1</v>
      </c>
      <c r="N78" s="51" t="s">
        <v>1</v>
      </c>
      <c r="O78" s="51" t="s">
        <v>1</v>
      </c>
      <c r="P78" s="51"/>
      <c r="Q78" s="51" t="s">
        <v>1</v>
      </c>
      <c r="R78" s="13"/>
      <c r="S78" s="13"/>
      <c r="T78" s="21"/>
      <c r="U78" s="73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</row>
    <row r="79" spans="2:251" ht="11.25">
      <c r="B79" s="11" t="str">
        <f>+B37</f>
        <v>(*) Información que presenta error en en campo región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1"/>
      <c r="U79" s="73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</row>
    <row r="80" spans="2:251" ht="21.75" customHeight="1">
      <c r="B80" s="155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21"/>
      <c r="U80" s="73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</row>
    <row r="81" spans="2:251" ht="33.75" customHeight="1">
      <c r="B81" s="155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3"/>
      <c r="S81" s="13"/>
      <c r="T81" s="21"/>
      <c r="U81" s="73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</row>
    <row r="82" spans="2:251" ht="23.25" customHeight="1">
      <c r="B82" s="154">
        <f>+B40</f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21"/>
      <c r="U82" s="73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</row>
    <row r="83" spans="1:251" ht="11.25">
      <c r="A83" s="79"/>
      <c r="B83" s="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21"/>
      <c r="U83" s="73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</row>
    <row r="84" spans="1:251" ht="12.75">
      <c r="A84" s="146" t="s">
        <v>284</v>
      </c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21"/>
      <c r="U84" s="73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</row>
    <row r="85" spans="2:251" ht="13.5">
      <c r="B85" s="148" t="s">
        <v>121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3"/>
      <c r="S85" s="13"/>
      <c r="T85" s="21"/>
      <c r="U85" s="73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</row>
    <row r="86" spans="2:251" ht="13.5">
      <c r="B86" s="148" t="s">
        <v>266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3"/>
      <c r="S86" s="13"/>
      <c r="T86" s="21"/>
      <c r="U86" s="73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</row>
    <row r="87" spans="1:251" ht="12" thickBot="1">
      <c r="A87" s="21"/>
      <c r="B87" s="21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1"/>
      <c r="U87" s="73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</row>
    <row r="88" spans="1:251" ht="11.25">
      <c r="A88" s="109" t="s">
        <v>1</v>
      </c>
      <c r="B88" s="109" t="s">
        <v>1</v>
      </c>
      <c r="C88" s="125" t="s">
        <v>101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6"/>
      <c r="R88" s="13"/>
      <c r="S88" s="13"/>
      <c r="T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</row>
    <row r="89" spans="1:251" ht="11.25">
      <c r="A89" s="117" t="s">
        <v>40</v>
      </c>
      <c r="B89" s="117" t="s">
        <v>41</v>
      </c>
      <c r="C89" s="122" t="s">
        <v>104</v>
      </c>
      <c r="D89" s="122" t="s">
        <v>105</v>
      </c>
      <c r="E89" s="122" t="s">
        <v>106</v>
      </c>
      <c r="F89" s="122" t="s">
        <v>107</v>
      </c>
      <c r="G89" s="122" t="s">
        <v>108</v>
      </c>
      <c r="H89" s="122" t="s">
        <v>109</v>
      </c>
      <c r="I89" s="122" t="s">
        <v>110</v>
      </c>
      <c r="J89" s="122" t="s">
        <v>111</v>
      </c>
      <c r="K89" s="122" t="s">
        <v>112</v>
      </c>
      <c r="L89" s="122" t="s">
        <v>113</v>
      </c>
      <c r="M89" s="122" t="s">
        <v>114</v>
      </c>
      <c r="N89" s="122" t="s">
        <v>115</v>
      </c>
      <c r="O89" s="122" t="s">
        <v>116</v>
      </c>
      <c r="P89" s="122" t="s">
        <v>249</v>
      </c>
      <c r="Q89" s="122" t="s">
        <v>4</v>
      </c>
      <c r="R89" s="13"/>
      <c r="S89" s="13"/>
      <c r="T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</row>
    <row r="90" spans="1:251" ht="11.25">
      <c r="A90" s="4">
        <v>57</v>
      </c>
      <c r="B90" s="11" t="str">
        <f aca="true" t="shared" si="17" ref="B90:B100">+B7</f>
        <v>Promepart</v>
      </c>
      <c r="C90" s="24">
        <f aca="true" t="shared" si="18" ref="C90:P90">C7+C49</f>
        <v>0</v>
      </c>
      <c r="D90" s="24">
        <f t="shared" si="18"/>
        <v>0</v>
      </c>
      <c r="E90" s="24">
        <f t="shared" si="18"/>
        <v>0</v>
      </c>
      <c r="F90" s="24">
        <f t="shared" si="18"/>
        <v>0</v>
      </c>
      <c r="G90" s="24">
        <f t="shared" si="18"/>
        <v>5769</v>
      </c>
      <c r="H90" s="24">
        <f t="shared" si="18"/>
        <v>0</v>
      </c>
      <c r="I90" s="24">
        <f t="shared" si="18"/>
        <v>0</v>
      </c>
      <c r="J90" s="24">
        <f t="shared" si="18"/>
        <v>0</v>
      </c>
      <c r="K90" s="24">
        <f t="shared" si="18"/>
        <v>0</v>
      </c>
      <c r="L90" s="24">
        <f t="shared" si="18"/>
        <v>0</v>
      </c>
      <c r="M90" s="24">
        <f t="shared" si="18"/>
        <v>0</v>
      </c>
      <c r="N90" s="24">
        <f t="shared" si="18"/>
        <v>0</v>
      </c>
      <c r="O90" s="24">
        <f t="shared" si="18"/>
        <v>100995</v>
      </c>
      <c r="P90" s="24">
        <f t="shared" si="18"/>
        <v>0</v>
      </c>
      <c r="Q90" s="24">
        <f aca="true" t="shared" si="19" ref="Q90:Q100">SUM(C90:P90)</f>
        <v>106764</v>
      </c>
      <c r="R90" s="13"/>
      <c r="S90" s="13"/>
      <c r="T90" s="21"/>
      <c r="U90" s="73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</row>
    <row r="91" spans="1:251" ht="11.25">
      <c r="A91" s="4">
        <v>66</v>
      </c>
      <c r="B91" s="11" t="str">
        <f t="shared" si="17"/>
        <v>Cigna Salud</v>
      </c>
      <c r="C91" s="24">
        <f aca="true" t="shared" si="20" ref="C91:P91">C8+C50</f>
        <v>2368</v>
      </c>
      <c r="D91" s="24">
        <f t="shared" si="20"/>
        <v>4206</v>
      </c>
      <c r="E91" s="24">
        <f t="shared" si="20"/>
        <v>5599</v>
      </c>
      <c r="F91" s="24">
        <f t="shared" si="20"/>
        <v>5148</v>
      </c>
      <c r="G91" s="24">
        <f t="shared" si="20"/>
        <v>5860</v>
      </c>
      <c r="H91" s="24">
        <f t="shared" si="20"/>
        <v>1439</v>
      </c>
      <c r="I91" s="24">
        <f t="shared" si="20"/>
        <v>4609</v>
      </c>
      <c r="J91" s="24">
        <f t="shared" si="20"/>
        <v>7411</v>
      </c>
      <c r="K91" s="24">
        <f t="shared" si="20"/>
        <v>1786</v>
      </c>
      <c r="L91" s="24">
        <f t="shared" si="20"/>
        <v>2426</v>
      </c>
      <c r="M91" s="24">
        <f t="shared" si="20"/>
        <v>26</v>
      </c>
      <c r="N91" s="24">
        <f t="shared" si="20"/>
        <v>15</v>
      </c>
      <c r="O91" s="24">
        <f t="shared" si="20"/>
        <v>78412</v>
      </c>
      <c r="P91" s="24">
        <f t="shared" si="20"/>
        <v>0</v>
      </c>
      <c r="Q91" s="24">
        <f t="shared" si="19"/>
        <v>119305</v>
      </c>
      <c r="R91" s="13"/>
      <c r="S91" s="13"/>
      <c r="T91" s="21"/>
      <c r="U91" s="73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</row>
    <row r="92" spans="1:251" ht="11.25">
      <c r="A92" s="4">
        <v>67</v>
      </c>
      <c r="B92" s="11" t="str">
        <f t="shared" si="17"/>
        <v>Colmena Golden Cross</v>
      </c>
      <c r="C92" s="24">
        <f aca="true" t="shared" si="21" ref="C92:P92">C9+C51</f>
        <v>8313</v>
      </c>
      <c r="D92" s="24">
        <f t="shared" si="21"/>
        <v>11393</v>
      </c>
      <c r="E92" s="24">
        <f t="shared" si="21"/>
        <v>2627</v>
      </c>
      <c r="F92" s="24">
        <f t="shared" si="21"/>
        <v>4957</v>
      </c>
      <c r="G92" s="24">
        <f t="shared" si="21"/>
        <v>16534</v>
      </c>
      <c r="H92" s="24">
        <f t="shared" si="21"/>
        <v>8680</v>
      </c>
      <c r="I92" s="24">
        <f t="shared" si="21"/>
        <v>16402</v>
      </c>
      <c r="J92" s="24">
        <f t="shared" si="21"/>
        <v>12205</v>
      </c>
      <c r="K92" s="24">
        <f t="shared" si="21"/>
        <v>8580</v>
      </c>
      <c r="L92" s="24">
        <f t="shared" si="21"/>
        <v>12874</v>
      </c>
      <c r="M92" s="24">
        <f t="shared" si="21"/>
        <v>1367</v>
      </c>
      <c r="N92" s="24">
        <f t="shared" si="21"/>
        <v>3477</v>
      </c>
      <c r="O92" s="24">
        <f t="shared" si="21"/>
        <v>220021</v>
      </c>
      <c r="P92" s="24">
        <f t="shared" si="21"/>
        <v>0</v>
      </c>
      <c r="Q92" s="24">
        <f t="shared" si="19"/>
        <v>327430</v>
      </c>
      <c r="R92" s="13"/>
      <c r="S92" s="13"/>
      <c r="T92" s="21"/>
      <c r="U92" s="73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</row>
    <row r="93" spans="1:251" ht="11.25">
      <c r="A93" s="4">
        <v>70</v>
      </c>
      <c r="B93" s="11" t="str">
        <f t="shared" si="17"/>
        <v>Normédica</v>
      </c>
      <c r="C93" s="24">
        <f aca="true" t="shared" si="22" ref="C93:P93">C10+C52</f>
        <v>5309</v>
      </c>
      <c r="D93" s="24">
        <f t="shared" si="22"/>
        <v>38717</v>
      </c>
      <c r="E93" s="24">
        <f t="shared" si="22"/>
        <v>2076</v>
      </c>
      <c r="F93" s="24">
        <f t="shared" si="22"/>
        <v>2690</v>
      </c>
      <c r="G93" s="24">
        <f t="shared" si="22"/>
        <v>147</v>
      </c>
      <c r="H93" s="24">
        <f t="shared" si="22"/>
        <v>23</v>
      </c>
      <c r="I93" s="24">
        <f t="shared" si="22"/>
        <v>13</v>
      </c>
      <c r="J93" s="24">
        <f t="shared" si="22"/>
        <v>73</v>
      </c>
      <c r="K93" s="24">
        <f t="shared" si="22"/>
        <v>4</v>
      </c>
      <c r="L93" s="24">
        <f t="shared" si="22"/>
        <v>1</v>
      </c>
      <c r="M93" s="24">
        <f t="shared" si="22"/>
        <v>0</v>
      </c>
      <c r="N93" s="24">
        <f t="shared" si="22"/>
        <v>1</v>
      </c>
      <c r="O93" s="24">
        <f t="shared" si="22"/>
        <v>551</v>
      </c>
      <c r="P93" s="24">
        <f t="shared" si="22"/>
        <v>0</v>
      </c>
      <c r="Q93" s="24">
        <f t="shared" si="19"/>
        <v>49605</v>
      </c>
      <c r="R93" s="13"/>
      <c r="S93" s="13"/>
      <c r="T93" s="21"/>
      <c r="U93" s="73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</row>
    <row r="94" spans="1:251" ht="11.25">
      <c r="A94" s="4">
        <v>78</v>
      </c>
      <c r="B94" s="11" t="str">
        <f t="shared" si="17"/>
        <v>ING Salud S.A. (1)</v>
      </c>
      <c r="C94" s="24">
        <f aca="true" t="shared" si="23" ref="C94:P94">C11+C53</f>
        <v>20069</v>
      </c>
      <c r="D94" s="24">
        <f t="shared" si="23"/>
        <v>12551</v>
      </c>
      <c r="E94" s="24">
        <f t="shared" si="23"/>
        <v>3673</v>
      </c>
      <c r="F94" s="24">
        <f t="shared" si="23"/>
        <v>7489</v>
      </c>
      <c r="G94" s="24">
        <f t="shared" si="23"/>
        <v>45923</v>
      </c>
      <c r="H94" s="24">
        <f t="shared" si="23"/>
        <v>18688</v>
      </c>
      <c r="I94" s="24">
        <f t="shared" si="23"/>
        <v>15964</v>
      </c>
      <c r="J94" s="24">
        <f t="shared" si="23"/>
        <v>35768</v>
      </c>
      <c r="K94" s="24">
        <f t="shared" si="23"/>
        <v>23159</v>
      </c>
      <c r="L94" s="24">
        <f t="shared" si="23"/>
        <v>27203</v>
      </c>
      <c r="M94" s="24">
        <f t="shared" si="23"/>
        <v>3240</v>
      </c>
      <c r="N94" s="24">
        <f t="shared" si="23"/>
        <v>5234</v>
      </c>
      <c r="O94" s="24">
        <f t="shared" si="23"/>
        <v>343250</v>
      </c>
      <c r="P94" s="24">
        <f t="shared" si="23"/>
        <v>0</v>
      </c>
      <c r="Q94" s="24">
        <f t="shared" si="19"/>
        <v>562211</v>
      </c>
      <c r="R94" s="13"/>
      <c r="S94" s="13"/>
      <c r="T94" s="21"/>
      <c r="U94" s="73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</row>
    <row r="95" spans="1:251" ht="11.25">
      <c r="A95" s="4">
        <v>80</v>
      </c>
      <c r="B95" s="11" t="str">
        <f t="shared" si="17"/>
        <v>Vida Tres</v>
      </c>
      <c r="C95" s="24">
        <f aca="true" t="shared" si="24" ref="C95:P95">C12+C54</f>
        <v>94</v>
      </c>
      <c r="D95" s="24">
        <f t="shared" si="24"/>
        <v>57</v>
      </c>
      <c r="E95" s="24">
        <f t="shared" si="24"/>
        <v>35</v>
      </c>
      <c r="F95" s="24">
        <f t="shared" si="24"/>
        <v>105</v>
      </c>
      <c r="G95" s="24">
        <f t="shared" si="24"/>
        <v>16089</v>
      </c>
      <c r="H95" s="24">
        <f t="shared" si="24"/>
        <v>326</v>
      </c>
      <c r="I95" s="24">
        <f t="shared" si="24"/>
        <v>562</v>
      </c>
      <c r="J95" s="24">
        <f t="shared" si="24"/>
        <v>9465</v>
      </c>
      <c r="K95" s="24">
        <f t="shared" si="24"/>
        <v>9273</v>
      </c>
      <c r="L95" s="24">
        <f t="shared" si="24"/>
        <v>9490</v>
      </c>
      <c r="M95" s="24">
        <f t="shared" si="24"/>
        <v>44</v>
      </c>
      <c r="N95" s="24">
        <f t="shared" si="24"/>
        <v>28</v>
      </c>
      <c r="O95" s="24">
        <f t="shared" si="24"/>
        <v>83020</v>
      </c>
      <c r="P95" s="24">
        <f t="shared" si="24"/>
        <v>0</v>
      </c>
      <c r="Q95" s="24">
        <f t="shared" si="19"/>
        <v>128588</v>
      </c>
      <c r="R95" s="13"/>
      <c r="S95" s="13"/>
      <c r="T95" s="21"/>
      <c r="U95" s="73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</row>
    <row r="96" spans="1:251" ht="11.25">
      <c r="A96" s="4">
        <v>88</v>
      </c>
      <c r="B96" s="11" t="str">
        <f t="shared" si="17"/>
        <v>Masvida</v>
      </c>
      <c r="C96" s="24">
        <f aca="true" t="shared" si="25" ref="C96:P96">C13+C55</f>
        <v>5692</v>
      </c>
      <c r="D96" s="24">
        <f t="shared" si="25"/>
        <v>12252</v>
      </c>
      <c r="E96" s="24">
        <f t="shared" si="25"/>
        <v>5243</v>
      </c>
      <c r="F96" s="24">
        <f t="shared" si="25"/>
        <v>3823</v>
      </c>
      <c r="G96" s="24">
        <f t="shared" si="25"/>
        <v>14101</v>
      </c>
      <c r="H96" s="24">
        <f t="shared" si="25"/>
        <v>14911</v>
      </c>
      <c r="I96" s="24">
        <f t="shared" si="25"/>
        <v>8268</v>
      </c>
      <c r="J96" s="24">
        <f t="shared" si="25"/>
        <v>39556</v>
      </c>
      <c r="K96" s="24">
        <f t="shared" si="25"/>
        <v>11525</v>
      </c>
      <c r="L96" s="24">
        <f t="shared" si="25"/>
        <v>25877</v>
      </c>
      <c r="M96" s="24">
        <f t="shared" si="25"/>
        <v>1642</v>
      </c>
      <c r="N96" s="24">
        <f t="shared" si="25"/>
        <v>5351</v>
      </c>
      <c r="O96" s="24">
        <f t="shared" si="25"/>
        <v>35864</v>
      </c>
      <c r="P96" s="24">
        <f t="shared" si="25"/>
        <v>0</v>
      </c>
      <c r="Q96" s="24">
        <f t="shared" si="19"/>
        <v>184105</v>
      </c>
      <c r="R96" s="13"/>
      <c r="S96" s="13"/>
      <c r="T96" s="21"/>
      <c r="U96" s="73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</row>
    <row r="97" spans="1:251" ht="11.25">
      <c r="A97" s="4">
        <v>96</v>
      </c>
      <c r="B97" s="11" t="str">
        <f t="shared" si="17"/>
        <v>Vida Plena S.A. (2)</v>
      </c>
      <c r="C97" s="24">
        <f aca="true" t="shared" si="26" ref="C97:P97">C14+C56</f>
        <v>6</v>
      </c>
      <c r="D97" s="24">
        <f t="shared" si="26"/>
        <v>1</v>
      </c>
      <c r="E97" s="24">
        <f t="shared" si="26"/>
        <v>1</v>
      </c>
      <c r="F97" s="24">
        <f t="shared" si="26"/>
        <v>0</v>
      </c>
      <c r="G97" s="24">
        <f t="shared" si="26"/>
        <v>13597</v>
      </c>
      <c r="H97" s="24">
        <f t="shared" si="26"/>
        <v>28</v>
      </c>
      <c r="I97" s="24">
        <f t="shared" si="26"/>
        <v>2</v>
      </c>
      <c r="J97" s="24">
        <f t="shared" si="26"/>
        <v>2</v>
      </c>
      <c r="K97" s="24">
        <f t="shared" si="26"/>
        <v>0</v>
      </c>
      <c r="L97" s="24">
        <f t="shared" si="26"/>
        <v>3</v>
      </c>
      <c r="M97" s="24">
        <f t="shared" si="26"/>
        <v>5</v>
      </c>
      <c r="N97" s="24">
        <f t="shared" si="26"/>
        <v>2</v>
      </c>
      <c r="O97" s="24">
        <f t="shared" si="26"/>
        <v>33357</v>
      </c>
      <c r="P97" s="24">
        <f t="shared" si="26"/>
        <v>0</v>
      </c>
      <c r="Q97" s="24">
        <f t="shared" si="19"/>
        <v>47004</v>
      </c>
      <c r="R97" s="13"/>
      <c r="S97" s="13"/>
      <c r="T97" s="21"/>
      <c r="U97" s="73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</row>
    <row r="98" spans="1:251" ht="11.25">
      <c r="A98" s="4">
        <v>99</v>
      </c>
      <c r="B98" s="11" t="str">
        <f t="shared" si="17"/>
        <v>Isapre Banmédica</v>
      </c>
      <c r="C98" s="24">
        <f aca="true" t="shared" si="27" ref="C98:P98">C15+C57</f>
        <v>13375</v>
      </c>
      <c r="D98" s="24">
        <f t="shared" si="27"/>
        <v>12352</v>
      </c>
      <c r="E98" s="24">
        <f t="shared" si="27"/>
        <v>10278</v>
      </c>
      <c r="F98" s="24">
        <f t="shared" si="27"/>
        <v>13194</v>
      </c>
      <c r="G98" s="24">
        <f t="shared" si="27"/>
        <v>24499</v>
      </c>
      <c r="H98" s="24">
        <f t="shared" si="27"/>
        <v>10133</v>
      </c>
      <c r="I98" s="24">
        <f t="shared" si="27"/>
        <v>13484</v>
      </c>
      <c r="J98" s="24">
        <f t="shared" si="27"/>
        <v>32921</v>
      </c>
      <c r="K98" s="24">
        <f t="shared" si="27"/>
        <v>11217</v>
      </c>
      <c r="L98" s="24">
        <f t="shared" si="27"/>
        <v>15024</v>
      </c>
      <c r="M98" s="24">
        <f t="shared" si="27"/>
        <v>2256</v>
      </c>
      <c r="N98" s="24">
        <f t="shared" si="27"/>
        <v>4985</v>
      </c>
      <c r="O98" s="24">
        <f t="shared" si="27"/>
        <v>307149</v>
      </c>
      <c r="P98" s="24">
        <f t="shared" si="27"/>
        <v>0</v>
      </c>
      <c r="Q98" s="24">
        <f t="shared" si="19"/>
        <v>470867</v>
      </c>
      <c r="R98" s="13"/>
      <c r="S98" s="13"/>
      <c r="T98" s="21"/>
      <c r="U98" s="73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</row>
    <row r="99" spans="1:251" ht="11.25">
      <c r="A99" s="4">
        <v>104</v>
      </c>
      <c r="B99" s="11" t="str">
        <f t="shared" si="17"/>
        <v>Sfera</v>
      </c>
      <c r="C99" s="24">
        <f aca="true" t="shared" si="28" ref="C99:P99">C16+C58</f>
        <v>17</v>
      </c>
      <c r="D99" s="24">
        <f t="shared" si="28"/>
        <v>10</v>
      </c>
      <c r="E99" s="24">
        <f t="shared" si="28"/>
        <v>3</v>
      </c>
      <c r="F99" s="24">
        <f t="shared" si="28"/>
        <v>894</v>
      </c>
      <c r="G99" s="24">
        <f t="shared" si="28"/>
        <v>5121</v>
      </c>
      <c r="H99" s="24">
        <f t="shared" si="28"/>
        <v>1296</v>
      </c>
      <c r="I99" s="24">
        <f t="shared" si="28"/>
        <v>2850</v>
      </c>
      <c r="J99" s="24">
        <f t="shared" si="28"/>
        <v>1442</v>
      </c>
      <c r="K99" s="24">
        <f t="shared" si="28"/>
        <v>2145</v>
      </c>
      <c r="L99" s="24">
        <f t="shared" si="28"/>
        <v>1415</v>
      </c>
      <c r="M99" s="24">
        <f t="shared" si="28"/>
        <v>3</v>
      </c>
      <c r="N99" s="24">
        <f t="shared" si="28"/>
        <v>17</v>
      </c>
      <c r="O99" s="24">
        <f t="shared" si="28"/>
        <v>12665</v>
      </c>
      <c r="P99" s="24">
        <f t="shared" si="28"/>
        <v>0</v>
      </c>
      <c r="Q99" s="24">
        <f t="shared" si="19"/>
        <v>27878</v>
      </c>
      <c r="R99" s="13"/>
      <c r="S99" s="13"/>
      <c r="T99" s="21"/>
      <c r="U99" s="73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</row>
    <row r="100" spans="1:251" ht="11.25">
      <c r="A100" s="4">
        <v>107</v>
      </c>
      <c r="B100" s="11" t="str">
        <f t="shared" si="17"/>
        <v>Consalud S.A.</v>
      </c>
      <c r="C100" s="24">
        <f aca="true" t="shared" si="29" ref="C100:P100">C17+C59</f>
        <v>33906</v>
      </c>
      <c r="D100" s="24">
        <f t="shared" si="29"/>
        <v>31799</v>
      </c>
      <c r="E100" s="24">
        <f t="shared" si="29"/>
        <v>7836</v>
      </c>
      <c r="F100" s="24">
        <f t="shared" si="29"/>
        <v>15651</v>
      </c>
      <c r="G100" s="24">
        <f t="shared" si="29"/>
        <v>53928</v>
      </c>
      <c r="H100" s="24">
        <f t="shared" si="29"/>
        <v>15666</v>
      </c>
      <c r="I100" s="24">
        <f t="shared" si="29"/>
        <v>14855</v>
      </c>
      <c r="J100" s="24">
        <f t="shared" si="29"/>
        <v>65151</v>
      </c>
      <c r="K100" s="24">
        <f t="shared" si="29"/>
        <v>14385</v>
      </c>
      <c r="L100" s="24">
        <f t="shared" si="29"/>
        <v>40730</v>
      </c>
      <c r="M100" s="24">
        <f t="shared" si="29"/>
        <v>2421</v>
      </c>
      <c r="N100" s="24">
        <f t="shared" si="29"/>
        <v>12974</v>
      </c>
      <c r="O100" s="24">
        <f t="shared" si="29"/>
        <v>339371</v>
      </c>
      <c r="P100" s="24">
        <f t="shared" si="29"/>
        <v>0</v>
      </c>
      <c r="Q100" s="24">
        <f t="shared" si="19"/>
        <v>648673</v>
      </c>
      <c r="R100" s="13"/>
      <c r="S100" s="13"/>
      <c r="T100" s="21"/>
      <c r="U100" s="73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</row>
    <row r="101" spans="1:251" ht="11.25">
      <c r="A101" s="4"/>
      <c r="B101" s="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13"/>
      <c r="S101" s="13"/>
      <c r="T101" s="21"/>
      <c r="U101" s="73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</row>
    <row r="102" spans="2:251" ht="11.25">
      <c r="B102" s="11" t="s">
        <v>52</v>
      </c>
      <c r="C102" s="24">
        <f aca="true" t="shared" si="30" ref="C102:Q102">SUM(C90:C101)</f>
        <v>89149</v>
      </c>
      <c r="D102" s="24">
        <f t="shared" si="30"/>
        <v>123338</v>
      </c>
      <c r="E102" s="24">
        <f t="shared" si="30"/>
        <v>37371</v>
      </c>
      <c r="F102" s="24">
        <f t="shared" si="30"/>
        <v>53951</v>
      </c>
      <c r="G102" s="24">
        <f t="shared" si="30"/>
        <v>201568</v>
      </c>
      <c r="H102" s="24">
        <f t="shared" si="30"/>
        <v>71190</v>
      </c>
      <c r="I102" s="24">
        <f t="shared" si="30"/>
        <v>77009</v>
      </c>
      <c r="J102" s="24">
        <f t="shared" si="30"/>
        <v>203994</v>
      </c>
      <c r="K102" s="24">
        <f t="shared" si="30"/>
        <v>82074</v>
      </c>
      <c r="L102" s="24">
        <f t="shared" si="30"/>
        <v>135043</v>
      </c>
      <c r="M102" s="24">
        <f t="shared" si="30"/>
        <v>11004</v>
      </c>
      <c r="N102" s="24">
        <f t="shared" si="30"/>
        <v>32084</v>
      </c>
      <c r="O102" s="24">
        <f t="shared" si="30"/>
        <v>1554655</v>
      </c>
      <c r="P102" s="24">
        <f t="shared" si="30"/>
        <v>0</v>
      </c>
      <c r="Q102" s="24">
        <f t="shared" si="30"/>
        <v>2672430</v>
      </c>
      <c r="R102" s="13"/>
      <c r="S102" s="13"/>
      <c r="T102" s="21"/>
      <c r="U102" s="73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</row>
    <row r="103" spans="1:251" ht="11.25">
      <c r="A103" s="4"/>
      <c r="B103" s="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13"/>
      <c r="S103" s="13"/>
      <c r="T103" s="21"/>
      <c r="U103" s="73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</row>
    <row r="104" spans="1:251" ht="11.25">
      <c r="A104" s="4">
        <v>62</v>
      </c>
      <c r="B104" s="11" t="s">
        <v>53</v>
      </c>
      <c r="C104" s="24">
        <f aca="true" t="shared" si="31" ref="C104:P104">C21+C63</f>
        <v>0</v>
      </c>
      <c r="D104" s="24">
        <f t="shared" si="31"/>
        <v>3</v>
      </c>
      <c r="E104" s="24">
        <f t="shared" si="31"/>
        <v>6563</v>
      </c>
      <c r="F104" s="24">
        <f t="shared" si="31"/>
        <v>833</v>
      </c>
      <c r="G104" s="24">
        <f t="shared" si="31"/>
        <v>31</v>
      </c>
      <c r="H104" s="24">
        <f t="shared" si="31"/>
        <v>5</v>
      </c>
      <c r="I104" s="24">
        <f t="shared" si="31"/>
        <v>0</v>
      </c>
      <c r="J104" s="24">
        <f t="shared" si="31"/>
        <v>0</v>
      </c>
      <c r="K104" s="24">
        <f t="shared" si="31"/>
        <v>0</v>
      </c>
      <c r="L104" s="24">
        <f t="shared" si="31"/>
        <v>0</v>
      </c>
      <c r="M104" s="24">
        <f t="shared" si="31"/>
        <v>0</v>
      </c>
      <c r="N104" s="24">
        <f t="shared" si="31"/>
        <v>0</v>
      </c>
      <c r="O104" s="24">
        <f t="shared" si="31"/>
        <v>47</v>
      </c>
      <c r="P104" s="24">
        <f t="shared" si="31"/>
        <v>0</v>
      </c>
      <c r="Q104" s="24">
        <f aca="true" t="shared" si="32" ref="Q104:Q111">SUM(C104:P104)</f>
        <v>7482</v>
      </c>
      <c r="R104" s="13"/>
      <c r="S104" s="13"/>
      <c r="T104" s="21"/>
      <c r="U104" s="73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</row>
    <row r="105" spans="1:251" ht="11.25">
      <c r="A105" s="4">
        <v>63</v>
      </c>
      <c r="B105" s="11" t="s">
        <v>54</v>
      </c>
      <c r="C105" s="24">
        <f aca="true" t="shared" si="33" ref="C105:P105">C22+C64</f>
        <v>4</v>
      </c>
      <c r="D105" s="24">
        <f t="shared" si="33"/>
        <v>1</v>
      </c>
      <c r="E105" s="24">
        <f t="shared" si="33"/>
        <v>2</v>
      </c>
      <c r="F105" s="24">
        <f t="shared" si="33"/>
        <v>31</v>
      </c>
      <c r="G105" s="24">
        <f t="shared" si="33"/>
        <v>225</v>
      </c>
      <c r="H105" s="24">
        <f t="shared" si="33"/>
        <v>46095</v>
      </c>
      <c r="I105" s="24">
        <f t="shared" si="33"/>
        <v>94</v>
      </c>
      <c r="J105" s="24">
        <f t="shared" si="33"/>
        <v>24</v>
      </c>
      <c r="K105" s="24">
        <f t="shared" si="33"/>
        <v>16</v>
      </c>
      <c r="L105" s="24">
        <f t="shared" si="33"/>
        <v>8</v>
      </c>
      <c r="M105" s="24">
        <f t="shared" si="33"/>
        <v>0</v>
      </c>
      <c r="N105" s="24">
        <f t="shared" si="33"/>
        <v>0</v>
      </c>
      <c r="O105" s="24">
        <f t="shared" si="33"/>
        <v>789</v>
      </c>
      <c r="P105" s="24">
        <f t="shared" si="33"/>
        <v>0</v>
      </c>
      <c r="Q105" s="24">
        <f t="shared" si="32"/>
        <v>47289</v>
      </c>
      <c r="R105" s="13"/>
      <c r="S105" s="13"/>
      <c r="T105" s="21"/>
      <c r="U105" s="73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</row>
    <row r="106" spans="1:251" ht="11.25">
      <c r="A106" s="4">
        <v>65</v>
      </c>
      <c r="B106" s="11" t="s">
        <v>55</v>
      </c>
      <c r="C106" s="24">
        <f aca="true" t="shared" si="34" ref="C106:P106">C23+C65</f>
        <v>128</v>
      </c>
      <c r="D106" s="24">
        <f t="shared" si="34"/>
        <v>32211</v>
      </c>
      <c r="E106" s="24">
        <f t="shared" si="34"/>
        <v>79</v>
      </c>
      <c r="F106" s="24">
        <f t="shared" si="34"/>
        <v>224</v>
      </c>
      <c r="G106" s="24">
        <f t="shared" si="34"/>
        <v>112</v>
      </c>
      <c r="H106" s="24">
        <f t="shared" si="34"/>
        <v>25</v>
      </c>
      <c r="I106" s="24">
        <f t="shared" si="34"/>
        <v>11</v>
      </c>
      <c r="J106" s="24">
        <f t="shared" si="34"/>
        <v>29</v>
      </c>
      <c r="K106" s="24">
        <f t="shared" si="34"/>
        <v>17</v>
      </c>
      <c r="L106" s="24">
        <f t="shared" si="34"/>
        <v>14</v>
      </c>
      <c r="M106" s="24">
        <f t="shared" si="34"/>
        <v>0</v>
      </c>
      <c r="N106" s="24">
        <f t="shared" si="34"/>
        <v>3</v>
      </c>
      <c r="O106" s="24">
        <f t="shared" si="34"/>
        <v>744</v>
      </c>
      <c r="P106" s="24">
        <f t="shared" si="34"/>
        <v>0</v>
      </c>
      <c r="Q106" s="24">
        <f t="shared" si="32"/>
        <v>33597</v>
      </c>
      <c r="R106" s="13"/>
      <c r="S106" s="13"/>
      <c r="T106" s="21"/>
      <c r="U106" s="73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</row>
    <row r="107" spans="1:251" ht="11.25">
      <c r="A107" s="4">
        <v>68</v>
      </c>
      <c r="B107" s="11" t="s">
        <v>56</v>
      </c>
      <c r="C107" s="24">
        <f aca="true" t="shared" si="35" ref="C107:P107">C24+C66</f>
        <v>41</v>
      </c>
      <c r="D107" s="24">
        <f t="shared" si="35"/>
        <v>0</v>
      </c>
      <c r="E107" s="24">
        <f t="shared" si="35"/>
        <v>7</v>
      </c>
      <c r="F107" s="24">
        <f t="shared" si="35"/>
        <v>52</v>
      </c>
      <c r="G107" s="24">
        <f t="shared" si="35"/>
        <v>4645</v>
      </c>
      <c r="H107" s="24">
        <f t="shared" si="35"/>
        <v>80</v>
      </c>
      <c r="I107" s="24">
        <f t="shared" si="35"/>
        <v>5</v>
      </c>
      <c r="J107" s="24">
        <f t="shared" si="35"/>
        <v>29</v>
      </c>
      <c r="K107" s="24">
        <f t="shared" si="35"/>
        <v>3</v>
      </c>
      <c r="L107" s="24">
        <f t="shared" si="35"/>
        <v>0</v>
      </c>
      <c r="M107" s="24">
        <f t="shared" si="35"/>
        <v>0</v>
      </c>
      <c r="N107" s="24">
        <f t="shared" si="35"/>
        <v>0</v>
      </c>
      <c r="O107" s="24">
        <f t="shared" si="35"/>
        <v>320</v>
      </c>
      <c r="P107" s="24">
        <f t="shared" si="35"/>
        <v>0</v>
      </c>
      <c r="Q107" s="24">
        <f t="shared" si="32"/>
        <v>5182</v>
      </c>
      <c r="R107" s="13"/>
      <c r="S107" s="13"/>
      <c r="T107" s="21"/>
      <c r="U107" s="73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</row>
    <row r="108" spans="1:251" ht="11.25">
      <c r="A108" s="4">
        <v>76</v>
      </c>
      <c r="B108" s="11" t="s">
        <v>57</v>
      </c>
      <c r="C108" s="24">
        <f aca="true" t="shared" si="36" ref="C108:P108">C25+C67</f>
        <v>468</v>
      </c>
      <c r="D108" s="24">
        <f t="shared" si="36"/>
        <v>412</v>
      </c>
      <c r="E108" s="24">
        <f t="shared" si="36"/>
        <v>321</v>
      </c>
      <c r="F108" s="24">
        <f t="shared" si="36"/>
        <v>793</v>
      </c>
      <c r="G108" s="24">
        <f t="shared" si="36"/>
        <v>2822</v>
      </c>
      <c r="H108" s="24">
        <f t="shared" si="36"/>
        <v>975</v>
      </c>
      <c r="I108" s="24">
        <f t="shared" si="36"/>
        <v>1074</v>
      </c>
      <c r="J108" s="24">
        <f t="shared" si="36"/>
        <v>2095</v>
      </c>
      <c r="K108" s="24">
        <f t="shared" si="36"/>
        <v>1446</v>
      </c>
      <c r="L108" s="24">
        <f t="shared" si="36"/>
        <v>1644</v>
      </c>
      <c r="M108" s="24">
        <f t="shared" si="36"/>
        <v>265</v>
      </c>
      <c r="N108" s="24">
        <f t="shared" si="36"/>
        <v>250</v>
      </c>
      <c r="O108" s="24">
        <f t="shared" si="36"/>
        <v>14972</v>
      </c>
      <c r="P108" s="24">
        <f t="shared" si="36"/>
        <v>0</v>
      </c>
      <c r="Q108" s="24">
        <f t="shared" si="32"/>
        <v>27537</v>
      </c>
      <c r="R108" s="13"/>
      <c r="S108" s="13"/>
      <c r="T108" s="21"/>
      <c r="U108" s="73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</row>
    <row r="109" spans="1:251" ht="11.25">
      <c r="A109" s="4">
        <v>81</v>
      </c>
      <c r="B109" s="11" t="s">
        <v>58</v>
      </c>
      <c r="C109" s="24">
        <f aca="true" t="shared" si="37" ref="C109:P109">C26+C68</f>
        <v>2</v>
      </c>
      <c r="D109" s="24">
        <f t="shared" si="37"/>
        <v>0</v>
      </c>
      <c r="E109" s="24">
        <f t="shared" si="37"/>
        <v>1</v>
      </c>
      <c r="F109" s="24">
        <f t="shared" si="37"/>
        <v>13</v>
      </c>
      <c r="G109" s="24">
        <f t="shared" si="37"/>
        <v>2689</v>
      </c>
      <c r="H109" s="24">
        <f t="shared" si="37"/>
        <v>249</v>
      </c>
      <c r="I109" s="24">
        <f t="shared" si="37"/>
        <v>416</v>
      </c>
      <c r="J109" s="24">
        <f t="shared" si="37"/>
        <v>1505</v>
      </c>
      <c r="K109" s="24">
        <f t="shared" si="37"/>
        <v>650</v>
      </c>
      <c r="L109" s="24">
        <f t="shared" si="37"/>
        <v>96</v>
      </c>
      <c r="M109" s="24">
        <f t="shared" si="37"/>
        <v>1</v>
      </c>
      <c r="N109" s="24">
        <f t="shared" si="37"/>
        <v>0</v>
      </c>
      <c r="O109" s="24">
        <f t="shared" si="37"/>
        <v>4446</v>
      </c>
      <c r="P109" s="24">
        <f t="shared" si="37"/>
        <v>0</v>
      </c>
      <c r="Q109" s="24">
        <f t="shared" si="32"/>
        <v>10068</v>
      </c>
      <c r="R109" s="13"/>
      <c r="S109" s="13"/>
      <c r="T109" s="21"/>
      <c r="U109" s="73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</row>
    <row r="110" spans="1:251" ht="11.25">
      <c r="A110" s="4">
        <v>85</v>
      </c>
      <c r="B110" s="11" t="s">
        <v>59</v>
      </c>
      <c r="C110" s="24">
        <f aca="true" t="shared" si="38" ref="C110:P110">C27+C69</f>
        <v>313</v>
      </c>
      <c r="D110" s="24">
        <f t="shared" si="38"/>
        <v>342</v>
      </c>
      <c r="E110" s="24">
        <f t="shared" si="38"/>
        <v>139</v>
      </c>
      <c r="F110" s="24">
        <f t="shared" si="38"/>
        <v>336</v>
      </c>
      <c r="G110" s="24">
        <f t="shared" si="38"/>
        <v>1492</v>
      </c>
      <c r="H110" s="24">
        <f t="shared" si="38"/>
        <v>345</v>
      </c>
      <c r="I110" s="24">
        <f t="shared" si="38"/>
        <v>370</v>
      </c>
      <c r="J110" s="24">
        <f t="shared" si="38"/>
        <v>860</v>
      </c>
      <c r="K110" s="24">
        <f t="shared" si="38"/>
        <v>324</v>
      </c>
      <c r="L110" s="24">
        <f t="shared" si="38"/>
        <v>94</v>
      </c>
      <c r="M110" s="24">
        <f t="shared" si="38"/>
        <v>0</v>
      </c>
      <c r="N110" s="24">
        <f t="shared" si="38"/>
        <v>234</v>
      </c>
      <c r="O110" s="24">
        <f t="shared" si="38"/>
        <v>12644</v>
      </c>
      <c r="P110" s="24">
        <f t="shared" si="38"/>
        <v>0</v>
      </c>
      <c r="Q110" s="24">
        <f t="shared" si="32"/>
        <v>17493</v>
      </c>
      <c r="R110" s="13"/>
      <c r="S110" s="13"/>
      <c r="T110" s="21"/>
      <c r="U110" s="73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</row>
    <row r="111" spans="1:251" ht="11.25">
      <c r="A111" s="4">
        <v>94</v>
      </c>
      <c r="B111" s="11" t="s">
        <v>60</v>
      </c>
      <c r="C111" s="24">
        <f aca="true" t="shared" si="39" ref="C111:P111">C28+C70</f>
        <v>4</v>
      </c>
      <c r="D111" s="24">
        <f t="shared" si="39"/>
        <v>4876</v>
      </c>
      <c r="E111" s="24">
        <f t="shared" si="39"/>
        <v>3</v>
      </c>
      <c r="F111" s="24">
        <f t="shared" si="39"/>
        <v>2</v>
      </c>
      <c r="G111" s="24">
        <f t="shared" si="39"/>
        <v>4</v>
      </c>
      <c r="H111" s="24">
        <f t="shared" si="39"/>
        <v>0</v>
      </c>
      <c r="I111" s="24">
        <f t="shared" si="39"/>
        <v>5</v>
      </c>
      <c r="J111" s="24">
        <f t="shared" si="39"/>
        <v>3</v>
      </c>
      <c r="K111" s="24">
        <f t="shared" si="39"/>
        <v>0</v>
      </c>
      <c r="L111" s="24">
        <f t="shared" si="39"/>
        <v>0</v>
      </c>
      <c r="M111" s="24">
        <f t="shared" si="39"/>
        <v>0</v>
      </c>
      <c r="N111" s="24">
        <f t="shared" si="39"/>
        <v>0</v>
      </c>
      <c r="O111" s="24">
        <f t="shared" si="39"/>
        <v>2</v>
      </c>
      <c r="P111" s="24">
        <f t="shared" si="39"/>
        <v>0</v>
      </c>
      <c r="Q111" s="24">
        <f t="shared" si="32"/>
        <v>4899</v>
      </c>
      <c r="R111" s="13"/>
      <c r="S111" s="13"/>
      <c r="T111" s="21"/>
      <c r="U111" s="73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</row>
    <row r="112" spans="1:251" ht="11.25">
      <c r="A112" s="4"/>
      <c r="B112" s="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13"/>
      <c r="S112" s="13"/>
      <c r="T112" s="21"/>
      <c r="U112" s="73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</row>
    <row r="113" spans="1:251" ht="11.25">
      <c r="A113" s="11"/>
      <c r="B113" s="11" t="s">
        <v>61</v>
      </c>
      <c r="C113" s="24">
        <f aca="true" t="shared" si="40" ref="C113:Q113">SUM(C104:C111)</f>
        <v>960</v>
      </c>
      <c r="D113" s="24">
        <f t="shared" si="40"/>
        <v>37845</v>
      </c>
      <c r="E113" s="24">
        <f t="shared" si="40"/>
        <v>7115</v>
      </c>
      <c r="F113" s="24">
        <f t="shared" si="40"/>
        <v>2284</v>
      </c>
      <c r="G113" s="24">
        <f t="shared" si="40"/>
        <v>12020</v>
      </c>
      <c r="H113" s="24">
        <f t="shared" si="40"/>
        <v>47774</v>
      </c>
      <c r="I113" s="24">
        <f t="shared" si="40"/>
        <v>1975</v>
      </c>
      <c r="J113" s="24">
        <f t="shared" si="40"/>
        <v>4545</v>
      </c>
      <c r="K113" s="24">
        <f t="shared" si="40"/>
        <v>2456</v>
      </c>
      <c r="L113" s="24">
        <f t="shared" si="40"/>
        <v>1856</v>
      </c>
      <c r="M113" s="24">
        <f t="shared" si="40"/>
        <v>266</v>
      </c>
      <c r="N113" s="24">
        <f t="shared" si="40"/>
        <v>487</v>
      </c>
      <c r="O113" s="24">
        <f t="shared" si="40"/>
        <v>33964</v>
      </c>
      <c r="P113" s="24">
        <f t="shared" si="40"/>
        <v>0</v>
      </c>
      <c r="Q113" s="24">
        <f t="shared" si="40"/>
        <v>153547</v>
      </c>
      <c r="R113" s="13"/>
      <c r="S113" s="13"/>
      <c r="T113" s="21"/>
      <c r="U113" s="73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</row>
    <row r="114" spans="1:251" ht="11.25">
      <c r="A114" s="4"/>
      <c r="B114" s="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13"/>
      <c r="S114" s="13"/>
      <c r="T114" s="21"/>
      <c r="U114" s="73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</row>
    <row r="115" spans="1:251" ht="11.25">
      <c r="A115" s="15"/>
      <c r="B115" s="15" t="s">
        <v>62</v>
      </c>
      <c r="C115" s="24">
        <f aca="true" t="shared" si="41" ref="C115:Q115">C102+C113</f>
        <v>90109</v>
      </c>
      <c r="D115" s="24">
        <f t="shared" si="41"/>
        <v>161183</v>
      </c>
      <c r="E115" s="24">
        <f t="shared" si="41"/>
        <v>44486</v>
      </c>
      <c r="F115" s="24">
        <f t="shared" si="41"/>
        <v>56235</v>
      </c>
      <c r="G115" s="24">
        <f t="shared" si="41"/>
        <v>213588</v>
      </c>
      <c r="H115" s="24">
        <f t="shared" si="41"/>
        <v>118964</v>
      </c>
      <c r="I115" s="24">
        <f t="shared" si="41"/>
        <v>78984</v>
      </c>
      <c r="J115" s="24">
        <f t="shared" si="41"/>
        <v>208539</v>
      </c>
      <c r="K115" s="24">
        <f t="shared" si="41"/>
        <v>84530</v>
      </c>
      <c r="L115" s="24">
        <f t="shared" si="41"/>
        <v>136899</v>
      </c>
      <c r="M115" s="24">
        <f t="shared" si="41"/>
        <v>11270</v>
      </c>
      <c r="N115" s="24">
        <f t="shared" si="41"/>
        <v>32571</v>
      </c>
      <c r="O115" s="24">
        <f t="shared" si="41"/>
        <v>1588619</v>
      </c>
      <c r="P115" s="24">
        <f t="shared" si="41"/>
        <v>0</v>
      </c>
      <c r="Q115" s="24">
        <f t="shared" si="41"/>
        <v>2825977</v>
      </c>
      <c r="R115" s="13"/>
      <c r="S115" s="13"/>
      <c r="T115" s="21"/>
      <c r="U115" s="73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</row>
    <row r="116" spans="1:251" ht="11.25">
      <c r="A116" s="4"/>
      <c r="B116" s="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13"/>
      <c r="S116" s="13"/>
      <c r="T116" s="21"/>
      <c r="U116" s="73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</row>
    <row r="117" spans="1:251" ht="12" thickBot="1">
      <c r="A117" s="25"/>
      <c r="B117" s="25" t="s">
        <v>63</v>
      </c>
      <c r="C117" s="49">
        <f aca="true" t="shared" si="42" ref="C117:P117">(C115/$Q115)</f>
        <v>0.03188596368618711</v>
      </c>
      <c r="D117" s="49">
        <f t="shared" si="42"/>
        <v>0.057036203762451006</v>
      </c>
      <c r="E117" s="49">
        <f t="shared" si="42"/>
        <v>0.015741812477596245</v>
      </c>
      <c r="F117" s="49">
        <f t="shared" si="42"/>
        <v>0.019899312697874046</v>
      </c>
      <c r="G117" s="49">
        <f t="shared" si="42"/>
        <v>0.07558023296014087</v>
      </c>
      <c r="H117" s="49">
        <f t="shared" si="42"/>
        <v>0.042096591727391976</v>
      </c>
      <c r="I117" s="49">
        <f t="shared" si="42"/>
        <v>0.027949272057062036</v>
      </c>
      <c r="J117" s="49">
        <f t="shared" si="42"/>
        <v>0.07379359421538109</v>
      </c>
      <c r="K117" s="49">
        <f t="shared" si="42"/>
        <v>0.02991177918291621</v>
      </c>
      <c r="L117" s="49">
        <f t="shared" si="42"/>
        <v>0.04844306942342418</v>
      </c>
      <c r="M117" s="49">
        <f t="shared" si="42"/>
        <v>0.003988001317774348</v>
      </c>
      <c r="N117" s="49">
        <f t="shared" si="42"/>
        <v>0.01152557151031307</v>
      </c>
      <c r="O117" s="49">
        <f t="shared" si="42"/>
        <v>0.5621485949814878</v>
      </c>
      <c r="P117" s="49">
        <f t="shared" si="42"/>
        <v>0</v>
      </c>
      <c r="Q117" s="49">
        <f>SUM(C117:P117)</f>
        <v>1</v>
      </c>
      <c r="R117" s="13"/>
      <c r="S117" s="13"/>
      <c r="T117" s="21"/>
      <c r="U117" s="73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</row>
    <row r="118" spans="2:251" ht="11.25">
      <c r="B118" s="4"/>
      <c r="C118" s="4"/>
      <c r="D118" s="4"/>
      <c r="E118" s="4"/>
      <c r="F118" s="4"/>
      <c r="G118" s="4"/>
      <c r="H118" s="4"/>
      <c r="I118" s="4"/>
      <c r="J118" s="4"/>
      <c r="K118" s="11" t="s">
        <v>1</v>
      </c>
      <c r="L118" s="11" t="s">
        <v>1</v>
      </c>
      <c r="M118" s="11" t="s">
        <v>1</v>
      </c>
      <c r="N118" s="11" t="s">
        <v>1</v>
      </c>
      <c r="O118" s="11" t="s">
        <v>1</v>
      </c>
      <c r="P118" s="11"/>
      <c r="Q118" s="11" t="s">
        <v>1</v>
      </c>
      <c r="R118" s="21"/>
      <c r="S118" s="21"/>
      <c r="T118" s="21"/>
      <c r="U118" s="73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</row>
    <row r="119" spans="2:251" ht="11.25">
      <c r="B119" s="11" t="str">
        <f>+B36</f>
        <v>Fuente: Superintendencia de Isapres, Archivo Maestro de Beneficiarios.</v>
      </c>
      <c r="C119" s="4"/>
      <c r="D119" s="4"/>
      <c r="E119" s="4"/>
      <c r="F119" s="4"/>
      <c r="G119" s="4"/>
      <c r="H119" s="4"/>
      <c r="I119" s="4"/>
      <c r="J119" s="4"/>
      <c r="K119" s="11" t="s">
        <v>1</v>
      </c>
      <c r="L119" s="11" t="s">
        <v>1</v>
      </c>
      <c r="M119" s="11" t="s">
        <v>1</v>
      </c>
      <c r="N119" s="11" t="s">
        <v>1</v>
      </c>
      <c r="O119" s="11" t="s">
        <v>1</v>
      </c>
      <c r="P119" s="11"/>
      <c r="Q119" s="11" t="s">
        <v>1</v>
      </c>
      <c r="R119" s="21"/>
      <c r="S119" s="21"/>
      <c r="T119" s="21"/>
      <c r="U119" s="73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</row>
    <row r="120" spans="2:251" ht="11.25">
      <c r="B120" s="11" t="str">
        <f>+B79</f>
        <v>(*) Información que presenta error en en campo región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73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</row>
    <row r="121" spans="2:19" ht="21.75" customHeight="1">
      <c r="B121" s="155" t="str">
        <f>+B80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</row>
    <row r="122" spans="2:17" ht="33" customHeight="1">
      <c r="B122" s="155" t="str">
        <f>+B81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</row>
    <row r="123" spans="2:19" ht="24" customHeight="1">
      <c r="B123" s="154">
        <f>+B82</f>
      </c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</row>
    <row r="124" spans="1:19" ht="12.75">
      <c r="A124" s="146" t="s">
        <v>284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</row>
  </sheetData>
  <mergeCells count="24">
    <mergeCell ref="B122:Q122"/>
    <mergeCell ref="B121:Q121"/>
    <mergeCell ref="R121:S121"/>
    <mergeCell ref="B80:Q80"/>
    <mergeCell ref="R80:S80"/>
    <mergeCell ref="X5:Y5"/>
    <mergeCell ref="X6:Y6"/>
    <mergeCell ref="B2:S2"/>
    <mergeCell ref="B3:S3"/>
    <mergeCell ref="R5:S5"/>
    <mergeCell ref="B44:Q44"/>
    <mergeCell ref="B45:Q45"/>
    <mergeCell ref="B39:S39"/>
    <mergeCell ref="B81:Q81"/>
    <mergeCell ref="A1:S1"/>
    <mergeCell ref="A43:S43"/>
    <mergeCell ref="A84:S84"/>
    <mergeCell ref="A124:S124"/>
    <mergeCell ref="B123:S123"/>
    <mergeCell ref="B38:S38"/>
    <mergeCell ref="B40:S40"/>
    <mergeCell ref="B82:S82"/>
    <mergeCell ref="B85:Q85"/>
    <mergeCell ref="B86:Q86"/>
  </mergeCells>
  <hyperlinks>
    <hyperlink ref="A1" location="Indice!A1" display="Volver"/>
    <hyperlink ref="A43" location="Indice!A1" display="Volver"/>
    <hyperlink ref="A84" location="Indice!A1" display="Volver"/>
    <hyperlink ref="A124" location="Indice!A1" display="Volver"/>
  </hyperlink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E40"/>
  <sheetViews>
    <sheetView showGridLines="0" zoomScale="75" zoomScaleNormal="75" workbookViewId="0" topLeftCell="A1">
      <selection activeCell="B2" sqref="B2:G2"/>
    </sheetView>
  </sheetViews>
  <sheetFormatPr defaultColWidth="6.796875" defaultRowHeight="15"/>
  <cols>
    <col min="1" max="1" width="4.59765625" style="58" bestFit="1" customWidth="1"/>
    <col min="2" max="2" width="26.19921875" style="58" customWidth="1"/>
    <col min="3" max="3" width="12.09765625" style="58" bestFit="1" customWidth="1"/>
    <col min="4" max="4" width="10.59765625" style="58" customWidth="1"/>
    <col min="5" max="5" width="1.69921875" style="58" customWidth="1"/>
    <col min="6" max="6" width="12.09765625" style="58" bestFit="1" customWidth="1"/>
    <col min="7" max="7" width="10.59765625" style="58" customWidth="1"/>
    <col min="8" max="8" width="11.09765625" style="58" hidden="1" customWidth="1"/>
    <col min="9" max="9" width="10.59765625" style="58" hidden="1" customWidth="1"/>
    <col min="10" max="10" width="11.09765625" style="58" hidden="1" customWidth="1"/>
    <col min="11" max="13" width="0" style="58" hidden="1" customWidth="1"/>
    <col min="14" max="16384" width="6.69921875" style="58" customWidth="1"/>
  </cols>
  <sheetData>
    <row r="1" spans="1:7" ht="12.75">
      <c r="A1" s="146" t="s">
        <v>284</v>
      </c>
      <c r="B1" s="146"/>
      <c r="C1" s="146"/>
      <c r="D1" s="146"/>
      <c r="E1" s="146"/>
      <c r="F1" s="146"/>
      <c r="G1" s="146"/>
    </row>
    <row r="2" spans="2:31" ht="13.5">
      <c r="B2" s="159" t="s">
        <v>200</v>
      </c>
      <c r="C2" s="159"/>
      <c r="D2" s="159"/>
      <c r="E2" s="159"/>
      <c r="F2" s="159"/>
      <c r="G2" s="159"/>
      <c r="H2" s="59"/>
      <c r="I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ht="13.5">
      <c r="B3" s="159" t="s">
        <v>201</v>
      </c>
      <c r="C3" s="159"/>
      <c r="D3" s="159"/>
      <c r="E3" s="159"/>
      <c r="F3" s="159"/>
      <c r="G3" s="159"/>
      <c r="H3" s="59"/>
      <c r="I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ht="14.25" thickBot="1">
      <c r="B4" s="160" t="s">
        <v>267</v>
      </c>
      <c r="C4" s="160"/>
      <c r="D4" s="160"/>
      <c r="E4" s="160"/>
      <c r="F4" s="160"/>
      <c r="G4" s="160"/>
      <c r="H4" s="60" t="s">
        <v>1</v>
      </c>
      <c r="I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12" thickBot="1">
      <c r="A5" s="61"/>
      <c r="B5" s="59"/>
      <c r="C5" s="59"/>
      <c r="D5" s="59"/>
      <c r="E5" s="59"/>
      <c r="F5" s="59"/>
      <c r="G5" s="59"/>
      <c r="H5" s="59"/>
      <c r="I5" s="72" t="s">
        <v>150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1.25">
      <c r="A6" s="128" t="s">
        <v>1</v>
      </c>
      <c r="B6" s="128" t="s">
        <v>1</v>
      </c>
      <c r="C6" s="129" t="s">
        <v>187</v>
      </c>
      <c r="D6" s="129"/>
      <c r="E6" s="130"/>
      <c r="F6" s="129" t="s">
        <v>188</v>
      </c>
      <c r="G6" s="129"/>
      <c r="H6" s="59"/>
      <c r="I6" s="7" t="s">
        <v>152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1.25">
      <c r="A7" s="131" t="s">
        <v>40</v>
      </c>
      <c r="B7" s="132" t="s">
        <v>41</v>
      </c>
      <c r="C7" s="133" t="s">
        <v>287</v>
      </c>
      <c r="D7" s="133" t="s">
        <v>288</v>
      </c>
      <c r="E7" s="134"/>
      <c r="F7" s="133" t="str">
        <f>+C7</f>
        <v>Número</v>
      </c>
      <c r="G7" s="133" t="str">
        <f>+D7</f>
        <v>Porcentaje</v>
      </c>
      <c r="H7" s="59"/>
      <c r="I7" s="9" t="s">
        <v>88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1.25">
      <c r="A8" s="4">
        <v>57</v>
      </c>
      <c r="B8" s="11" t="str">
        <f>+'Cartera por region'!B7</f>
        <v>Promepart</v>
      </c>
      <c r="C8" s="63">
        <f>+'Cartera vigente por mes'!O6</f>
        <v>58536</v>
      </c>
      <c r="D8" s="64">
        <f aca="true" t="shared" si="0" ref="D8:D18">+C8/$C$20</f>
        <v>0.04857997196543233</v>
      </c>
      <c r="E8" s="65"/>
      <c r="F8" s="63">
        <f>+'Cartera vigente por mes'!O87</f>
        <v>106897</v>
      </c>
      <c r="G8" s="64">
        <f aca="true" t="shared" si="1" ref="G8:G18">+F8/$F$20</f>
        <v>0.039968054570451</v>
      </c>
      <c r="H8" s="66"/>
      <c r="I8" s="67">
        <f aca="true" t="shared" si="2" ref="I8:I18">+C8/C$33</f>
        <v>0.046364634372371316</v>
      </c>
      <c r="J8" s="67">
        <f aca="true" t="shared" si="3" ref="J8:J18">+F8/F$33</f>
        <v>0.0377964577113302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1.25">
      <c r="A9" s="4">
        <v>66</v>
      </c>
      <c r="B9" s="11" t="str">
        <f>+'Cartera por region'!B8</f>
        <v>Cigna Salud</v>
      </c>
      <c r="C9" s="63">
        <f>+'Cartera vigente por mes'!O7</f>
        <v>52271</v>
      </c>
      <c r="D9" s="64">
        <f t="shared" si="0"/>
        <v>0.04338054726330999</v>
      </c>
      <c r="E9" s="65"/>
      <c r="F9" s="63">
        <f>+'Cartera vigente por mes'!O88</f>
        <v>119506</v>
      </c>
      <c r="G9" s="64">
        <f t="shared" si="1"/>
        <v>0.044682473123626644</v>
      </c>
      <c r="H9" s="66"/>
      <c r="I9" s="67">
        <f t="shared" si="2"/>
        <v>0.0414023131624679</v>
      </c>
      <c r="J9" s="67">
        <f t="shared" si="3"/>
        <v>0.042254726280908046</v>
      </c>
      <c r="K9" s="66"/>
      <c r="L9" s="66"/>
      <c r="M9" s="66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1.25">
      <c r="A10" s="4">
        <v>67</v>
      </c>
      <c r="B10" s="11" t="str">
        <f>+'Cartera por region'!B9</f>
        <v>Colmena Golden Cross</v>
      </c>
      <c r="C10" s="63">
        <f>+'Cartera vigente por mes'!O8</f>
        <v>146064</v>
      </c>
      <c r="D10" s="64">
        <f t="shared" si="0"/>
        <v>0.12122087305519523</v>
      </c>
      <c r="E10" s="65"/>
      <c r="F10" s="63">
        <f>+'Cartera vigente por mes'!O89</f>
        <v>327915</v>
      </c>
      <c r="G10" s="64">
        <f t="shared" si="1"/>
        <v>0.12260516772659139</v>
      </c>
      <c r="H10" s="66"/>
      <c r="I10" s="67">
        <f t="shared" si="2"/>
        <v>0.11569297449374819</v>
      </c>
      <c r="J10" s="67">
        <f t="shared" si="3"/>
        <v>0.11594362264994194</v>
      </c>
      <c r="K10" s="66"/>
      <c r="L10" s="66"/>
      <c r="M10" s="66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1.25">
      <c r="A11" s="4">
        <v>70</v>
      </c>
      <c r="B11" s="11" t="str">
        <f>+'Cartera por region'!B10</f>
        <v>Normédica</v>
      </c>
      <c r="C11" s="63">
        <f>+'Cartera vigente por mes'!O9</f>
        <v>20406</v>
      </c>
      <c r="D11" s="64">
        <f t="shared" si="0"/>
        <v>0.016935269029769922</v>
      </c>
      <c r="E11" s="65"/>
      <c r="F11" s="63">
        <f>+'Cartera vigente por mes'!O90</f>
        <v>49991</v>
      </c>
      <c r="G11" s="64">
        <f t="shared" si="1"/>
        <v>0.01869129176713487</v>
      </c>
      <c r="H11" s="66"/>
      <c r="I11" s="67">
        <f t="shared" si="2"/>
        <v>0.01616298908368541</v>
      </c>
      <c r="J11" s="67">
        <f t="shared" si="3"/>
        <v>0.017675731942403513</v>
      </c>
      <c r="K11" s="66"/>
      <c r="L11" s="66"/>
      <c r="M11" s="66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1.25">
      <c r="A12" s="4">
        <v>78</v>
      </c>
      <c r="B12" s="11" t="str">
        <f>+'Cartera por region'!B11</f>
        <v>ING Salud S.A. (1)</v>
      </c>
      <c r="C12" s="63">
        <f>+'Cartera vigente por mes'!O11</f>
        <v>270943</v>
      </c>
      <c r="D12" s="64">
        <f t="shared" si="0"/>
        <v>0.22485997239698874</v>
      </c>
      <c r="E12" s="65"/>
      <c r="F12" s="63">
        <f>+'Cartera vigente por mes'!O92</f>
        <v>562254</v>
      </c>
      <c r="G12" s="64">
        <f t="shared" si="1"/>
        <v>0.21022291134881574</v>
      </c>
      <c r="H12" s="66"/>
      <c r="I12" s="67">
        <f t="shared" si="2"/>
        <v>0.21460593704307437</v>
      </c>
      <c r="J12" s="67">
        <f t="shared" si="3"/>
        <v>0.19880080389558408</v>
      </c>
      <c r="K12" s="66"/>
      <c r="L12" s="66"/>
      <c r="M12" s="66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1.25">
      <c r="A13" s="4">
        <v>80</v>
      </c>
      <c r="B13" s="11" t="str">
        <f>+'Cartera por region'!B12</f>
        <v>Vida Tres</v>
      </c>
      <c r="C13" s="63">
        <f>+'Cartera vigente por mes'!O12</f>
        <v>64076</v>
      </c>
      <c r="D13" s="64">
        <f t="shared" si="0"/>
        <v>0.0531777074562157</v>
      </c>
      <c r="E13" s="65"/>
      <c r="F13" s="63">
        <f>+'Cartera vigente por mes'!O93</f>
        <v>128694</v>
      </c>
      <c r="G13" s="64">
        <f t="shared" si="1"/>
        <v>0.04811780325817957</v>
      </c>
      <c r="H13" s="66"/>
      <c r="I13" s="67">
        <f t="shared" si="2"/>
        <v>0.05075270452446468</v>
      </c>
      <c r="J13" s="67">
        <f t="shared" si="3"/>
        <v>0.04550340354455157</v>
      </c>
      <c r="K13" s="66"/>
      <c r="L13" s="66"/>
      <c r="M13" s="66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1.25">
      <c r="A14" s="4">
        <v>88</v>
      </c>
      <c r="B14" s="11" t="str">
        <f>+'Cartera por region'!B13</f>
        <v>Masvida</v>
      </c>
      <c r="C14" s="63">
        <f>+'Cartera vigente por mes'!O13</f>
        <v>87337</v>
      </c>
      <c r="D14" s="64">
        <f t="shared" si="0"/>
        <v>0.07248238710443083</v>
      </c>
      <c r="E14" s="65"/>
      <c r="F14" s="63">
        <f>+'Cartera vigente por mes'!O94</f>
        <v>184412</v>
      </c>
      <c r="G14" s="64">
        <f t="shared" si="1"/>
        <v>0.06895038101580035</v>
      </c>
      <c r="H14" s="66"/>
      <c r="I14" s="67">
        <f t="shared" si="2"/>
        <v>0.06917705467028484</v>
      </c>
      <c r="J14" s="67">
        <f t="shared" si="3"/>
        <v>0.06520407831334674</v>
      </c>
      <c r="K14" s="66"/>
      <c r="L14" s="66"/>
      <c r="M14" s="66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1.25">
      <c r="A15" s="4">
        <v>96</v>
      </c>
      <c r="B15" s="11" t="str">
        <f>+'Cartera por region'!B14</f>
        <v>Vida Plena S.A. (2)</v>
      </c>
      <c r="C15" s="63">
        <f>+'Cartera vigente por mes'!O15</f>
        <v>22509</v>
      </c>
      <c r="D15" s="64">
        <f t="shared" si="0"/>
        <v>0.018680582700729746</v>
      </c>
      <c r="E15" s="65"/>
      <c r="F15" s="63">
        <f>+'Cartera vigente por mes'!O96</f>
        <v>47004</v>
      </c>
      <c r="G15" s="64">
        <f t="shared" si="1"/>
        <v>0.017574472969582672</v>
      </c>
      <c r="H15" s="66"/>
      <c r="I15" s="67">
        <f t="shared" si="2"/>
        <v>0.017828713186546843</v>
      </c>
      <c r="J15" s="67">
        <f t="shared" si="3"/>
        <v>0.01661959361126472</v>
      </c>
      <c r="K15" s="66"/>
      <c r="L15" s="66"/>
      <c r="M15" s="66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1.25">
      <c r="A16" s="4">
        <v>99</v>
      </c>
      <c r="B16" s="11" t="str">
        <f>+'Cartera por region'!B15</f>
        <v>Isapre Banmédica</v>
      </c>
      <c r="C16" s="63">
        <f>+'Cartera vigente por mes'!O16</f>
        <v>209345</v>
      </c>
      <c r="D16" s="64">
        <f t="shared" si="0"/>
        <v>0.17373879716932197</v>
      </c>
      <c r="E16" s="65"/>
      <c r="F16" s="63">
        <f>+'Cartera vigente por mes'!O97</f>
        <v>471337</v>
      </c>
      <c r="G16" s="64">
        <f t="shared" si="1"/>
        <v>0.17622966909335774</v>
      </c>
      <c r="H16" s="66"/>
      <c r="I16" s="67">
        <f t="shared" si="2"/>
        <v>0.16581598303068323</v>
      </c>
      <c r="J16" s="67">
        <f t="shared" si="3"/>
        <v>0.1666545271456191</v>
      </c>
      <c r="K16" s="66"/>
      <c r="L16" s="66"/>
      <c r="M16" s="66"/>
      <c r="N16" s="59"/>
      <c r="O16" s="48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1.25">
      <c r="A17" s="4">
        <v>104</v>
      </c>
      <c r="B17" s="11" t="str">
        <f>+'Cartera por region'!B16</f>
        <v>Sfera</v>
      </c>
      <c r="C17" s="63">
        <f>+'Cartera vigente por mes'!O17</f>
        <v>16266</v>
      </c>
      <c r="D17" s="64">
        <f t="shared" si="0"/>
        <v>0.013499416153985963</v>
      </c>
      <c r="E17" s="65"/>
      <c r="F17" s="63">
        <f>+'Cartera vigente por mes'!O98</f>
        <v>27878</v>
      </c>
      <c r="G17" s="64">
        <f t="shared" si="1"/>
        <v>0.010423392848396428</v>
      </c>
      <c r="H17" s="66"/>
      <c r="I17" s="67">
        <f t="shared" si="2"/>
        <v>0.01288381752598387</v>
      </c>
      <c r="J17" s="67">
        <f t="shared" si="3"/>
        <v>0.009857055371773421</v>
      </c>
      <c r="K17" s="66"/>
      <c r="L17" s="66"/>
      <c r="M17" s="66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1.25">
      <c r="A18" s="4">
        <v>107</v>
      </c>
      <c r="B18" s="11" t="str">
        <f>+'Cartera por region'!B17</f>
        <v>Consalud S.A.</v>
      </c>
      <c r="C18" s="63">
        <f>+'Cartera vigente por mes'!O19</f>
        <v>257188</v>
      </c>
      <c r="D18" s="64">
        <f t="shared" si="0"/>
        <v>0.21344447570461955</v>
      </c>
      <c r="E18" s="65"/>
      <c r="F18" s="63">
        <f>+'Cartera vigente por mes'!O100</f>
        <v>648673</v>
      </c>
      <c r="G18" s="64">
        <f t="shared" si="1"/>
        <v>0.24253438227806356</v>
      </c>
      <c r="H18" s="66"/>
      <c r="I18" s="67">
        <f t="shared" si="2"/>
        <v>0.2037110083531747</v>
      </c>
      <c r="J18" s="67">
        <f t="shared" si="3"/>
        <v>0.22935668552888946</v>
      </c>
      <c r="K18" s="66"/>
      <c r="L18" s="66"/>
      <c r="M18" s="66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1.25">
      <c r="A19" s="4"/>
      <c r="B19" s="4"/>
      <c r="C19" s="68"/>
      <c r="D19" s="68"/>
      <c r="E19" s="65"/>
      <c r="F19" s="65"/>
      <c r="G19" s="65"/>
      <c r="H19" s="66"/>
      <c r="I19" s="66"/>
      <c r="J19" s="66"/>
      <c r="K19" s="66"/>
      <c r="L19" s="66"/>
      <c r="M19" s="66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1.25">
      <c r="A20" s="1"/>
      <c r="B20" s="11" t="s">
        <v>52</v>
      </c>
      <c r="C20" s="65">
        <f>SUM(C8:C19)</f>
        <v>1204941</v>
      </c>
      <c r="D20" s="64">
        <f>+C20/$C$33</f>
        <v>0.9543981294464854</v>
      </c>
      <c r="E20" s="65"/>
      <c r="F20" s="65">
        <f>SUM(F8:F19)</f>
        <v>2674561</v>
      </c>
      <c r="G20" s="64">
        <f>+F20/$F$33</f>
        <v>0.9456666859956128</v>
      </c>
      <c r="H20" s="66"/>
      <c r="I20" s="67">
        <f>+C20/C$33</f>
        <v>0.9543981294464854</v>
      </c>
      <c r="J20" s="67">
        <f>+F20/F$33</f>
        <v>0.9456666859956128</v>
      </c>
      <c r="K20" s="66"/>
      <c r="L20" s="66"/>
      <c r="M20" s="66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1.25">
      <c r="A21" s="4"/>
      <c r="B21" s="4"/>
      <c r="C21" s="68"/>
      <c r="D21" s="68"/>
      <c r="E21" s="65"/>
      <c r="F21" s="65"/>
      <c r="G21" s="65"/>
      <c r="H21" s="66"/>
      <c r="I21" s="66"/>
      <c r="J21" s="66"/>
      <c r="K21" s="66"/>
      <c r="L21" s="66"/>
      <c r="M21" s="66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1.25">
      <c r="A22" s="4">
        <v>62</v>
      </c>
      <c r="B22" s="11" t="s">
        <v>53</v>
      </c>
      <c r="C22" s="63">
        <f>+'Cartera vigente por mes'!O24</f>
        <v>2098</v>
      </c>
      <c r="D22" s="64">
        <f aca="true" t="shared" si="4" ref="D22:D29">+C22/$C$31</f>
        <v>0.03644069268580758</v>
      </c>
      <c r="E22" s="65"/>
      <c r="F22" s="63">
        <f>+'Cartera vigente por mes'!O105</f>
        <v>7482</v>
      </c>
      <c r="G22" s="64">
        <f aca="true" t="shared" si="5" ref="G22:G29">+F22/$F$31</f>
        <v>0.04868969915466561</v>
      </c>
      <c r="H22" s="66"/>
      <c r="I22" s="67">
        <f aca="true" t="shared" si="6" ref="I22:I29">+C22/C$33</f>
        <v>0.0016617637507386057</v>
      </c>
      <c r="J22" s="67">
        <f aca="true" t="shared" si="7" ref="J22:J29">+F22/F$33</f>
        <v>0.0026454727129495924</v>
      </c>
      <c r="K22" s="66"/>
      <c r="L22" s="66"/>
      <c r="M22" s="66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ht="11.25">
      <c r="A23" s="4">
        <v>63</v>
      </c>
      <c r="B23" s="11" t="s">
        <v>54</v>
      </c>
      <c r="C23" s="63">
        <f>+'Cartera vigente por mes'!O25</f>
        <v>18185</v>
      </c>
      <c r="D23" s="64">
        <f t="shared" si="4"/>
        <v>0.31585986486721207</v>
      </c>
      <c r="E23" s="65"/>
      <c r="F23" s="63">
        <f>+'Cartera vigente por mes'!O106</f>
        <v>47369</v>
      </c>
      <c r="G23" s="64">
        <f t="shared" si="5"/>
        <v>0.30825746581894614</v>
      </c>
      <c r="H23" s="66"/>
      <c r="I23" s="67">
        <f t="shared" si="6"/>
        <v>0.014403800670725235</v>
      </c>
      <c r="J23" s="67">
        <f t="shared" si="7"/>
        <v>0.016748649684537455</v>
      </c>
      <c r="K23" s="66"/>
      <c r="L23" s="66"/>
      <c r="M23" s="6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ht="11.25">
      <c r="A24" s="4">
        <v>65</v>
      </c>
      <c r="B24" s="11" t="s">
        <v>55</v>
      </c>
      <c r="C24" s="63">
        <f>+'Cartera vigente por mes'!O26</f>
        <v>9808</v>
      </c>
      <c r="D24" s="64">
        <f t="shared" si="4"/>
        <v>0.17035763291820818</v>
      </c>
      <c r="E24" s="65"/>
      <c r="F24" s="63">
        <f>+'Cartera vigente por mes'!O107</f>
        <v>33597</v>
      </c>
      <c r="G24" s="64">
        <f t="shared" si="5"/>
        <v>0.21863510057461916</v>
      </c>
      <c r="H24" s="66"/>
      <c r="I24" s="67">
        <f t="shared" si="6"/>
        <v>0.007768626724139297</v>
      </c>
      <c r="J24" s="67">
        <f t="shared" si="7"/>
        <v>0.011879169571901558</v>
      </c>
      <c r="K24" s="66"/>
      <c r="L24" s="66"/>
      <c r="M24" s="66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ht="11.25">
      <c r="A25" s="4">
        <v>68</v>
      </c>
      <c r="B25" s="11" t="s">
        <v>56</v>
      </c>
      <c r="C25" s="63">
        <f>+'Cartera vigente por mes'!O27</f>
        <v>1591</v>
      </c>
      <c r="D25" s="64">
        <f t="shared" si="4"/>
        <v>0.027634481440953224</v>
      </c>
      <c r="E25" s="65"/>
      <c r="F25" s="63">
        <f>+'Cartera vigente por mes'!O108</f>
        <v>5182</v>
      </c>
      <c r="G25" s="64">
        <f t="shared" si="5"/>
        <v>0.03372226958292932</v>
      </c>
      <c r="H25" s="66"/>
      <c r="I25" s="67">
        <f t="shared" si="6"/>
        <v>0.001260184045483852</v>
      </c>
      <c r="J25" s="67">
        <f t="shared" si="7"/>
        <v>0.0018322426621898943</v>
      </c>
      <c r="K25" s="66"/>
      <c r="L25" s="66"/>
      <c r="M25" s="66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ht="11.25">
      <c r="A26" s="4">
        <v>76</v>
      </c>
      <c r="B26" s="11" t="s">
        <v>57</v>
      </c>
      <c r="C26" s="63">
        <f>+'Cartera vigente por mes'!O28</f>
        <v>13305</v>
      </c>
      <c r="D26" s="64">
        <f t="shared" si="4"/>
        <v>0.2310979104788703</v>
      </c>
      <c r="E26" s="65"/>
      <c r="F26" s="63">
        <f>+'Cartera vigente por mes'!O109</f>
        <v>27549</v>
      </c>
      <c r="G26" s="64">
        <f t="shared" si="5"/>
        <v>0.17927726837902738</v>
      </c>
      <c r="H26" s="66"/>
      <c r="I26" s="67">
        <f t="shared" si="6"/>
        <v>0.01053849699884516</v>
      </c>
      <c r="J26" s="67">
        <f t="shared" si="7"/>
        <v>0.009740728116686491</v>
      </c>
      <c r="K26" s="66"/>
      <c r="L26" s="66"/>
      <c r="M26" s="66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ht="11.25">
      <c r="A27" s="4">
        <v>81</v>
      </c>
      <c r="B27" s="11" t="s">
        <v>58</v>
      </c>
      <c r="C27" s="63">
        <f>+'Cartera vigente por mes'!O29</f>
        <v>4462</v>
      </c>
      <c r="D27" s="64">
        <f t="shared" si="4"/>
        <v>0.07750160665589773</v>
      </c>
      <c r="E27" s="65"/>
      <c r="F27" s="63">
        <f>+'Cartera vigente por mes'!O110</f>
        <v>10079</v>
      </c>
      <c r="G27" s="64">
        <f t="shared" si="5"/>
        <v>0.06558987941457828</v>
      </c>
      <c r="H27" s="66"/>
      <c r="I27" s="67">
        <f t="shared" si="6"/>
        <v>0.003534218234411658</v>
      </c>
      <c r="J27" s="67">
        <f t="shared" si="7"/>
        <v>0.0035637155137421737</v>
      </c>
      <c r="K27" s="66"/>
      <c r="L27" s="66"/>
      <c r="M27" s="66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ht="11.25">
      <c r="A28" s="4">
        <v>85</v>
      </c>
      <c r="B28" s="11" t="s">
        <v>59</v>
      </c>
      <c r="C28" s="63">
        <f>+'Cartera vigente por mes'!O30</f>
        <v>6552</v>
      </c>
      <c r="D28" s="64">
        <f t="shared" si="4"/>
        <v>0.11380334531811787</v>
      </c>
      <c r="E28" s="65"/>
      <c r="F28" s="63">
        <f>+'Cartera vigente por mes'!O111</f>
        <v>17510</v>
      </c>
      <c r="G28" s="64">
        <f t="shared" si="5"/>
        <v>0.11394769208743583</v>
      </c>
      <c r="H28" s="66"/>
      <c r="I28" s="67">
        <f t="shared" si="6"/>
        <v>0.005189645421753739</v>
      </c>
      <c r="J28" s="67">
        <f t="shared" si="7"/>
        <v>0.006191155734261877</v>
      </c>
      <c r="K28" s="66"/>
      <c r="L28" s="66"/>
      <c r="M28" s="66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ht="11.25">
      <c r="A29" s="4">
        <v>94</v>
      </c>
      <c r="B29" s="11" t="s">
        <v>60</v>
      </c>
      <c r="C29" s="63">
        <f>+'Cartera vigente por mes'!O31</f>
        <v>1572</v>
      </c>
      <c r="D29" s="64">
        <f t="shared" si="4"/>
        <v>0.02730446563493304</v>
      </c>
      <c r="E29" s="65"/>
      <c r="F29" s="63">
        <f>+'Cartera vigente por mes'!O112</f>
        <v>4899</v>
      </c>
      <c r="G29" s="64">
        <f t="shared" si="5"/>
        <v>0.03188062498779829</v>
      </c>
      <c r="H29" s="66"/>
      <c r="I29" s="67">
        <f t="shared" si="6"/>
        <v>0.001245134707417106</v>
      </c>
      <c r="J29" s="67">
        <f t="shared" si="7"/>
        <v>0.0017321800081181575</v>
      </c>
      <c r="K29" s="66"/>
      <c r="L29" s="66"/>
      <c r="M29" s="66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ht="11.25">
      <c r="A30" s="4"/>
      <c r="B30" s="4"/>
      <c r="C30" s="68"/>
      <c r="D30" s="68"/>
      <c r="E30" s="65"/>
      <c r="F30" s="65"/>
      <c r="G30" s="65"/>
      <c r="H30" s="66"/>
      <c r="I30" s="66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ht="11.25">
      <c r="A31" s="11"/>
      <c r="B31" s="11" t="s">
        <v>61</v>
      </c>
      <c r="C31" s="65">
        <f>SUM(C22:C29)</f>
        <v>57573</v>
      </c>
      <c r="D31" s="64">
        <f>+C31/$C$33</f>
        <v>0.04560187055351465</v>
      </c>
      <c r="E31" s="65"/>
      <c r="F31" s="65">
        <f>SUM(F22:F29)</f>
        <v>153667</v>
      </c>
      <c r="G31" s="64">
        <f>+F31/$F$33</f>
        <v>0.0543333140043872</v>
      </c>
      <c r="H31" s="66"/>
      <c r="I31" s="67">
        <f>+C31/C$33</f>
        <v>0.04560187055351465</v>
      </c>
      <c r="J31" s="67">
        <f>+F31/F$33</f>
        <v>0.0543333140043872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11.25">
      <c r="A32" s="4"/>
      <c r="B32" s="4"/>
      <c r="C32" s="68"/>
      <c r="D32" s="68"/>
      <c r="E32" s="65"/>
      <c r="F32" s="65"/>
      <c r="G32" s="65"/>
      <c r="H32" s="66"/>
      <c r="I32" s="66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ht="12" thickBot="1">
      <c r="A33" s="18"/>
      <c r="B33" s="18" t="s">
        <v>62</v>
      </c>
      <c r="C33" s="65">
        <f>C20+C31</f>
        <v>1262514</v>
      </c>
      <c r="D33" s="69">
        <f>D20+D31</f>
        <v>1</v>
      </c>
      <c r="E33" s="65"/>
      <c r="F33" s="65">
        <f>F20+F31</f>
        <v>2828228</v>
      </c>
      <c r="G33" s="69">
        <f>G20+G31</f>
        <v>1</v>
      </c>
      <c r="H33" s="66"/>
      <c r="I33" s="67">
        <f>+I20+I31</f>
        <v>1</v>
      </c>
      <c r="J33" s="67">
        <f>+J20+J31</f>
        <v>1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ht="11.25">
      <c r="A34" s="70"/>
      <c r="B34" s="70"/>
      <c r="C34" s="70"/>
      <c r="D34" s="70"/>
      <c r="E34" s="62"/>
      <c r="F34" s="62"/>
      <c r="G34" s="62"/>
      <c r="H34" s="66"/>
      <c r="I34" s="66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2:31" ht="11.25">
      <c r="B35" s="11" t="str">
        <f>+'Cartera vigente por mes'!B37</f>
        <v>Fuente: Superintendencia de Isapres, Archivo Maestro de Beneficiarios.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2:31" ht="11.25">
      <c r="B36" s="71" t="s">
        <v>251</v>
      </c>
      <c r="C36" s="1"/>
      <c r="D36" s="1"/>
      <c r="E36" s="1"/>
      <c r="F36" s="1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2:7" ht="34.5" customHeight="1">
      <c r="B37" s="151" t="str">
        <f>+'Cartera por region'!B38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7" s="151"/>
      <c r="D37" s="151"/>
      <c r="E37" s="151"/>
      <c r="F37" s="151"/>
      <c r="G37" s="151"/>
    </row>
    <row r="38" spans="2:7" ht="47.25" customHeight="1">
      <c r="B38" s="151" t="str">
        <f>+'Cartera por region'!B39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8" s="151"/>
      <c r="D38" s="151"/>
      <c r="E38" s="151"/>
      <c r="F38" s="151"/>
      <c r="G38" s="151"/>
    </row>
    <row r="39" spans="2:7" ht="35.25" customHeight="1">
      <c r="B39" s="151">
        <f>+'Cartera por region'!B40:S40</f>
      </c>
      <c r="C39" s="151"/>
      <c r="D39" s="151"/>
      <c r="E39" s="151"/>
      <c r="F39" s="151"/>
      <c r="G39" s="151"/>
    </row>
    <row r="40" spans="1:7" ht="12.75">
      <c r="A40" s="146" t="s">
        <v>284</v>
      </c>
      <c r="B40" s="146"/>
      <c r="C40" s="146"/>
      <c r="D40" s="146"/>
      <c r="E40" s="146"/>
      <c r="F40" s="146"/>
      <c r="G40" s="146"/>
    </row>
  </sheetData>
  <mergeCells count="8">
    <mergeCell ref="A1:G1"/>
    <mergeCell ref="A40:G40"/>
    <mergeCell ref="B39:G39"/>
    <mergeCell ref="B38:G38"/>
    <mergeCell ref="B2:G2"/>
    <mergeCell ref="B3:G3"/>
    <mergeCell ref="B4:G4"/>
    <mergeCell ref="B37:G37"/>
  </mergeCells>
  <hyperlinks>
    <hyperlink ref="A1" location="Indice!A1" display="Volver"/>
    <hyperlink ref="A40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E40"/>
  <sheetViews>
    <sheetView showGridLines="0" zoomScale="75" zoomScaleNormal="75" workbookViewId="0" topLeftCell="A1">
      <selection activeCell="B2" sqref="B2:G2"/>
    </sheetView>
  </sheetViews>
  <sheetFormatPr defaultColWidth="6.796875" defaultRowHeight="15"/>
  <cols>
    <col min="1" max="1" width="3.59765625" style="58" bestFit="1" customWidth="1"/>
    <col min="2" max="2" width="27.19921875" style="58" customWidth="1"/>
    <col min="3" max="3" width="13.8984375" style="58" customWidth="1"/>
    <col min="4" max="4" width="14.8984375" style="58" customWidth="1"/>
    <col min="5" max="5" width="4.19921875" style="58" customWidth="1"/>
    <col min="6" max="6" width="14.3984375" style="58" customWidth="1"/>
    <col min="7" max="7" width="13.19921875" style="58" customWidth="1"/>
    <col min="8" max="8" width="11.09765625" style="58" hidden="1" customWidth="1"/>
    <col min="9" max="9" width="9.19921875" style="58" hidden="1" customWidth="1"/>
    <col min="10" max="10" width="11.09765625" style="58" hidden="1" customWidth="1"/>
    <col min="11" max="35" width="0" style="58" hidden="1" customWidth="1"/>
    <col min="36" max="36" width="0.59375" style="58" customWidth="1"/>
    <col min="37" max="16384" width="6.69921875" style="58" customWidth="1"/>
  </cols>
  <sheetData>
    <row r="1" spans="1:7" ht="12.75">
      <c r="A1" s="146" t="s">
        <v>284</v>
      </c>
      <c r="B1" s="146"/>
      <c r="C1" s="146"/>
      <c r="D1" s="146"/>
      <c r="E1" s="146"/>
      <c r="F1" s="146"/>
      <c r="G1" s="146"/>
    </row>
    <row r="2" spans="2:31" ht="13.5">
      <c r="B2" s="159" t="s">
        <v>200</v>
      </c>
      <c r="C2" s="159"/>
      <c r="D2" s="159"/>
      <c r="E2" s="159"/>
      <c r="F2" s="159"/>
      <c r="G2" s="159"/>
      <c r="H2" s="59"/>
      <c r="I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ht="13.5">
      <c r="B3" s="159" t="s">
        <v>256</v>
      </c>
      <c r="C3" s="159"/>
      <c r="D3" s="159"/>
      <c r="E3" s="159"/>
      <c r="F3" s="159"/>
      <c r="G3" s="159"/>
      <c r="H3" s="59"/>
      <c r="I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2:31" ht="13.5">
      <c r="B4" s="160" t="str">
        <f>+'Participacion de cartera'!B4</f>
        <v>DICIEMBRE DE 2002 (*)</v>
      </c>
      <c r="C4" s="160"/>
      <c r="D4" s="160"/>
      <c r="E4" s="160"/>
      <c r="F4" s="160"/>
      <c r="G4" s="160"/>
      <c r="H4" s="60" t="s">
        <v>1</v>
      </c>
      <c r="I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1" ht="12" thickBot="1">
      <c r="A5" s="61"/>
      <c r="B5" s="59"/>
      <c r="C5" s="59"/>
      <c r="D5" s="59"/>
      <c r="E5" s="59"/>
      <c r="F5" s="59"/>
      <c r="G5" s="59"/>
      <c r="H5" s="59"/>
      <c r="I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1.25">
      <c r="A6" s="128" t="s">
        <v>1</v>
      </c>
      <c r="B6" s="128" t="s">
        <v>1</v>
      </c>
      <c r="C6" s="129" t="s">
        <v>187</v>
      </c>
      <c r="D6" s="129"/>
      <c r="E6" s="130"/>
      <c r="F6" s="129" t="s">
        <v>188</v>
      </c>
      <c r="G6" s="12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1" ht="11.25">
      <c r="A7" s="131" t="s">
        <v>40</v>
      </c>
      <c r="B7" s="132" t="s">
        <v>41</v>
      </c>
      <c r="C7" s="133" t="s">
        <v>287</v>
      </c>
      <c r="D7" s="133" t="s">
        <v>288</v>
      </c>
      <c r="E7" s="134"/>
      <c r="F7" s="133" t="str">
        <f>+C7</f>
        <v>Número</v>
      </c>
      <c r="G7" s="133" t="str">
        <f>+D7</f>
        <v>Porcentaje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1" ht="11.25">
      <c r="A8" s="4">
        <v>57</v>
      </c>
      <c r="B8" s="11" t="str">
        <f>+'Participacion de cartera'!B8</f>
        <v>Promepart</v>
      </c>
      <c r="C8" s="63">
        <f>+'Cartera vigente por mes'!O6</f>
        <v>58536</v>
      </c>
      <c r="D8" s="64">
        <f aca="true" t="shared" si="0" ref="D8:D18">+C8/$C$20</f>
        <v>0.04857997196543233</v>
      </c>
      <c r="E8" s="65"/>
      <c r="F8" s="63">
        <f>+'Cartera vigente por mes'!O87</f>
        <v>106897</v>
      </c>
      <c r="G8" s="64">
        <f>+F8/$F$20</f>
        <v>0.039968054570451</v>
      </c>
      <c r="H8" s="66">
        <v>6</v>
      </c>
      <c r="I8" s="67">
        <f aca="true" t="shared" si="1" ref="I8:I18">+C8/C$33</f>
        <v>0.046364634372371316</v>
      </c>
      <c r="J8" s="67">
        <f aca="true" t="shared" si="2" ref="J8:J18">+F8/F$33</f>
        <v>0.0377964577113302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1" ht="11.25">
      <c r="A9" s="4">
        <v>66</v>
      </c>
      <c r="B9" s="11" t="str">
        <f>+'Participacion de cartera'!B9</f>
        <v>Cigna Salud</v>
      </c>
      <c r="C9" s="63">
        <f>+'Participacion de cartera'!C9+'Participacion de cartera'!C15</f>
        <v>74780</v>
      </c>
      <c r="D9" s="64">
        <f t="shared" si="0"/>
        <v>0.062061129964039737</v>
      </c>
      <c r="E9" s="65"/>
      <c r="F9" s="63">
        <f>+'Participacion de cartera'!F9+'Participacion de cartera'!F15</f>
        <v>166510</v>
      </c>
      <c r="G9" s="64">
        <f>+F9/$F$20</f>
        <v>0.062256946093209316</v>
      </c>
      <c r="H9" s="66">
        <v>5</v>
      </c>
      <c r="I9" s="67">
        <f t="shared" si="1"/>
        <v>0.05923102634901475</v>
      </c>
      <c r="J9" s="67">
        <f t="shared" si="2"/>
        <v>0.05887431989217277</v>
      </c>
      <c r="K9" s="66"/>
      <c r="L9" s="66"/>
      <c r="M9" s="66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1" ht="11.25">
      <c r="A10" s="4">
        <v>67</v>
      </c>
      <c r="B10" s="11" t="str">
        <f>+'Participacion de cartera'!B10</f>
        <v>Colmena Golden Cross</v>
      </c>
      <c r="C10" s="63">
        <f>+'Cartera vigente por mes'!O8</f>
        <v>146064</v>
      </c>
      <c r="D10" s="64">
        <f t="shared" si="0"/>
        <v>0.12122087305519523</v>
      </c>
      <c r="E10" s="65"/>
      <c r="F10" s="63">
        <f>+'Cartera vigente por mes'!O89</f>
        <v>327915</v>
      </c>
      <c r="G10" s="64">
        <f>+F10/$F$20</f>
        <v>0.12260516772659139</v>
      </c>
      <c r="H10" s="66">
        <v>4</v>
      </c>
      <c r="I10" s="67">
        <f t="shared" si="1"/>
        <v>0.11569297449374819</v>
      </c>
      <c r="J10" s="67">
        <f t="shared" si="2"/>
        <v>0.11594362264994194</v>
      </c>
      <c r="K10" s="66"/>
      <c r="L10" s="66"/>
      <c r="M10" s="66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1" ht="11.25">
      <c r="A11" s="4">
        <v>70</v>
      </c>
      <c r="B11" s="11" t="str">
        <f>+'Participacion de cartera'!B11</f>
        <v>Normédica</v>
      </c>
      <c r="C11" s="63">
        <f>+'Cartera vigente por mes'!O9</f>
        <v>20406</v>
      </c>
      <c r="D11" s="64">
        <f t="shared" si="0"/>
        <v>0.016935269029769922</v>
      </c>
      <c r="E11" s="65"/>
      <c r="F11" s="63">
        <f>+'Cartera vigente por mes'!O90</f>
        <v>49991</v>
      </c>
      <c r="G11" s="64">
        <f>+F11/$F$20</f>
        <v>0.01869129176713487</v>
      </c>
      <c r="H11" s="66"/>
      <c r="I11" s="67">
        <f t="shared" si="1"/>
        <v>0.01616298908368541</v>
      </c>
      <c r="J11" s="67">
        <f t="shared" si="2"/>
        <v>0.017675731942403513</v>
      </c>
      <c r="K11" s="66"/>
      <c r="L11" s="66"/>
      <c r="M11" s="66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ht="11.25">
      <c r="A12" s="4">
        <v>78</v>
      </c>
      <c r="B12" s="11" t="str">
        <f>+'Participacion de cartera'!B12</f>
        <v>ING Salud S.A. (1)</v>
      </c>
      <c r="C12" s="63">
        <f>+'Cartera vigente por mes'!O11</f>
        <v>270943</v>
      </c>
      <c r="D12" s="64">
        <f t="shared" si="0"/>
        <v>0.22485997239698874</v>
      </c>
      <c r="E12" s="65"/>
      <c r="F12" s="63">
        <f>+'Cartera vigente por mes'!O92</f>
        <v>562254</v>
      </c>
      <c r="G12" s="64">
        <f>+F12/$F$20</f>
        <v>0.21022291134881574</v>
      </c>
      <c r="H12" s="66">
        <v>2</v>
      </c>
      <c r="I12" s="67">
        <f t="shared" si="1"/>
        <v>0.21460593704307437</v>
      </c>
      <c r="J12" s="67">
        <f t="shared" si="2"/>
        <v>0.19880080389558408</v>
      </c>
      <c r="K12" s="66"/>
      <c r="L12" s="66"/>
      <c r="M12" s="66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ht="11.25">
      <c r="A13" s="4">
        <v>80</v>
      </c>
      <c r="B13" s="11" t="str">
        <f>+'Participacion de cartera'!B13</f>
        <v>Vida Tres</v>
      </c>
      <c r="C13" s="63"/>
      <c r="D13" s="64">
        <f t="shared" si="0"/>
        <v>0</v>
      </c>
      <c r="E13" s="65"/>
      <c r="F13" s="63"/>
      <c r="G13" s="64"/>
      <c r="H13" s="66"/>
      <c r="I13" s="67">
        <f t="shared" si="1"/>
        <v>0</v>
      </c>
      <c r="J13" s="67">
        <f t="shared" si="2"/>
        <v>0</v>
      </c>
      <c r="K13" s="66"/>
      <c r="L13" s="66"/>
      <c r="M13" s="66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ht="11.25">
      <c r="A14" s="4">
        <v>88</v>
      </c>
      <c r="B14" s="11" t="str">
        <f>+'Participacion de cartera'!B14</f>
        <v>Masvida</v>
      </c>
      <c r="C14" s="63">
        <f>+'Cartera vigente por mes'!O13</f>
        <v>87337</v>
      </c>
      <c r="D14" s="64">
        <f t="shared" si="0"/>
        <v>0.07248238710443083</v>
      </c>
      <c r="E14" s="65"/>
      <c r="F14" s="63">
        <f>+'Cartera vigente por mes'!O94</f>
        <v>184412</v>
      </c>
      <c r="G14" s="64">
        <f>+F14/$F$20</f>
        <v>0.06895038101580035</v>
      </c>
      <c r="H14" s="66">
        <v>7</v>
      </c>
      <c r="I14" s="67">
        <f t="shared" si="1"/>
        <v>0.06917705467028484</v>
      </c>
      <c r="J14" s="67">
        <f t="shared" si="2"/>
        <v>0.06520407831334674</v>
      </c>
      <c r="K14" s="66"/>
      <c r="L14" s="66"/>
      <c r="M14" s="66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ht="11.25">
      <c r="A15" s="4">
        <v>96</v>
      </c>
      <c r="B15" s="11" t="str">
        <f>+'Participacion de cartera'!B15</f>
        <v>Vida Plena S.A. (2)</v>
      </c>
      <c r="C15" s="63"/>
      <c r="D15" s="64">
        <f t="shared" si="0"/>
        <v>0</v>
      </c>
      <c r="E15" s="65"/>
      <c r="F15" s="63"/>
      <c r="G15" s="64">
        <f>+F15/$F$20</f>
        <v>0</v>
      </c>
      <c r="H15" s="66"/>
      <c r="I15" s="67">
        <f t="shared" si="1"/>
        <v>0</v>
      </c>
      <c r="J15" s="67">
        <f t="shared" si="2"/>
        <v>0</v>
      </c>
      <c r="K15" s="66"/>
      <c r="L15" s="66"/>
      <c r="M15" s="66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ht="11.25">
      <c r="A16" s="4">
        <v>99</v>
      </c>
      <c r="B16" s="11" t="str">
        <f>+'Participacion de cartera'!B16</f>
        <v>Isapre Banmédica</v>
      </c>
      <c r="C16" s="63">
        <f>+'Cartera vigente por mes'!O16+'Cartera vigente por mes'!O12</f>
        <v>273421</v>
      </c>
      <c r="D16" s="64">
        <f t="shared" si="0"/>
        <v>0.22691650462553767</v>
      </c>
      <c r="E16" s="65"/>
      <c r="F16" s="63">
        <f>+'Cartera vigente por mes'!O97+'Cartera vigente por mes'!O93</f>
        <v>600031</v>
      </c>
      <c r="G16" s="64">
        <f>+F16/$F$20</f>
        <v>0.22434747235153732</v>
      </c>
      <c r="H16" s="66">
        <v>1</v>
      </c>
      <c r="I16" s="67">
        <f t="shared" si="1"/>
        <v>0.2165686875551479</v>
      </c>
      <c r="J16" s="67">
        <f t="shared" si="2"/>
        <v>0.21215793069017067</v>
      </c>
      <c r="K16" s="66"/>
      <c r="L16" s="66"/>
      <c r="M16" s="66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ht="11.25">
      <c r="A17" s="4">
        <v>104</v>
      </c>
      <c r="B17" s="11" t="str">
        <f>+'Participacion de cartera'!B17</f>
        <v>Sfera</v>
      </c>
      <c r="C17" s="63">
        <f>+'Cartera vigente por mes'!O17</f>
        <v>16266</v>
      </c>
      <c r="D17" s="64">
        <f t="shared" si="0"/>
        <v>0.013499416153985963</v>
      </c>
      <c r="E17" s="65"/>
      <c r="F17" s="63">
        <f>+'Cartera vigente por mes'!O98</f>
        <v>27878</v>
      </c>
      <c r="G17" s="64">
        <f>+F17/$F$20</f>
        <v>0.010423392848396428</v>
      </c>
      <c r="H17" s="66"/>
      <c r="I17" s="67">
        <f t="shared" si="1"/>
        <v>0.01288381752598387</v>
      </c>
      <c r="J17" s="67">
        <f t="shared" si="2"/>
        <v>0.009857055371773421</v>
      </c>
      <c r="K17" s="66"/>
      <c r="L17" s="66"/>
      <c r="M17" s="66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ht="11.25">
      <c r="A18" s="4">
        <v>107</v>
      </c>
      <c r="B18" s="11" t="str">
        <f>+'Participacion de cartera'!B18</f>
        <v>Consalud S.A.</v>
      </c>
      <c r="C18" s="63">
        <f>+'Cartera vigente por mes'!O19</f>
        <v>257188</v>
      </c>
      <c r="D18" s="64">
        <f t="shared" si="0"/>
        <v>0.21344447570461955</v>
      </c>
      <c r="E18" s="65"/>
      <c r="F18" s="63">
        <f>+'Cartera vigente por mes'!O100</f>
        <v>648673</v>
      </c>
      <c r="G18" s="64">
        <f>+F18/$F$20</f>
        <v>0.24253438227806356</v>
      </c>
      <c r="H18" s="66">
        <v>3</v>
      </c>
      <c r="I18" s="67">
        <f t="shared" si="1"/>
        <v>0.2037110083531747</v>
      </c>
      <c r="J18" s="67">
        <f t="shared" si="2"/>
        <v>0.22935668552888946</v>
      </c>
      <c r="K18" s="66"/>
      <c r="L18" s="66"/>
      <c r="M18" s="66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11.25">
      <c r="A19" s="4"/>
      <c r="B19" s="4"/>
      <c r="C19" s="68"/>
      <c r="D19" s="68"/>
      <c r="E19" s="65"/>
      <c r="F19" s="65"/>
      <c r="G19" s="65"/>
      <c r="H19" s="66"/>
      <c r="I19" s="66"/>
      <c r="J19" s="66"/>
      <c r="K19" s="66"/>
      <c r="L19" s="66"/>
      <c r="M19" s="66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11.25">
      <c r="A20" s="1"/>
      <c r="B20" s="11" t="s">
        <v>52</v>
      </c>
      <c r="C20" s="65">
        <f>SUM(C8:C19)</f>
        <v>1204941</v>
      </c>
      <c r="D20" s="64">
        <f>+C20/$C$33</f>
        <v>0.9543981294464854</v>
      </c>
      <c r="E20" s="65"/>
      <c r="F20" s="65">
        <f>SUM(F8:F18)</f>
        <v>2674561</v>
      </c>
      <c r="G20" s="64">
        <f>+F20/$F$33</f>
        <v>0.9456666859956128</v>
      </c>
      <c r="H20" s="66"/>
      <c r="I20" s="67">
        <f>+C20/C$33</f>
        <v>0.9543981294464854</v>
      </c>
      <c r="J20" s="67">
        <f>+F20/F$33</f>
        <v>0.9456666859956128</v>
      </c>
      <c r="K20" s="66"/>
      <c r="L20" s="66"/>
      <c r="M20" s="66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1.25">
      <c r="A21" s="4"/>
      <c r="B21" s="4"/>
      <c r="C21" s="68"/>
      <c r="D21" s="68"/>
      <c r="E21" s="65"/>
      <c r="F21" s="65"/>
      <c r="G21" s="65"/>
      <c r="H21" s="66"/>
      <c r="I21" s="66"/>
      <c r="J21" s="66"/>
      <c r="K21" s="66"/>
      <c r="L21" s="66"/>
      <c r="M21" s="66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1.25">
      <c r="A22" s="4">
        <v>62</v>
      </c>
      <c r="B22" s="11" t="s">
        <v>53</v>
      </c>
      <c r="C22" s="63">
        <f>+'Cartera vigente por mes'!O24</f>
        <v>2098</v>
      </c>
      <c r="D22" s="64">
        <f aca="true" t="shared" si="3" ref="D22:D29">+C22/$C$31</f>
        <v>0.03644069268580758</v>
      </c>
      <c r="E22" s="65"/>
      <c r="F22" s="63">
        <f>+'Cartera vigente por mes'!O105</f>
        <v>7482</v>
      </c>
      <c r="G22" s="64">
        <f aca="true" t="shared" si="4" ref="G22:G29">+F22/$F$31</f>
        <v>0.04868969915466561</v>
      </c>
      <c r="H22" s="66"/>
      <c r="I22" s="67">
        <f aca="true" t="shared" si="5" ref="I22:I29">+C22/C$33</f>
        <v>0.0016617637507386057</v>
      </c>
      <c r="J22" s="67">
        <f aca="true" t="shared" si="6" ref="J22:J29">+F22/F$33</f>
        <v>0.0026454727129495924</v>
      </c>
      <c r="K22" s="66"/>
      <c r="L22" s="66"/>
      <c r="M22" s="66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ht="11.25">
      <c r="A23" s="4">
        <v>63</v>
      </c>
      <c r="B23" s="11" t="s">
        <v>54</v>
      </c>
      <c r="C23" s="63">
        <f>+'Cartera vigente por mes'!O25</f>
        <v>18185</v>
      </c>
      <c r="D23" s="64">
        <f t="shared" si="3"/>
        <v>0.31585986486721207</v>
      </c>
      <c r="E23" s="65"/>
      <c r="F23" s="63">
        <f>+'Cartera vigente por mes'!O106</f>
        <v>47369</v>
      </c>
      <c r="G23" s="64">
        <f t="shared" si="4"/>
        <v>0.30825746581894614</v>
      </c>
      <c r="H23" s="66"/>
      <c r="I23" s="67">
        <f t="shared" si="5"/>
        <v>0.014403800670725235</v>
      </c>
      <c r="J23" s="67">
        <f t="shared" si="6"/>
        <v>0.016748649684537455</v>
      </c>
      <c r="K23" s="66"/>
      <c r="L23" s="66"/>
      <c r="M23" s="6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 ht="11.25">
      <c r="A24" s="4">
        <v>65</v>
      </c>
      <c r="B24" s="11" t="s">
        <v>55</v>
      </c>
      <c r="C24" s="63">
        <f>+'Cartera vigente por mes'!O26</f>
        <v>9808</v>
      </c>
      <c r="D24" s="64">
        <f t="shared" si="3"/>
        <v>0.17035763291820818</v>
      </c>
      <c r="E24" s="65"/>
      <c r="F24" s="63">
        <f>+'Cartera vigente por mes'!O107</f>
        <v>33597</v>
      </c>
      <c r="G24" s="64">
        <f t="shared" si="4"/>
        <v>0.21863510057461916</v>
      </c>
      <c r="H24" s="66"/>
      <c r="I24" s="67">
        <f t="shared" si="5"/>
        <v>0.007768626724139297</v>
      </c>
      <c r="J24" s="67">
        <f t="shared" si="6"/>
        <v>0.011879169571901558</v>
      </c>
      <c r="K24" s="66"/>
      <c r="L24" s="66"/>
      <c r="M24" s="66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ht="11.25">
      <c r="A25" s="4">
        <v>68</v>
      </c>
      <c r="B25" s="11" t="s">
        <v>56</v>
      </c>
      <c r="C25" s="63">
        <f>+'Cartera vigente por mes'!O27</f>
        <v>1591</v>
      </c>
      <c r="D25" s="64">
        <f t="shared" si="3"/>
        <v>0.027634481440953224</v>
      </c>
      <c r="E25" s="65"/>
      <c r="F25" s="63">
        <f>+'Cartera vigente por mes'!O108</f>
        <v>5182</v>
      </c>
      <c r="G25" s="64">
        <f t="shared" si="4"/>
        <v>0.03372226958292932</v>
      </c>
      <c r="H25" s="66"/>
      <c r="I25" s="67">
        <f t="shared" si="5"/>
        <v>0.001260184045483852</v>
      </c>
      <c r="J25" s="67">
        <f t="shared" si="6"/>
        <v>0.0018322426621898943</v>
      </c>
      <c r="K25" s="66"/>
      <c r="L25" s="66"/>
      <c r="M25" s="66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ht="11.25">
      <c r="A26" s="4">
        <v>76</v>
      </c>
      <c r="B26" s="11" t="s">
        <v>57</v>
      </c>
      <c r="C26" s="63">
        <f>+'Cartera vigente por mes'!O28</f>
        <v>13305</v>
      </c>
      <c r="D26" s="64">
        <f t="shared" si="3"/>
        <v>0.2310979104788703</v>
      </c>
      <c r="E26" s="65"/>
      <c r="F26" s="63">
        <f>+'Cartera vigente por mes'!O109</f>
        <v>27549</v>
      </c>
      <c r="G26" s="64">
        <f t="shared" si="4"/>
        <v>0.17927726837902738</v>
      </c>
      <c r="H26" s="66"/>
      <c r="I26" s="67">
        <f t="shared" si="5"/>
        <v>0.01053849699884516</v>
      </c>
      <c r="J26" s="67">
        <f t="shared" si="6"/>
        <v>0.009740728116686491</v>
      </c>
      <c r="K26" s="66"/>
      <c r="L26" s="66"/>
      <c r="M26" s="66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ht="11.25">
      <c r="A27" s="4">
        <v>81</v>
      </c>
      <c r="B27" s="11" t="s">
        <v>58</v>
      </c>
      <c r="C27" s="63">
        <f>+'Cartera vigente por mes'!O29</f>
        <v>4462</v>
      </c>
      <c r="D27" s="64">
        <f t="shared" si="3"/>
        <v>0.07750160665589773</v>
      </c>
      <c r="E27" s="65"/>
      <c r="F27" s="63">
        <f>+'Cartera vigente por mes'!O110</f>
        <v>10079</v>
      </c>
      <c r="G27" s="64">
        <f t="shared" si="4"/>
        <v>0.06558987941457828</v>
      </c>
      <c r="H27" s="66"/>
      <c r="I27" s="67">
        <f t="shared" si="5"/>
        <v>0.003534218234411658</v>
      </c>
      <c r="J27" s="67">
        <f t="shared" si="6"/>
        <v>0.0035637155137421737</v>
      </c>
      <c r="K27" s="66"/>
      <c r="L27" s="66"/>
      <c r="M27" s="66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ht="11.25">
      <c r="A28" s="4">
        <v>85</v>
      </c>
      <c r="B28" s="11" t="s">
        <v>59</v>
      </c>
      <c r="C28" s="63">
        <f>+'Cartera vigente por mes'!O30</f>
        <v>6552</v>
      </c>
      <c r="D28" s="64">
        <f t="shared" si="3"/>
        <v>0.11380334531811787</v>
      </c>
      <c r="E28" s="65"/>
      <c r="F28" s="63">
        <f>+'Cartera vigente por mes'!O111</f>
        <v>17510</v>
      </c>
      <c r="G28" s="64">
        <f t="shared" si="4"/>
        <v>0.11394769208743583</v>
      </c>
      <c r="H28" s="66"/>
      <c r="I28" s="67">
        <f t="shared" si="5"/>
        <v>0.005189645421753739</v>
      </c>
      <c r="J28" s="67">
        <f t="shared" si="6"/>
        <v>0.006191155734261877</v>
      </c>
      <c r="K28" s="66"/>
      <c r="L28" s="66"/>
      <c r="M28" s="66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ht="11.25">
      <c r="A29" s="4">
        <v>94</v>
      </c>
      <c r="B29" s="11" t="s">
        <v>60</v>
      </c>
      <c r="C29" s="63">
        <f>+'Cartera vigente por mes'!O31</f>
        <v>1572</v>
      </c>
      <c r="D29" s="64">
        <f t="shared" si="3"/>
        <v>0.02730446563493304</v>
      </c>
      <c r="E29" s="65"/>
      <c r="F29" s="63">
        <f>+'Cartera vigente por mes'!O112</f>
        <v>4899</v>
      </c>
      <c r="G29" s="64">
        <f t="shared" si="4"/>
        <v>0.03188062498779829</v>
      </c>
      <c r="H29" s="66"/>
      <c r="I29" s="67">
        <f t="shared" si="5"/>
        <v>0.001245134707417106</v>
      </c>
      <c r="J29" s="67">
        <f t="shared" si="6"/>
        <v>0.0017321800081181575</v>
      </c>
      <c r="K29" s="66"/>
      <c r="L29" s="66"/>
      <c r="M29" s="66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ht="11.25">
      <c r="A30" s="4"/>
      <c r="B30" s="4"/>
      <c r="C30" s="68"/>
      <c r="D30" s="68"/>
      <c r="E30" s="65"/>
      <c r="F30" s="65"/>
      <c r="G30" s="65"/>
      <c r="H30" s="66"/>
      <c r="I30" s="66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ht="11.25">
      <c r="A31" s="11"/>
      <c r="B31" s="11" t="s">
        <v>61</v>
      </c>
      <c r="C31" s="65">
        <f>SUM(C22:C29)</f>
        <v>57573</v>
      </c>
      <c r="D31" s="64">
        <f>+C31/$C$33</f>
        <v>0.04560187055351465</v>
      </c>
      <c r="E31" s="65"/>
      <c r="F31" s="65">
        <f>SUM(F22:F29)</f>
        <v>153667</v>
      </c>
      <c r="G31" s="64">
        <f>+F31/$F$33</f>
        <v>0.0543333140043872</v>
      </c>
      <c r="H31" s="66"/>
      <c r="I31" s="67">
        <f>+C31/C$33</f>
        <v>0.04560187055351465</v>
      </c>
      <c r="J31" s="67">
        <f>+F31/F$33</f>
        <v>0.0543333140043872</v>
      </c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11.25">
      <c r="A32" s="4"/>
      <c r="B32" s="4"/>
      <c r="C32" s="68"/>
      <c r="D32" s="68"/>
      <c r="E32" s="65"/>
      <c r="F32" s="65"/>
      <c r="G32" s="65"/>
      <c r="H32" s="66"/>
      <c r="I32" s="66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ht="12" thickBot="1">
      <c r="A33" s="18"/>
      <c r="B33" s="18" t="s">
        <v>62</v>
      </c>
      <c r="C33" s="65">
        <f>C20+C31</f>
        <v>1262514</v>
      </c>
      <c r="D33" s="69">
        <f>D20+D31</f>
        <v>1</v>
      </c>
      <c r="E33" s="65"/>
      <c r="F33" s="65">
        <f>F20+F31</f>
        <v>2828228</v>
      </c>
      <c r="G33" s="69">
        <f>G20+G31</f>
        <v>1</v>
      </c>
      <c r="H33" s="66"/>
      <c r="I33" s="67">
        <f>+I20+I31</f>
        <v>1</v>
      </c>
      <c r="J33" s="67">
        <f>+J20+J31</f>
        <v>1</v>
      </c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ht="11.25">
      <c r="A34" s="70"/>
      <c r="B34" s="70"/>
      <c r="C34" s="70"/>
      <c r="D34" s="70"/>
      <c r="E34" s="62"/>
      <c r="F34" s="62"/>
      <c r="G34" s="62"/>
      <c r="H34" s="66"/>
      <c r="I34" s="66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2:31" ht="11.25">
      <c r="B35" s="11" t="str">
        <f>+'Cartera vigente por mes'!B37</f>
        <v>Fuente: Superintendencia de Isapres, Archivo Maestro de Beneficiarios.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ht="11.25">
      <c r="B36" s="71" t="s">
        <v>251</v>
      </c>
    </row>
    <row r="37" spans="2:7" ht="36" customHeight="1">
      <c r="B37" s="151" t="str">
        <f>+'Participacion de cartera'!B37:G37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7" s="151"/>
      <c r="D37" s="151"/>
      <c r="E37" s="151"/>
      <c r="F37" s="151"/>
      <c r="G37" s="151"/>
    </row>
    <row r="38" spans="2:7" ht="33.75" customHeight="1">
      <c r="B38" s="151" t="str">
        <f>+'Participacion de cartera'!B38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8" s="151"/>
      <c r="D38" s="151"/>
      <c r="E38" s="151"/>
      <c r="F38" s="151"/>
      <c r="G38" s="151"/>
    </row>
    <row r="39" spans="2:7" ht="33" customHeight="1">
      <c r="B39" s="151">
        <f>+'Participacion de cartera'!B39:G39</f>
      </c>
      <c r="C39" s="151"/>
      <c r="D39" s="151"/>
      <c r="E39" s="151"/>
      <c r="F39" s="151"/>
      <c r="G39" s="151"/>
    </row>
    <row r="40" spans="1:7" ht="12.75">
      <c r="A40" s="146" t="s">
        <v>284</v>
      </c>
      <c r="B40" s="146"/>
      <c r="C40" s="146"/>
      <c r="D40" s="146"/>
      <c r="E40" s="146"/>
      <c r="F40" s="146"/>
      <c r="G40" s="146"/>
    </row>
  </sheetData>
  <mergeCells count="8">
    <mergeCell ref="A1:G1"/>
    <mergeCell ref="A40:G40"/>
    <mergeCell ref="B39:G39"/>
    <mergeCell ref="B38:G38"/>
    <mergeCell ref="B2:G2"/>
    <mergeCell ref="B3:G3"/>
    <mergeCell ref="B4:G4"/>
    <mergeCell ref="B37:G37"/>
  </mergeCells>
  <hyperlinks>
    <hyperlink ref="A1" location="Indice!A1" display="Volver"/>
    <hyperlink ref="A40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K88"/>
  <sheetViews>
    <sheetView showGridLines="0" zoomScale="75" zoomScaleNormal="75" workbookViewId="0" topLeftCell="A1">
      <selection activeCell="B2" sqref="B2:H2"/>
    </sheetView>
  </sheetViews>
  <sheetFormatPr defaultColWidth="6.796875" defaultRowHeight="15"/>
  <cols>
    <col min="1" max="1" width="4.59765625" style="1" bestFit="1" customWidth="1"/>
    <col min="2" max="2" width="26.5" style="1" customWidth="1"/>
    <col min="3" max="3" width="12.09765625" style="1" bestFit="1" customWidth="1"/>
    <col min="4" max="5" width="10.19921875" style="1" bestFit="1" customWidth="1"/>
    <col min="6" max="6" width="10.59765625" style="1" customWidth="1"/>
    <col min="7" max="7" width="10.09765625" style="1" hidden="1" customWidth="1"/>
    <col min="8" max="8" width="12.09765625" style="1" bestFit="1" customWidth="1"/>
    <col min="9" max="9" width="6.69921875" style="1" customWidth="1"/>
    <col min="10" max="10" width="10.19921875" style="1" customWidth="1"/>
    <col min="11" max="11" width="11.8984375" style="1" customWidth="1"/>
    <col min="12" max="16384" width="6.69921875" style="1" customWidth="1"/>
  </cols>
  <sheetData>
    <row r="1" spans="1:8" ht="12.75">
      <c r="A1" s="146" t="s">
        <v>284</v>
      </c>
      <c r="B1" s="146"/>
      <c r="C1" s="146"/>
      <c r="D1" s="146"/>
      <c r="E1" s="146"/>
      <c r="F1" s="146"/>
      <c r="G1" s="146"/>
      <c r="H1" s="146"/>
    </row>
    <row r="2" spans="2:8" ht="13.5">
      <c r="B2" s="148" t="s">
        <v>179</v>
      </c>
      <c r="C2" s="148"/>
      <c r="D2" s="148"/>
      <c r="E2" s="148"/>
      <c r="F2" s="148"/>
      <c r="G2" s="148"/>
      <c r="H2" s="148"/>
    </row>
    <row r="3" spans="2:8" ht="13.5">
      <c r="B3" s="148" t="s">
        <v>180</v>
      </c>
      <c r="C3" s="148"/>
      <c r="D3" s="148"/>
      <c r="E3" s="148"/>
      <c r="F3" s="148"/>
      <c r="G3" s="148"/>
      <c r="H3" s="148"/>
    </row>
    <row r="4" spans="2:8" ht="13.5">
      <c r="B4" s="148" t="s">
        <v>268</v>
      </c>
      <c r="C4" s="148"/>
      <c r="D4" s="148"/>
      <c r="E4" s="148"/>
      <c r="F4" s="148"/>
      <c r="G4" s="148"/>
      <c r="H4" s="148"/>
    </row>
    <row r="5" ht="12" thickBot="1">
      <c r="A5" s="8"/>
    </row>
    <row r="6" spans="1:11" ht="11.25">
      <c r="A6" s="109" t="s">
        <v>1</v>
      </c>
      <c r="B6" s="109" t="s">
        <v>1</v>
      </c>
      <c r="C6" s="135" t="s">
        <v>181</v>
      </c>
      <c r="D6" s="135" t="s">
        <v>155</v>
      </c>
      <c r="E6" s="135" t="s">
        <v>156</v>
      </c>
      <c r="F6" s="135" t="s">
        <v>157</v>
      </c>
      <c r="G6" s="135" t="s">
        <v>182</v>
      </c>
      <c r="H6" s="135"/>
      <c r="J6" s="22"/>
      <c r="K6" s="22"/>
    </row>
    <row r="7" spans="1:8" ht="11.25">
      <c r="A7" s="116" t="s">
        <v>40</v>
      </c>
      <c r="B7" s="117" t="s">
        <v>41</v>
      </c>
      <c r="C7" s="118" t="s">
        <v>173</v>
      </c>
      <c r="D7" s="118" t="s">
        <v>173</v>
      </c>
      <c r="E7" s="118" t="s">
        <v>174</v>
      </c>
      <c r="F7" s="118" t="s">
        <v>175</v>
      </c>
      <c r="G7" s="118" t="s">
        <v>183</v>
      </c>
      <c r="H7" s="118" t="s">
        <v>4</v>
      </c>
    </row>
    <row r="8" spans="1:11" ht="11.25">
      <c r="A8" s="4">
        <v>57</v>
      </c>
      <c r="B8" s="11" t="str">
        <f>+'Participacion de cartera (2)'!B8</f>
        <v>Promepart</v>
      </c>
      <c r="C8" s="23">
        <v>103181</v>
      </c>
      <c r="D8" s="23">
        <v>407</v>
      </c>
      <c r="E8" s="23">
        <v>425</v>
      </c>
      <c r="F8" s="23">
        <v>2751</v>
      </c>
      <c r="G8" s="23"/>
      <c r="H8" s="24">
        <f aca="true" t="shared" si="0" ref="H8:H18">SUM(C8:G8)</f>
        <v>106764</v>
      </c>
      <c r="K8" s="24"/>
    </row>
    <row r="9" spans="1:11" ht="11.25">
      <c r="A9" s="4">
        <v>66</v>
      </c>
      <c r="B9" s="11" t="str">
        <f>+'Participacion de cartera (2)'!B9</f>
        <v>Cigna Salud</v>
      </c>
      <c r="C9" s="23">
        <v>110783</v>
      </c>
      <c r="D9" s="23">
        <v>4480</v>
      </c>
      <c r="E9" s="23">
        <v>0</v>
      </c>
      <c r="F9" s="23">
        <v>4042</v>
      </c>
      <c r="G9" s="23"/>
      <c r="H9" s="24">
        <f t="shared" si="0"/>
        <v>119305</v>
      </c>
      <c r="K9" s="24"/>
    </row>
    <row r="10" spans="1:11" ht="11.25">
      <c r="A10" s="4">
        <v>67</v>
      </c>
      <c r="B10" s="11" t="str">
        <f>+'Participacion de cartera (2)'!B10</f>
        <v>Colmena Golden Cross</v>
      </c>
      <c r="C10" s="23">
        <v>275143</v>
      </c>
      <c r="D10" s="23">
        <v>12811</v>
      </c>
      <c r="E10" s="23">
        <v>22503</v>
      </c>
      <c r="F10" s="23">
        <v>16973</v>
      </c>
      <c r="G10" s="23"/>
      <c r="H10" s="24">
        <f t="shared" si="0"/>
        <v>327430</v>
      </c>
      <c r="K10" s="24"/>
    </row>
    <row r="11" spans="1:11" ht="11.25">
      <c r="A11" s="4">
        <v>70</v>
      </c>
      <c r="B11" s="11" t="str">
        <f>+'Participacion de cartera (2)'!B11</f>
        <v>Normédica</v>
      </c>
      <c r="C11" s="23">
        <v>48427</v>
      </c>
      <c r="D11" s="23">
        <v>96</v>
      </c>
      <c r="E11" s="23">
        <v>709</v>
      </c>
      <c r="F11" s="23">
        <v>373</v>
      </c>
      <c r="G11" s="23"/>
      <c r="H11" s="24">
        <f t="shared" si="0"/>
        <v>49605</v>
      </c>
      <c r="K11" s="24"/>
    </row>
    <row r="12" spans="1:11" ht="11.25">
      <c r="A12" s="4">
        <v>78</v>
      </c>
      <c r="B12" s="11" t="str">
        <f>+'Participacion de cartera (2)'!B12</f>
        <v>ING Salud S.A. (1)</v>
      </c>
      <c r="C12" s="23">
        <v>498551</v>
      </c>
      <c r="D12" s="23">
        <v>14468</v>
      </c>
      <c r="E12" s="23">
        <v>30441</v>
      </c>
      <c r="F12" s="23">
        <v>18751</v>
      </c>
      <c r="G12" s="23"/>
      <c r="H12" s="24">
        <f t="shared" si="0"/>
        <v>562211</v>
      </c>
      <c r="K12" s="24"/>
    </row>
    <row r="13" spans="1:11" ht="11.25">
      <c r="A13" s="4">
        <v>80</v>
      </c>
      <c r="B13" s="11" t="str">
        <f>+'Participacion de cartera (2)'!B13</f>
        <v>Vida Tres</v>
      </c>
      <c r="C13" s="23">
        <v>125147</v>
      </c>
      <c r="D13" s="23">
        <v>136</v>
      </c>
      <c r="E13" s="23">
        <v>0</v>
      </c>
      <c r="F13" s="23">
        <v>3305</v>
      </c>
      <c r="G13" s="23"/>
      <c r="H13" s="24">
        <f t="shared" si="0"/>
        <v>128588</v>
      </c>
      <c r="K13" s="24"/>
    </row>
    <row r="14" spans="1:11" ht="11.25">
      <c r="A14" s="4">
        <v>88</v>
      </c>
      <c r="B14" s="11" t="str">
        <f>+'Participacion de cartera (2)'!B14</f>
        <v>Masvida</v>
      </c>
      <c r="C14" s="23">
        <v>163838</v>
      </c>
      <c r="D14" s="23">
        <v>6996</v>
      </c>
      <c r="E14" s="23">
        <v>8731</v>
      </c>
      <c r="F14" s="23">
        <v>4540</v>
      </c>
      <c r="G14" s="23"/>
      <c r="H14" s="24">
        <f t="shared" si="0"/>
        <v>184105</v>
      </c>
      <c r="K14" s="24"/>
    </row>
    <row r="15" spans="1:11" ht="11.25">
      <c r="A15" s="4">
        <v>96</v>
      </c>
      <c r="B15" s="11" t="str">
        <f>+'Participacion de cartera (2)'!B15</f>
        <v>Vida Plena S.A. (2)</v>
      </c>
      <c r="C15" s="23">
        <v>44914</v>
      </c>
      <c r="D15" s="23">
        <v>896</v>
      </c>
      <c r="E15" s="23">
        <v>254</v>
      </c>
      <c r="F15" s="23">
        <v>940</v>
      </c>
      <c r="G15" s="23"/>
      <c r="H15" s="24">
        <f t="shared" si="0"/>
        <v>47004</v>
      </c>
      <c r="K15" s="24"/>
    </row>
    <row r="16" spans="1:11" ht="11.25">
      <c r="A16" s="4">
        <v>99</v>
      </c>
      <c r="B16" s="11" t="str">
        <f>+'Participacion de cartera (2)'!B16</f>
        <v>Isapre Banmédica</v>
      </c>
      <c r="C16" s="23">
        <v>454159</v>
      </c>
      <c r="D16" s="23">
        <v>320</v>
      </c>
      <c r="E16" s="23">
        <v>0</v>
      </c>
      <c r="F16" s="23">
        <v>16388</v>
      </c>
      <c r="G16" s="23"/>
      <c r="H16" s="24">
        <f t="shared" si="0"/>
        <v>470867</v>
      </c>
      <c r="K16" s="24"/>
    </row>
    <row r="17" spans="1:11" ht="11.25">
      <c r="A17" s="4">
        <v>104</v>
      </c>
      <c r="B17" s="11" t="str">
        <f>+'Participacion de cartera (2)'!B17</f>
        <v>Sfera</v>
      </c>
      <c r="C17" s="23">
        <v>27198</v>
      </c>
      <c r="D17" s="23">
        <v>309</v>
      </c>
      <c r="E17" s="23">
        <v>249</v>
      </c>
      <c r="F17" s="23">
        <v>122</v>
      </c>
      <c r="G17" s="23"/>
      <c r="H17" s="24">
        <f t="shared" si="0"/>
        <v>27878</v>
      </c>
      <c r="K17" s="24"/>
    </row>
    <row r="18" spans="1:11" ht="11.25">
      <c r="A18" s="4">
        <v>107</v>
      </c>
      <c r="B18" s="11" t="str">
        <f>+'Participacion de cartera (2)'!B18</f>
        <v>Consalud S.A.</v>
      </c>
      <c r="C18" s="23">
        <v>581495</v>
      </c>
      <c r="D18" s="23">
        <v>7625</v>
      </c>
      <c r="E18" s="23">
        <v>12509</v>
      </c>
      <c r="F18" s="23">
        <v>47044</v>
      </c>
      <c r="G18" s="23"/>
      <c r="H18" s="24">
        <f t="shared" si="0"/>
        <v>648673</v>
      </c>
      <c r="K18" s="24"/>
    </row>
    <row r="19" spans="1:11" ht="11.25">
      <c r="A19" s="4"/>
      <c r="B19" s="4"/>
      <c r="C19" s="33"/>
      <c r="D19" s="33"/>
      <c r="E19" s="33"/>
      <c r="F19" s="33"/>
      <c r="G19" s="33"/>
      <c r="H19" s="24"/>
      <c r="K19" s="24"/>
    </row>
    <row r="20" spans="2:11" ht="11.25">
      <c r="B20" s="11" t="s">
        <v>52</v>
      </c>
      <c r="C20" s="24">
        <f aca="true" t="shared" si="1" ref="C20:H20">SUM(C8:C19)</f>
        <v>2432836</v>
      </c>
      <c r="D20" s="24">
        <f t="shared" si="1"/>
        <v>48544</v>
      </c>
      <c r="E20" s="24">
        <f t="shared" si="1"/>
        <v>75821</v>
      </c>
      <c r="F20" s="24">
        <f t="shared" si="1"/>
        <v>115229</v>
      </c>
      <c r="G20" s="24">
        <f t="shared" si="1"/>
        <v>0</v>
      </c>
      <c r="H20" s="24">
        <f t="shared" si="1"/>
        <v>2672430</v>
      </c>
      <c r="J20" s="24"/>
      <c r="K20" s="24"/>
    </row>
    <row r="21" spans="1:11" ht="11.25">
      <c r="A21" s="4"/>
      <c r="B21" s="4"/>
      <c r="C21" s="33"/>
      <c r="D21" s="33"/>
      <c r="E21" s="33"/>
      <c r="F21" s="33"/>
      <c r="G21" s="33"/>
      <c r="H21" s="24"/>
      <c r="K21" s="24"/>
    </row>
    <row r="22" spans="1:11" ht="11.25">
      <c r="A22" s="4">
        <v>62</v>
      </c>
      <c r="B22" s="11" t="s">
        <v>53</v>
      </c>
      <c r="C22" s="23">
        <v>7265</v>
      </c>
      <c r="D22" s="23">
        <v>2</v>
      </c>
      <c r="E22" s="23">
        <v>85</v>
      </c>
      <c r="F22" s="23">
        <v>130</v>
      </c>
      <c r="G22" s="23"/>
      <c r="H22" s="24">
        <f aca="true" t="shared" si="2" ref="H22:H29">SUM(C22:G22)</f>
        <v>7482</v>
      </c>
      <c r="K22" s="24"/>
    </row>
    <row r="23" spans="1:11" ht="11.25">
      <c r="A23" s="4">
        <v>63</v>
      </c>
      <c r="B23" s="11" t="s">
        <v>54</v>
      </c>
      <c r="C23" s="23">
        <v>38892</v>
      </c>
      <c r="D23" s="23">
        <v>236</v>
      </c>
      <c r="E23" s="23">
        <v>2142</v>
      </c>
      <c r="F23" s="23">
        <v>6019</v>
      </c>
      <c r="G23" s="23"/>
      <c r="H23" s="24">
        <f t="shared" si="2"/>
        <v>47289</v>
      </c>
      <c r="K23" s="24"/>
    </row>
    <row r="24" spans="1:11" ht="11.25">
      <c r="A24" s="4">
        <v>65</v>
      </c>
      <c r="B24" s="11" t="s">
        <v>55</v>
      </c>
      <c r="C24" s="23">
        <v>30914</v>
      </c>
      <c r="D24" s="23">
        <v>182</v>
      </c>
      <c r="E24" s="23">
        <v>1056</v>
      </c>
      <c r="F24" s="23">
        <v>1445</v>
      </c>
      <c r="G24" s="23"/>
      <c r="H24" s="24">
        <f t="shared" si="2"/>
        <v>33597</v>
      </c>
      <c r="K24" s="24"/>
    </row>
    <row r="25" spans="1:11" ht="11.25">
      <c r="A25" s="4">
        <v>68</v>
      </c>
      <c r="B25" s="11" t="s">
        <v>56</v>
      </c>
      <c r="C25" s="23">
        <v>4432</v>
      </c>
      <c r="D25" s="23">
        <v>4</v>
      </c>
      <c r="E25" s="23">
        <v>0</v>
      </c>
      <c r="F25" s="23">
        <v>746</v>
      </c>
      <c r="G25" s="23"/>
      <c r="H25" s="24">
        <f t="shared" si="2"/>
        <v>5182</v>
      </c>
      <c r="K25" s="24"/>
    </row>
    <row r="26" spans="1:11" ht="11.25">
      <c r="A26" s="4">
        <v>76</v>
      </c>
      <c r="B26" s="11" t="s">
        <v>57</v>
      </c>
      <c r="C26" s="23">
        <v>19338</v>
      </c>
      <c r="D26" s="23">
        <v>72</v>
      </c>
      <c r="E26" s="23">
        <v>0</v>
      </c>
      <c r="F26" s="23">
        <v>8127</v>
      </c>
      <c r="G26" s="23"/>
      <c r="H26" s="24">
        <f t="shared" si="2"/>
        <v>27537</v>
      </c>
      <c r="K26" s="24"/>
    </row>
    <row r="27" spans="1:11" ht="11.25">
      <c r="A27" s="4">
        <v>81</v>
      </c>
      <c r="B27" s="11" t="s">
        <v>58</v>
      </c>
      <c r="C27" s="23">
        <v>6854</v>
      </c>
      <c r="D27" s="23">
        <v>11</v>
      </c>
      <c r="E27" s="23">
        <v>43</v>
      </c>
      <c r="F27" s="23">
        <v>3160</v>
      </c>
      <c r="G27" s="23"/>
      <c r="H27" s="24">
        <f t="shared" si="2"/>
        <v>10068</v>
      </c>
      <c r="K27" s="24"/>
    </row>
    <row r="28" spans="1:11" ht="11.25">
      <c r="A28" s="4">
        <v>85</v>
      </c>
      <c r="B28" s="11" t="s">
        <v>59</v>
      </c>
      <c r="C28" s="23">
        <v>12724</v>
      </c>
      <c r="D28" s="23">
        <v>7</v>
      </c>
      <c r="E28" s="23">
        <v>2327</v>
      </c>
      <c r="F28" s="23">
        <v>2435</v>
      </c>
      <c r="G28" s="23"/>
      <c r="H28" s="24">
        <f t="shared" si="2"/>
        <v>17493</v>
      </c>
      <c r="K28" s="24"/>
    </row>
    <row r="29" spans="1:11" ht="11.25">
      <c r="A29" s="4">
        <v>94</v>
      </c>
      <c r="B29" s="11" t="s">
        <v>60</v>
      </c>
      <c r="C29" s="23">
        <v>4820</v>
      </c>
      <c r="D29" s="23">
        <v>17</v>
      </c>
      <c r="E29" s="23">
        <v>1</v>
      </c>
      <c r="F29" s="23">
        <v>61</v>
      </c>
      <c r="G29" s="23"/>
      <c r="H29" s="24">
        <f t="shared" si="2"/>
        <v>4899</v>
      </c>
      <c r="K29" s="24"/>
    </row>
    <row r="30" spans="1:11" ht="11.25">
      <c r="A30" s="4"/>
      <c r="B30" s="4"/>
      <c r="C30" s="33"/>
      <c r="D30" s="33"/>
      <c r="E30" s="33"/>
      <c r="F30" s="33"/>
      <c r="G30" s="33"/>
      <c r="H30" s="24"/>
      <c r="K30" s="24"/>
    </row>
    <row r="31" spans="1:11" ht="11.25">
      <c r="A31" s="11"/>
      <c r="B31" s="11" t="s">
        <v>61</v>
      </c>
      <c r="C31" s="24">
        <f aca="true" t="shared" si="3" ref="C31:H31">SUM(C22:C29)</f>
        <v>125239</v>
      </c>
      <c r="D31" s="24">
        <f t="shared" si="3"/>
        <v>531</v>
      </c>
      <c r="E31" s="24">
        <f t="shared" si="3"/>
        <v>5654</v>
      </c>
      <c r="F31" s="24">
        <f t="shared" si="3"/>
        <v>22123</v>
      </c>
      <c r="G31" s="24">
        <f t="shared" si="3"/>
        <v>0</v>
      </c>
      <c r="H31" s="24">
        <f t="shared" si="3"/>
        <v>153547</v>
      </c>
      <c r="J31" s="24"/>
      <c r="K31" s="24"/>
    </row>
    <row r="32" spans="1:11" ht="11.25">
      <c r="A32" s="4"/>
      <c r="B32" s="4"/>
      <c r="C32" s="33"/>
      <c r="D32" s="33"/>
      <c r="E32" s="33"/>
      <c r="F32" s="33"/>
      <c r="G32" s="33"/>
      <c r="H32" s="24"/>
      <c r="J32" s="24"/>
      <c r="K32" s="24"/>
    </row>
    <row r="33" spans="1:11" ht="11.25">
      <c r="A33" s="15"/>
      <c r="B33" s="15" t="s">
        <v>62</v>
      </c>
      <c r="C33" s="24">
        <f aca="true" t="shared" si="4" ref="C33:H33">C20+C31</f>
        <v>2558075</v>
      </c>
      <c r="D33" s="24">
        <f t="shared" si="4"/>
        <v>49075</v>
      </c>
      <c r="E33" s="24">
        <f t="shared" si="4"/>
        <v>81475</v>
      </c>
      <c r="F33" s="24">
        <f t="shared" si="4"/>
        <v>137352</v>
      </c>
      <c r="G33" s="24">
        <f t="shared" si="4"/>
        <v>0</v>
      </c>
      <c r="H33" s="24">
        <f t="shared" si="4"/>
        <v>2825977</v>
      </c>
      <c r="J33" s="24"/>
      <c r="K33" s="24"/>
    </row>
    <row r="34" spans="1:11" ht="11.25">
      <c r="A34" s="4"/>
      <c r="B34" s="4"/>
      <c r="C34" s="33"/>
      <c r="D34" s="33"/>
      <c r="E34" s="33"/>
      <c r="F34" s="33"/>
      <c r="G34" s="33"/>
      <c r="H34" s="33"/>
      <c r="K34" s="24"/>
    </row>
    <row r="35" spans="1:11" ht="12" thickBot="1">
      <c r="A35" s="25"/>
      <c r="B35" s="25" t="s">
        <v>63</v>
      </c>
      <c r="C35" s="49">
        <f>(C33/$H33)</f>
        <v>0.9052002192516075</v>
      </c>
      <c r="D35" s="49">
        <f>(D33/$H33)</f>
        <v>0.01736567565836523</v>
      </c>
      <c r="E35" s="49">
        <f>(E33/$H33)</f>
        <v>0.028830737122064333</v>
      </c>
      <c r="F35" s="49">
        <f>(F33/$H33)</f>
        <v>0.04860336796796294</v>
      </c>
      <c r="G35" s="49">
        <f>(G33/$H33)</f>
        <v>0</v>
      </c>
      <c r="H35" s="49">
        <f>SUM(C35:G35)</f>
        <v>1</v>
      </c>
      <c r="K35" s="24"/>
    </row>
    <row r="36" ht="11.25">
      <c r="B36" s="4"/>
    </row>
    <row r="37" ht="11.25">
      <c r="B37" s="11" t="str">
        <f>+'Cartera vigente por mes'!B37</f>
        <v>Fuente: Superintendencia de Isapres, Archivo Maestro de Beneficiarios.</v>
      </c>
    </row>
    <row r="38" spans="2:8" ht="33.75" customHeight="1">
      <c r="B38" s="151" t="str">
        <f>+'Participacion de cartera (2)'!B37:G37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8" s="151"/>
      <c r="D38" s="151"/>
      <c r="E38" s="151"/>
      <c r="F38" s="151"/>
      <c r="G38" s="151"/>
      <c r="H38" s="151"/>
    </row>
    <row r="39" spans="2:8" ht="45.75" customHeight="1">
      <c r="B39" s="151" t="str">
        <f>+'Participacion de cartera (2)'!B38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9" s="151"/>
      <c r="D39" s="151"/>
      <c r="E39" s="151"/>
      <c r="F39" s="151"/>
      <c r="G39" s="151"/>
      <c r="H39" s="151"/>
    </row>
    <row r="40" spans="2:8" ht="11.25">
      <c r="B40" s="147">
        <f>+'Participacion de cartera (2)'!B39:G39</f>
      </c>
      <c r="C40" s="147"/>
      <c r="D40" s="147"/>
      <c r="E40" s="147"/>
      <c r="F40" s="147"/>
      <c r="G40" s="147"/>
      <c r="H40" s="147"/>
    </row>
    <row r="41" spans="2:8" ht="11.25" hidden="1">
      <c r="B41" s="151"/>
      <c r="C41" s="151"/>
      <c r="D41" s="151"/>
      <c r="E41" s="151"/>
      <c r="F41" s="151"/>
      <c r="G41" s="151"/>
      <c r="H41" s="151"/>
    </row>
    <row r="42" ht="11.25" hidden="1">
      <c r="B42" s="11"/>
    </row>
    <row r="43" ht="11.25" hidden="1">
      <c r="B43" s="55"/>
    </row>
    <row r="44" ht="11.25" hidden="1"/>
    <row r="45" ht="11.25" hidden="1"/>
    <row r="46" ht="11.25" hidden="1"/>
    <row r="47" spans="1:8" ht="12.75">
      <c r="A47" s="146" t="s">
        <v>284</v>
      </c>
      <c r="B47" s="146"/>
      <c r="C47" s="146"/>
      <c r="D47" s="146"/>
      <c r="E47" s="146"/>
      <c r="F47" s="146"/>
      <c r="G47" s="146"/>
      <c r="H47" s="146"/>
    </row>
    <row r="49" spans="1:8" ht="13.5">
      <c r="A49" s="56"/>
      <c r="B49" s="98" t="str">
        <f>+B2</f>
        <v>CUADRO 2.3.6</v>
      </c>
      <c r="C49" s="57"/>
      <c r="D49" s="57"/>
      <c r="E49" s="57"/>
      <c r="F49" s="57"/>
      <c r="G49" s="57"/>
      <c r="H49" s="57"/>
    </row>
    <row r="50" spans="2:8" ht="13.5">
      <c r="B50" s="98" t="str">
        <f>+B3</f>
        <v>BENEFICIARIOS POR CONDICION PREVISIONAL DEL COTIZANTE E ISAPRE </v>
      </c>
      <c r="C50" s="57"/>
      <c r="D50" s="57"/>
      <c r="E50" s="57"/>
      <c r="F50" s="57"/>
      <c r="G50" s="57"/>
      <c r="H50" s="57"/>
    </row>
    <row r="51" spans="2:8" ht="13.5">
      <c r="B51" s="98" t="str">
        <f>+B4</f>
        <v>EN DICIEMBRE DE 2002</v>
      </c>
      <c r="C51" s="57"/>
      <c r="D51" s="57"/>
      <c r="E51" s="57"/>
      <c r="F51" s="57"/>
      <c r="G51" s="57"/>
      <c r="H51" s="57"/>
    </row>
    <row r="52" ht="12" thickBot="1">
      <c r="A52" s="8"/>
    </row>
    <row r="53" spans="1:8" ht="11.25">
      <c r="A53" s="109" t="s">
        <v>1</v>
      </c>
      <c r="B53" s="109" t="s">
        <v>1</v>
      </c>
      <c r="C53" s="136" t="s">
        <v>181</v>
      </c>
      <c r="D53" s="136" t="s">
        <v>155</v>
      </c>
      <c r="E53" s="136" t="s">
        <v>156</v>
      </c>
      <c r="F53" s="136" t="s">
        <v>157</v>
      </c>
      <c r="G53" s="136" t="s">
        <v>182</v>
      </c>
      <c r="H53" s="136"/>
    </row>
    <row r="54" spans="1:8" ht="11.25">
      <c r="A54" s="116" t="s">
        <v>40</v>
      </c>
      <c r="B54" s="117" t="s">
        <v>41</v>
      </c>
      <c r="C54" s="137" t="s">
        <v>173</v>
      </c>
      <c r="D54" s="137" t="s">
        <v>173</v>
      </c>
      <c r="E54" s="137" t="s">
        <v>174</v>
      </c>
      <c r="F54" s="137" t="s">
        <v>175</v>
      </c>
      <c r="G54" s="137" t="s">
        <v>183</v>
      </c>
      <c r="H54" s="137" t="s">
        <v>4</v>
      </c>
    </row>
    <row r="55" spans="1:8" ht="11.25">
      <c r="A55" s="95">
        <f aca="true" t="shared" si="5" ref="A55:B64">+A8</f>
        <v>57</v>
      </c>
      <c r="B55" s="11" t="str">
        <f t="shared" si="5"/>
        <v>Promepart</v>
      </c>
      <c r="C55" s="27">
        <f aca="true" t="shared" si="6" ref="C55:H55">(C8/$H8)*100</f>
        <v>96.64399985013675</v>
      </c>
      <c r="D55" s="27">
        <f t="shared" si="6"/>
        <v>0.38121464163950397</v>
      </c>
      <c r="E55" s="27">
        <f t="shared" si="6"/>
        <v>0.39807425724026824</v>
      </c>
      <c r="F55" s="27">
        <f t="shared" si="6"/>
        <v>2.5767112509834775</v>
      </c>
      <c r="G55" s="27">
        <f t="shared" si="6"/>
        <v>0</v>
      </c>
      <c r="H55" s="27">
        <f t="shared" si="6"/>
        <v>100</v>
      </c>
    </row>
    <row r="56" spans="1:8" ht="11.25">
      <c r="A56" s="95">
        <f t="shared" si="5"/>
        <v>66</v>
      </c>
      <c r="B56" s="11" t="str">
        <f t="shared" si="5"/>
        <v>Cigna Salud</v>
      </c>
      <c r="C56" s="27">
        <f aca="true" t="shared" si="7" ref="C56:H56">(C9/$H9)*100</f>
        <v>92.8569632454633</v>
      </c>
      <c r="D56" s="27">
        <f t="shared" si="7"/>
        <v>3.7550815137672355</v>
      </c>
      <c r="E56" s="27">
        <f t="shared" si="7"/>
        <v>0</v>
      </c>
      <c r="F56" s="27">
        <f t="shared" si="7"/>
        <v>3.3879552407694566</v>
      </c>
      <c r="G56" s="27">
        <f t="shared" si="7"/>
        <v>0</v>
      </c>
      <c r="H56" s="27">
        <f t="shared" si="7"/>
        <v>100</v>
      </c>
    </row>
    <row r="57" spans="1:8" ht="11.25">
      <c r="A57" s="95">
        <f t="shared" si="5"/>
        <v>67</v>
      </c>
      <c r="B57" s="11" t="str">
        <f t="shared" si="5"/>
        <v>Colmena Golden Cross</v>
      </c>
      <c r="C57" s="27">
        <f aca="true" t="shared" si="8" ref="C57:H57">(C10/$H10)*100</f>
        <v>84.0310906147879</v>
      </c>
      <c r="D57" s="27">
        <f t="shared" si="8"/>
        <v>3.9125920043978866</v>
      </c>
      <c r="E57" s="27">
        <f t="shared" si="8"/>
        <v>6.8726139938307425</v>
      </c>
      <c r="F57" s="27">
        <f t="shared" si="8"/>
        <v>5.183703386983477</v>
      </c>
      <c r="G57" s="27">
        <f t="shared" si="8"/>
        <v>0</v>
      </c>
      <c r="H57" s="27">
        <f t="shared" si="8"/>
        <v>100</v>
      </c>
    </row>
    <row r="58" spans="1:8" ht="11.25">
      <c r="A58" s="95">
        <f t="shared" si="5"/>
        <v>70</v>
      </c>
      <c r="B58" s="11" t="str">
        <f t="shared" si="5"/>
        <v>Normédica</v>
      </c>
      <c r="C58" s="27">
        <f aca="true" t="shared" si="9" ref="C58:H58">(C11/$H11)*100</f>
        <v>97.6252393911904</v>
      </c>
      <c r="D58" s="27">
        <f t="shared" si="9"/>
        <v>0.19352887813728453</v>
      </c>
      <c r="E58" s="27">
        <f t="shared" si="9"/>
        <v>1.4292914020764036</v>
      </c>
      <c r="F58" s="27">
        <f t="shared" si="9"/>
        <v>0.7519403285959076</v>
      </c>
      <c r="G58" s="27">
        <f t="shared" si="9"/>
        <v>0</v>
      </c>
      <c r="H58" s="27">
        <f t="shared" si="9"/>
        <v>100</v>
      </c>
    </row>
    <row r="59" spans="1:8" ht="11.25">
      <c r="A59" s="95">
        <f t="shared" si="5"/>
        <v>78</v>
      </c>
      <c r="B59" s="11" t="str">
        <f t="shared" si="5"/>
        <v>ING Salud S.A. (1)</v>
      </c>
      <c r="C59" s="27">
        <f aca="true" t="shared" si="10" ref="C59:H59">(C12/$H12)*100</f>
        <v>88.67684908335127</v>
      </c>
      <c r="D59" s="27">
        <f t="shared" si="10"/>
        <v>2.5734110502996206</v>
      </c>
      <c r="E59" s="27">
        <f t="shared" si="10"/>
        <v>5.414515190915866</v>
      </c>
      <c r="F59" s="27">
        <f t="shared" si="10"/>
        <v>3.3352246754332446</v>
      </c>
      <c r="G59" s="27">
        <f t="shared" si="10"/>
        <v>0</v>
      </c>
      <c r="H59" s="27">
        <f t="shared" si="10"/>
        <v>100</v>
      </c>
    </row>
    <row r="60" spans="1:8" ht="11.25">
      <c r="A60" s="95">
        <f t="shared" si="5"/>
        <v>80</v>
      </c>
      <c r="B60" s="11" t="str">
        <f t="shared" si="5"/>
        <v>Vida Tres</v>
      </c>
      <c r="C60" s="27">
        <f aca="true" t="shared" si="11" ref="C60:H60">(C13/$H13)*100</f>
        <v>97.32401157184185</v>
      </c>
      <c r="D60" s="27">
        <f t="shared" si="11"/>
        <v>0.10576414595452141</v>
      </c>
      <c r="E60" s="27">
        <f t="shared" si="11"/>
        <v>0</v>
      </c>
      <c r="F60" s="27">
        <f t="shared" si="11"/>
        <v>2.570224282203627</v>
      </c>
      <c r="G60" s="27">
        <f t="shared" si="11"/>
        <v>0</v>
      </c>
      <c r="H60" s="27">
        <f t="shared" si="11"/>
        <v>100</v>
      </c>
    </row>
    <row r="61" spans="1:8" ht="11.25">
      <c r="A61" s="95">
        <f t="shared" si="5"/>
        <v>88</v>
      </c>
      <c r="B61" s="11" t="str">
        <f t="shared" si="5"/>
        <v>Masvida</v>
      </c>
      <c r="C61" s="27">
        <f aca="true" t="shared" si="12" ref="C61:H61">(C14/$H14)*100</f>
        <v>88.9916080497542</v>
      </c>
      <c r="D61" s="27">
        <f t="shared" si="12"/>
        <v>3.8000054316830068</v>
      </c>
      <c r="E61" s="27">
        <f t="shared" si="12"/>
        <v>4.742402433393987</v>
      </c>
      <c r="F61" s="27">
        <f t="shared" si="12"/>
        <v>2.4659840851687895</v>
      </c>
      <c r="G61" s="27">
        <f t="shared" si="12"/>
        <v>0</v>
      </c>
      <c r="H61" s="27">
        <f t="shared" si="12"/>
        <v>100</v>
      </c>
    </row>
    <row r="62" spans="1:8" ht="11.25">
      <c r="A62" s="95">
        <f t="shared" si="5"/>
        <v>96</v>
      </c>
      <c r="B62" s="11" t="str">
        <f t="shared" si="5"/>
        <v>Vida Plena S.A. (2)</v>
      </c>
      <c r="C62" s="27">
        <f aca="true" t="shared" si="13" ref="C62:H62">(C15/$H15)*100</f>
        <v>95.55356990894393</v>
      </c>
      <c r="D62" s="27">
        <f t="shared" si="13"/>
        <v>1.9062207471704533</v>
      </c>
      <c r="E62" s="27">
        <f t="shared" si="13"/>
        <v>0.5403795421666241</v>
      </c>
      <c r="F62" s="27">
        <f t="shared" si="13"/>
        <v>1.9998298017190024</v>
      </c>
      <c r="G62" s="27">
        <f t="shared" si="13"/>
        <v>0</v>
      </c>
      <c r="H62" s="27">
        <f t="shared" si="13"/>
        <v>100</v>
      </c>
    </row>
    <row r="63" spans="1:8" ht="11.25">
      <c r="A63" s="95">
        <f t="shared" si="5"/>
        <v>99</v>
      </c>
      <c r="B63" s="11" t="str">
        <f t="shared" si="5"/>
        <v>Isapre Banmédica</v>
      </c>
      <c r="C63" s="27">
        <f aca="true" t="shared" si="14" ref="C63:H63">(C16/$H16)*100</f>
        <v>96.45165195267454</v>
      </c>
      <c r="D63" s="27">
        <f t="shared" si="14"/>
        <v>0.06795974234762682</v>
      </c>
      <c r="E63" s="27">
        <f t="shared" si="14"/>
        <v>0</v>
      </c>
      <c r="F63" s="27">
        <f t="shared" si="14"/>
        <v>3.480388304977839</v>
      </c>
      <c r="G63" s="27">
        <f t="shared" si="14"/>
        <v>0</v>
      </c>
      <c r="H63" s="27">
        <f t="shared" si="14"/>
        <v>100</v>
      </c>
    </row>
    <row r="64" spans="1:8" ht="11.25">
      <c r="A64" s="95">
        <f t="shared" si="5"/>
        <v>104</v>
      </c>
      <c r="B64" s="11" t="str">
        <f t="shared" si="5"/>
        <v>Sfera</v>
      </c>
      <c r="C64" s="27">
        <f aca="true" t="shared" si="15" ref="C64:H64">(C17/$H17)*100</f>
        <v>97.56080063132218</v>
      </c>
      <c r="D64" s="27">
        <f t="shared" si="15"/>
        <v>1.1084008895903579</v>
      </c>
      <c r="E64" s="27">
        <f t="shared" si="15"/>
        <v>0.8931774158834924</v>
      </c>
      <c r="F64" s="27">
        <f t="shared" si="15"/>
        <v>0.43762106320396016</v>
      </c>
      <c r="G64" s="27">
        <f t="shared" si="15"/>
        <v>0</v>
      </c>
      <c r="H64" s="27">
        <f t="shared" si="15"/>
        <v>100</v>
      </c>
    </row>
    <row r="65" spans="1:8" ht="11.25">
      <c r="A65" s="95">
        <f>+A18</f>
        <v>107</v>
      </c>
      <c r="B65" s="11" t="str">
        <f>+B18</f>
        <v>Consalud S.A.</v>
      </c>
      <c r="C65" s="27">
        <f aca="true" t="shared" si="16" ref="C65:H65">(C18/$H18)*100</f>
        <v>89.64378045640869</v>
      </c>
      <c r="D65" s="27">
        <f t="shared" si="16"/>
        <v>1.1754767039787382</v>
      </c>
      <c r="E65" s="27">
        <f t="shared" si="16"/>
        <v>1.9283984380419716</v>
      </c>
      <c r="F65" s="27">
        <f t="shared" si="16"/>
        <v>7.252344401570592</v>
      </c>
      <c r="G65" s="27">
        <f t="shared" si="16"/>
        <v>0</v>
      </c>
      <c r="H65" s="27">
        <f t="shared" si="16"/>
        <v>100</v>
      </c>
    </row>
    <row r="66" spans="1:8" ht="11.25">
      <c r="A66" s="4"/>
      <c r="B66" s="4"/>
      <c r="C66" s="33"/>
      <c r="D66" s="33"/>
      <c r="E66" s="33"/>
      <c r="F66" s="33"/>
      <c r="G66" s="33"/>
      <c r="H66" s="24"/>
    </row>
    <row r="67" spans="2:8" ht="11.25">
      <c r="B67" s="11" t="s">
        <v>52</v>
      </c>
      <c r="C67" s="27">
        <f aca="true" t="shared" si="17" ref="C67:H67">(C20/$H20)*100</f>
        <v>91.03460146757818</v>
      </c>
      <c r="D67" s="27">
        <f t="shared" si="17"/>
        <v>1.8164741452535709</v>
      </c>
      <c r="E67" s="27">
        <f t="shared" si="17"/>
        <v>2.83715569724932</v>
      </c>
      <c r="F67" s="27">
        <f t="shared" si="17"/>
        <v>4.311768689918913</v>
      </c>
      <c r="G67" s="27">
        <f t="shared" si="17"/>
        <v>0</v>
      </c>
      <c r="H67" s="27">
        <f t="shared" si="17"/>
        <v>100</v>
      </c>
    </row>
    <row r="68" spans="1:8" ht="11.25">
      <c r="A68" s="4"/>
      <c r="B68" s="4"/>
      <c r="C68" s="33"/>
      <c r="D68" s="33"/>
      <c r="E68" s="33"/>
      <c r="F68" s="33"/>
      <c r="G68" s="33"/>
      <c r="H68" s="24"/>
    </row>
    <row r="69" spans="1:8" ht="11.25">
      <c r="A69" s="4">
        <v>62</v>
      </c>
      <c r="B69" s="11" t="s">
        <v>53</v>
      </c>
      <c r="C69" s="27">
        <f aca="true" t="shared" si="18" ref="C69:H76">(C22/$H22)*100</f>
        <v>97.099705960973</v>
      </c>
      <c r="D69" s="27">
        <f t="shared" si="18"/>
        <v>0.02673082063619353</v>
      </c>
      <c r="E69" s="27">
        <f t="shared" si="18"/>
        <v>1.136059877038225</v>
      </c>
      <c r="F69" s="27">
        <f t="shared" si="18"/>
        <v>1.7375033413525796</v>
      </c>
      <c r="G69" s="27">
        <f t="shared" si="18"/>
        <v>0</v>
      </c>
      <c r="H69" s="27">
        <f t="shared" si="18"/>
        <v>100</v>
      </c>
    </row>
    <row r="70" spans="1:8" ht="11.25">
      <c r="A70" s="4">
        <v>63</v>
      </c>
      <c r="B70" s="11" t="s">
        <v>54</v>
      </c>
      <c r="C70" s="27">
        <f t="shared" si="18"/>
        <v>82.24322781196473</v>
      </c>
      <c r="D70" s="27">
        <f t="shared" si="18"/>
        <v>0.4990589777749583</v>
      </c>
      <c r="E70" s="27">
        <f t="shared" si="18"/>
        <v>4.529594620313392</v>
      </c>
      <c r="F70" s="27">
        <f t="shared" si="18"/>
        <v>12.728118589946922</v>
      </c>
      <c r="G70" s="27">
        <f t="shared" si="18"/>
        <v>0</v>
      </c>
      <c r="H70" s="27">
        <f t="shared" si="18"/>
        <v>100</v>
      </c>
    </row>
    <row r="71" spans="1:8" ht="11.25">
      <c r="A71" s="4">
        <v>65</v>
      </c>
      <c r="B71" s="11" t="s">
        <v>55</v>
      </c>
      <c r="C71" s="27">
        <f t="shared" si="18"/>
        <v>92.01416793166057</v>
      </c>
      <c r="D71" s="27">
        <f t="shared" si="18"/>
        <v>0.5417150340804238</v>
      </c>
      <c r="E71" s="27">
        <f t="shared" si="18"/>
        <v>3.143137780158943</v>
      </c>
      <c r="F71" s="27">
        <f t="shared" si="18"/>
        <v>4.300979254100069</v>
      </c>
      <c r="G71" s="27">
        <f t="shared" si="18"/>
        <v>0</v>
      </c>
      <c r="H71" s="27">
        <f t="shared" si="18"/>
        <v>100</v>
      </c>
    </row>
    <row r="72" spans="1:8" ht="11.25">
      <c r="A72" s="4">
        <v>68</v>
      </c>
      <c r="B72" s="11" t="s">
        <v>56</v>
      </c>
      <c r="C72" s="27">
        <f t="shared" si="18"/>
        <v>85.52682362022385</v>
      </c>
      <c r="D72" s="27">
        <f t="shared" si="18"/>
        <v>0.0771902740254728</v>
      </c>
      <c r="E72" s="27">
        <f t="shared" si="18"/>
        <v>0</v>
      </c>
      <c r="F72" s="27">
        <f t="shared" si="18"/>
        <v>14.395986105750675</v>
      </c>
      <c r="G72" s="27">
        <f t="shared" si="18"/>
        <v>0</v>
      </c>
      <c r="H72" s="27">
        <f t="shared" si="18"/>
        <v>100</v>
      </c>
    </row>
    <row r="73" spans="1:8" ht="11.25">
      <c r="A73" s="4">
        <v>76</v>
      </c>
      <c r="B73" s="11" t="s">
        <v>57</v>
      </c>
      <c r="C73" s="27">
        <f t="shared" si="18"/>
        <v>70.22551476195665</v>
      </c>
      <c r="D73" s="27">
        <f t="shared" si="18"/>
        <v>0.2614663906743654</v>
      </c>
      <c r="E73" s="27">
        <f t="shared" si="18"/>
        <v>0</v>
      </c>
      <c r="F73" s="27">
        <f t="shared" si="18"/>
        <v>29.513018847368993</v>
      </c>
      <c r="G73" s="27">
        <f t="shared" si="18"/>
        <v>0</v>
      </c>
      <c r="H73" s="27">
        <f t="shared" si="18"/>
        <v>100</v>
      </c>
    </row>
    <row r="74" spans="1:8" ht="11.25">
      <c r="A74" s="4">
        <v>81</v>
      </c>
      <c r="B74" s="11" t="s">
        <v>58</v>
      </c>
      <c r="C74" s="27">
        <f t="shared" si="18"/>
        <v>68.07707588398888</v>
      </c>
      <c r="D74" s="27">
        <f t="shared" si="18"/>
        <v>0.10925705204608661</v>
      </c>
      <c r="E74" s="27">
        <f t="shared" si="18"/>
        <v>0.42709574890742946</v>
      </c>
      <c r="F74" s="27">
        <f t="shared" si="18"/>
        <v>31.38657131505761</v>
      </c>
      <c r="G74" s="27">
        <f t="shared" si="18"/>
        <v>0</v>
      </c>
      <c r="H74" s="27">
        <f t="shared" si="18"/>
        <v>100</v>
      </c>
    </row>
    <row r="75" spans="1:8" ht="11.25">
      <c r="A75" s="4">
        <v>85</v>
      </c>
      <c r="B75" s="11" t="s">
        <v>59</v>
      </c>
      <c r="C75" s="27">
        <f t="shared" si="18"/>
        <v>72.73766649516949</v>
      </c>
      <c r="D75" s="27">
        <f t="shared" si="18"/>
        <v>0.040016006402561026</v>
      </c>
      <c r="E75" s="27">
        <f t="shared" si="18"/>
        <v>13.302463842679929</v>
      </c>
      <c r="F75" s="27">
        <f t="shared" si="18"/>
        <v>13.919853655748012</v>
      </c>
      <c r="G75" s="27">
        <f t="shared" si="18"/>
        <v>0</v>
      </c>
      <c r="H75" s="27">
        <f t="shared" si="18"/>
        <v>100</v>
      </c>
    </row>
    <row r="76" spans="1:8" ht="11.25">
      <c r="A76" s="4">
        <v>94</v>
      </c>
      <c r="B76" s="11" t="s">
        <v>60</v>
      </c>
      <c r="C76" s="27">
        <f t="shared" si="18"/>
        <v>98.3874260053072</v>
      </c>
      <c r="D76" s="27">
        <f t="shared" si="18"/>
        <v>0.34700959379465196</v>
      </c>
      <c r="E76" s="27">
        <f t="shared" si="18"/>
        <v>0.020412329046744233</v>
      </c>
      <c r="F76" s="27">
        <f t="shared" si="18"/>
        <v>1.2451520718513982</v>
      </c>
      <c r="G76" s="27">
        <f t="shared" si="18"/>
        <v>0</v>
      </c>
      <c r="H76" s="27">
        <f t="shared" si="18"/>
        <v>100</v>
      </c>
    </row>
    <row r="77" spans="1:8" ht="11.25">
      <c r="A77" s="4"/>
      <c r="B77" s="4"/>
      <c r="C77" s="33"/>
      <c r="D77" s="33"/>
      <c r="E77" s="33"/>
      <c r="F77" s="33"/>
      <c r="G77" s="33"/>
      <c r="H77" s="24"/>
    </row>
    <row r="78" spans="1:8" ht="11.25">
      <c r="A78" s="11"/>
      <c r="B78" s="11" t="s">
        <v>61</v>
      </c>
      <c r="C78" s="27">
        <f aca="true" t="shared" si="19" ref="C78:H78">(C31/$H31)*100</f>
        <v>81.56395110291963</v>
      </c>
      <c r="D78" s="27">
        <f t="shared" si="19"/>
        <v>0.34582245175744236</v>
      </c>
      <c r="E78" s="27">
        <f t="shared" si="19"/>
        <v>3.682260154871147</v>
      </c>
      <c r="F78" s="27">
        <f t="shared" si="19"/>
        <v>14.407966290451785</v>
      </c>
      <c r="G78" s="27">
        <f t="shared" si="19"/>
        <v>0</v>
      </c>
      <c r="H78" s="27">
        <f t="shared" si="19"/>
        <v>100</v>
      </c>
    </row>
    <row r="79" spans="1:8" ht="11.25">
      <c r="A79" s="4"/>
      <c r="B79" s="4"/>
      <c r="C79" s="33"/>
      <c r="D79" s="33"/>
      <c r="E79" s="33"/>
      <c r="F79" s="33"/>
      <c r="G79" s="33"/>
      <c r="H79" s="24"/>
    </row>
    <row r="80" spans="1:8" ht="11.25">
      <c r="A80" s="15"/>
      <c r="B80" s="15" t="s">
        <v>62</v>
      </c>
      <c r="C80" s="27">
        <f aca="true" t="shared" si="20" ref="C80:H80">(C33/$H33)*100</f>
        <v>90.52002192516075</v>
      </c>
      <c r="D80" s="27">
        <f t="shared" si="20"/>
        <v>1.7365675658365232</v>
      </c>
      <c r="E80" s="27">
        <f t="shared" si="20"/>
        <v>2.8830737122064334</v>
      </c>
      <c r="F80" s="27">
        <f t="shared" si="20"/>
        <v>4.860336796796294</v>
      </c>
      <c r="G80" s="27">
        <f t="shared" si="20"/>
        <v>0</v>
      </c>
      <c r="H80" s="27">
        <f t="shared" si="20"/>
        <v>100</v>
      </c>
    </row>
    <row r="81" spans="1:8" ht="11.25">
      <c r="A81" s="4"/>
      <c r="B81" s="4"/>
      <c r="C81" s="33"/>
      <c r="D81" s="33"/>
      <c r="E81" s="33"/>
      <c r="F81" s="33"/>
      <c r="G81" s="33"/>
      <c r="H81" s="33"/>
    </row>
    <row r="82" spans="1:8" ht="12" thickBot="1">
      <c r="A82" s="25"/>
      <c r="B82" s="25" t="s">
        <v>63</v>
      </c>
      <c r="C82" s="26"/>
      <c r="D82" s="26"/>
      <c r="E82" s="26"/>
      <c r="F82" s="26"/>
      <c r="G82" s="26"/>
      <c r="H82" s="26"/>
    </row>
    <row r="83" ht="11.25">
      <c r="B83" s="4"/>
    </row>
    <row r="84" ht="11.25">
      <c r="B84" s="11" t="str">
        <f>+'Cartera vigente por mes'!B37</f>
        <v>Fuente: Superintendencia de Isapres, Archivo Maestro de Beneficiarios.</v>
      </c>
    </row>
    <row r="85" spans="2:8" ht="32.25" customHeight="1">
      <c r="B85" s="151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5" s="151"/>
      <c r="D85" s="151"/>
      <c r="E85" s="151"/>
      <c r="F85" s="151"/>
      <c r="G85" s="151"/>
      <c r="H85" s="151"/>
    </row>
    <row r="86" spans="2:8" ht="44.25" customHeight="1">
      <c r="B86" s="151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6" s="151"/>
      <c r="D86" s="151"/>
      <c r="E86" s="151"/>
      <c r="F86" s="151"/>
      <c r="G86" s="151"/>
      <c r="H86" s="151"/>
    </row>
    <row r="87" spans="2:8" ht="11.25">
      <c r="B87" s="151">
        <f>+B40</f>
      </c>
      <c r="C87" s="151"/>
      <c r="D87" s="151"/>
      <c r="E87" s="151"/>
      <c r="F87" s="151"/>
      <c r="G87" s="151"/>
      <c r="H87" s="151"/>
    </row>
    <row r="88" spans="1:8" ht="17.25" customHeight="1">
      <c r="A88" s="146" t="s">
        <v>284</v>
      </c>
      <c r="B88" s="146"/>
      <c r="C88" s="146"/>
      <c r="D88" s="146"/>
      <c r="E88" s="146"/>
      <c r="F88" s="146"/>
      <c r="G88" s="146"/>
      <c r="H88" s="146"/>
    </row>
  </sheetData>
  <mergeCells count="13">
    <mergeCell ref="B38:H38"/>
    <mergeCell ref="B39:H39"/>
    <mergeCell ref="B40:H40"/>
    <mergeCell ref="A1:H1"/>
    <mergeCell ref="B2:H2"/>
    <mergeCell ref="B3:H3"/>
    <mergeCell ref="B4:H4"/>
    <mergeCell ref="B41:H41"/>
    <mergeCell ref="A47:H47"/>
    <mergeCell ref="A88:H88"/>
    <mergeCell ref="B87:H87"/>
    <mergeCell ref="B86:H86"/>
    <mergeCell ref="B85:H85"/>
  </mergeCells>
  <hyperlinks>
    <hyperlink ref="A1" location="Indice!A1" display="Volver"/>
    <hyperlink ref="A47" location="Indice!A1" display="Volver"/>
    <hyperlink ref="A88" location="Indice!A1" display="Volver"/>
  </hyperlink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23"/>
  <sheetViews>
    <sheetView showGridLines="0" zoomScale="75" zoomScaleNormal="75" workbookViewId="0" topLeftCell="A1">
      <selection activeCell="B2" sqref="B2:S2"/>
    </sheetView>
  </sheetViews>
  <sheetFormatPr defaultColWidth="6.796875" defaultRowHeight="15"/>
  <cols>
    <col min="1" max="1" width="3.69921875" style="1" bestFit="1" customWidth="1"/>
    <col min="2" max="2" width="19.59765625" style="1" customWidth="1"/>
    <col min="3" max="5" width="5.8984375" style="1" bestFit="1" customWidth="1"/>
    <col min="6" max="6" width="6.09765625" style="1" bestFit="1" customWidth="1"/>
    <col min="7" max="8" width="8.19921875" style="1" bestFit="1" customWidth="1"/>
    <col min="9" max="11" width="7.19921875" style="1" bestFit="1" customWidth="1"/>
    <col min="12" max="12" width="6.69921875" style="1" bestFit="1" customWidth="1"/>
    <col min="13" max="13" width="7.19921875" style="1" bestFit="1" customWidth="1"/>
    <col min="14" max="16" width="6.19921875" style="1" bestFit="1" customWidth="1"/>
    <col min="17" max="17" width="5.69921875" style="1" bestFit="1" customWidth="1"/>
    <col min="18" max="18" width="8.19921875" style="1" bestFit="1" customWidth="1"/>
    <col min="19" max="19" width="9.09765625" style="1" bestFit="1" customWidth="1"/>
    <col min="20" max="20" width="6.69921875" style="1" customWidth="1"/>
    <col min="21" max="21" width="0" style="1" hidden="1" customWidth="1"/>
    <col min="22" max="22" width="8.8984375" style="1" hidden="1" customWidth="1"/>
    <col min="23" max="32" width="0" style="1" hidden="1" customWidth="1"/>
    <col min="33" max="16384" width="6.69921875" style="1" customWidth="1"/>
  </cols>
  <sheetData>
    <row r="1" spans="1:19" ht="12.75">
      <c r="A1" s="146" t="s">
        <v>284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2:256" ht="13.5">
      <c r="B2" s="148" t="s">
        <v>64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21"/>
      <c r="U2" s="21"/>
      <c r="V2" s="4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</row>
    <row r="3" spans="2:256" ht="13.5">
      <c r="B3" s="148" t="s">
        <v>270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21"/>
      <c r="U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2" thickBot="1">
      <c r="A4" s="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</row>
    <row r="5" spans="1:256" ht="11.25">
      <c r="A5" s="109" t="s">
        <v>1</v>
      </c>
      <c r="B5" s="109" t="s">
        <v>1</v>
      </c>
      <c r="C5" s="161" t="s">
        <v>65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38"/>
      <c r="S5" s="138"/>
      <c r="T5" s="21"/>
      <c r="U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ht="11.25">
      <c r="A6" s="117" t="s">
        <v>40</v>
      </c>
      <c r="B6" s="117" t="s">
        <v>41</v>
      </c>
      <c r="C6" s="122" t="s">
        <v>66</v>
      </c>
      <c r="D6" s="122" t="s">
        <v>67</v>
      </c>
      <c r="E6" s="122" t="s">
        <v>68</v>
      </c>
      <c r="F6" s="122" t="s">
        <v>69</v>
      </c>
      <c r="G6" s="122" t="s">
        <v>70</v>
      </c>
      <c r="H6" s="122" t="s">
        <v>71</v>
      </c>
      <c r="I6" s="122" t="s">
        <v>72</v>
      </c>
      <c r="J6" s="122" t="s">
        <v>73</v>
      </c>
      <c r="K6" s="122" t="s">
        <v>74</v>
      </c>
      <c r="L6" s="122" t="s">
        <v>75</v>
      </c>
      <c r="M6" s="122" t="s">
        <v>76</v>
      </c>
      <c r="N6" s="122" t="s">
        <v>77</v>
      </c>
      <c r="O6" s="122" t="s">
        <v>78</v>
      </c>
      <c r="P6" s="122" t="s">
        <v>79</v>
      </c>
      <c r="Q6" s="123" t="s">
        <v>80</v>
      </c>
      <c r="R6" s="123" t="s">
        <v>252</v>
      </c>
      <c r="S6" s="139" t="s">
        <v>4</v>
      </c>
      <c r="T6" s="21"/>
      <c r="U6" s="21"/>
      <c r="V6" s="4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ht="11.25">
      <c r="A7" s="4">
        <v>57</v>
      </c>
      <c r="B7" s="11" t="str">
        <f>+'Beneficiarios por tipo'!B8</f>
        <v>Promepart</v>
      </c>
      <c r="C7" s="23">
        <v>294</v>
      </c>
      <c r="D7" s="23">
        <v>4349</v>
      </c>
      <c r="E7" s="23">
        <v>6098</v>
      </c>
      <c r="F7" s="23">
        <v>5640</v>
      </c>
      <c r="G7" s="23">
        <v>5002</v>
      </c>
      <c r="H7" s="23">
        <v>4010</v>
      </c>
      <c r="I7" s="23">
        <v>2931</v>
      </c>
      <c r="J7" s="23">
        <v>2403</v>
      </c>
      <c r="K7" s="23">
        <v>2032</v>
      </c>
      <c r="L7" s="23">
        <v>1517</v>
      </c>
      <c r="M7" s="23">
        <v>1010</v>
      </c>
      <c r="N7" s="23">
        <v>957</v>
      </c>
      <c r="O7" s="23">
        <v>514</v>
      </c>
      <c r="P7" s="23">
        <v>218</v>
      </c>
      <c r="Q7" s="23">
        <v>110</v>
      </c>
      <c r="R7" s="23"/>
      <c r="S7" s="24">
        <f aca="true" t="shared" si="0" ref="S7:S17">SUM(C7:R7)</f>
        <v>37085</v>
      </c>
      <c r="T7" s="21"/>
      <c r="U7" s="21"/>
      <c r="V7" s="48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ht="11.25">
      <c r="A8" s="4">
        <v>66</v>
      </c>
      <c r="B8" s="11" t="str">
        <f>+'Beneficiarios por tipo'!B9</f>
        <v>Cigna Salud</v>
      </c>
      <c r="C8" s="23">
        <v>185</v>
      </c>
      <c r="D8" s="23">
        <v>2689</v>
      </c>
      <c r="E8" s="23">
        <v>4085</v>
      </c>
      <c r="F8" s="23">
        <v>4920</v>
      </c>
      <c r="G8" s="23">
        <v>5126</v>
      </c>
      <c r="H8" s="23">
        <v>4507</v>
      </c>
      <c r="I8" s="23">
        <v>3449</v>
      </c>
      <c r="J8" s="23">
        <v>2613</v>
      </c>
      <c r="K8" s="23">
        <v>1958</v>
      </c>
      <c r="L8" s="23">
        <v>1122</v>
      </c>
      <c r="M8" s="23">
        <v>580</v>
      </c>
      <c r="N8" s="23">
        <v>338</v>
      </c>
      <c r="O8" s="23">
        <v>124</v>
      </c>
      <c r="P8" s="23">
        <v>69</v>
      </c>
      <c r="Q8" s="23">
        <v>33</v>
      </c>
      <c r="R8" s="23"/>
      <c r="S8" s="24">
        <f t="shared" si="0"/>
        <v>31798</v>
      </c>
      <c r="T8" s="21"/>
      <c r="U8" s="21"/>
      <c r="V8" s="48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11.25">
      <c r="A9" s="4">
        <v>67</v>
      </c>
      <c r="B9" s="11" t="str">
        <f>+'Beneficiarios por tipo'!B10</f>
        <v>Colmena Golden Cross</v>
      </c>
      <c r="C9" s="23">
        <v>149</v>
      </c>
      <c r="D9" s="23">
        <v>2381</v>
      </c>
      <c r="E9" s="23">
        <v>11646</v>
      </c>
      <c r="F9" s="23">
        <v>15884</v>
      </c>
      <c r="G9" s="23">
        <v>13809</v>
      </c>
      <c r="H9" s="23">
        <v>11682</v>
      </c>
      <c r="I9" s="23">
        <v>10040</v>
      </c>
      <c r="J9" s="23">
        <v>8089</v>
      </c>
      <c r="K9" s="23">
        <v>6315</v>
      </c>
      <c r="L9" s="23">
        <v>4388</v>
      </c>
      <c r="M9" s="23">
        <v>2264</v>
      </c>
      <c r="N9" s="23">
        <v>1383</v>
      </c>
      <c r="O9" s="23">
        <v>684</v>
      </c>
      <c r="P9" s="23">
        <v>232</v>
      </c>
      <c r="Q9" s="23">
        <v>131</v>
      </c>
      <c r="R9" s="23">
        <v>1</v>
      </c>
      <c r="S9" s="24">
        <f t="shared" si="0"/>
        <v>89078</v>
      </c>
      <c r="T9" s="21"/>
      <c r="U9" s="21"/>
      <c r="V9" s="48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1.25">
      <c r="A10" s="4">
        <v>70</v>
      </c>
      <c r="B10" s="11" t="str">
        <f>+'Beneficiarios por tipo'!B11</f>
        <v>Normédica</v>
      </c>
      <c r="C10" s="23">
        <v>90</v>
      </c>
      <c r="D10" s="23">
        <v>1117</v>
      </c>
      <c r="E10" s="23">
        <v>2329</v>
      </c>
      <c r="F10" s="23">
        <v>2624</v>
      </c>
      <c r="G10" s="23">
        <v>2492</v>
      </c>
      <c r="H10" s="23">
        <v>2134</v>
      </c>
      <c r="I10" s="23">
        <v>1591</v>
      </c>
      <c r="J10" s="23">
        <v>1111</v>
      </c>
      <c r="K10" s="23">
        <v>710</v>
      </c>
      <c r="L10" s="23">
        <v>316</v>
      </c>
      <c r="M10" s="23">
        <v>140</v>
      </c>
      <c r="N10" s="23">
        <v>62</v>
      </c>
      <c r="O10" s="23">
        <v>28</v>
      </c>
      <c r="P10" s="23">
        <v>9</v>
      </c>
      <c r="Q10" s="23">
        <v>5</v>
      </c>
      <c r="R10" s="23">
        <v>4</v>
      </c>
      <c r="S10" s="24">
        <f t="shared" si="0"/>
        <v>14762</v>
      </c>
      <c r="T10" s="21"/>
      <c r="U10" s="21"/>
      <c r="V10" s="4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ht="11.25">
      <c r="A11" s="4">
        <v>78</v>
      </c>
      <c r="B11" s="11" t="str">
        <f>+'Beneficiarios por tipo'!B12</f>
        <v>ING Salud S.A. (1)</v>
      </c>
      <c r="C11" s="23">
        <v>1931</v>
      </c>
      <c r="D11" s="23">
        <v>15762</v>
      </c>
      <c r="E11" s="23">
        <v>27461</v>
      </c>
      <c r="F11" s="23">
        <v>30919</v>
      </c>
      <c r="G11" s="23">
        <v>26855</v>
      </c>
      <c r="H11" s="23">
        <v>21289</v>
      </c>
      <c r="I11" s="23">
        <v>16098</v>
      </c>
      <c r="J11" s="23">
        <v>12073</v>
      </c>
      <c r="K11" s="23">
        <v>8751</v>
      </c>
      <c r="L11" s="23">
        <v>4879</v>
      </c>
      <c r="M11" s="23">
        <v>2254</v>
      </c>
      <c r="N11" s="23">
        <v>1337</v>
      </c>
      <c r="O11" s="23">
        <v>651</v>
      </c>
      <c r="P11" s="23">
        <v>243</v>
      </c>
      <c r="Q11" s="23">
        <v>49</v>
      </c>
      <c r="R11" s="23"/>
      <c r="S11" s="24">
        <f t="shared" si="0"/>
        <v>170552</v>
      </c>
      <c r="T11" s="21"/>
      <c r="U11" s="21"/>
      <c r="V11" s="48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1.25">
      <c r="A12" s="4">
        <v>80</v>
      </c>
      <c r="B12" s="11" t="str">
        <f>+'Beneficiarios por tipo'!B13</f>
        <v>Vida Tres</v>
      </c>
      <c r="C12" s="23">
        <v>87</v>
      </c>
      <c r="D12" s="23">
        <v>1242</v>
      </c>
      <c r="E12" s="23">
        <v>5228</v>
      </c>
      <c r="F12" s="23">
        <v>7095</v>
      </c>
      <c r="G12" s="23">
        <v>6184</v>
      </c>
      <c r="H12" s="23">
        <v>5203</v>
      </c>
      <c r="I12" s="23">
        <v>3946</v>
      </c>
      <c r="J12" s="23">
        <v>2947</v>
      </c>
      <c r="K12" s="23">
        <v>2307</v>
      </c>
      <c r="L12" s="23">
        <v>1425</v>
      </c>
      <c r="M12" s="23">
        <v>1014</v>
      </c>
      <c r="N12" s="23">
        <v>688</v>
      </c>
      <c r="O12" s="23">
        <v>281</v>
      </c>
      <c r="P12" s="23">
        <v>88</v>
      </c>
      <c r="Q12" s="23">
        <v>40</v>
      </c>
      <c r="R12" s="23"/>
      <c r="S12" s="24">
        <f t="shared" si="0"/>
        <v>37775</v>
      </c>
      <c r="T12" s="21"/>
      <c r="U12" s="21"/>
      <c r="V12" s="48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ht="11.25">
      <c r="A13" s="4">
        <v>88</v>
      </c>
      <c r="B13" s="11" t="str">
        <f>+'Beneficiarios por tipo'!B14</f>
        <v>Masvida</v>
      </c>
      <c r="C13" s="23">
        <v>166</v>
      </c>
      <c r="D13" s="23">
        <v>1999</v>
      </c>
      <c r="E13" s="23">
        <v>7293</v>
      </c>
      <c r="F13" s="23">
        <v>9551</v>
      </c>
      <c r="G13" s="23">
        <v>8823</v>
      </c>
      <c r="H13" s="23">
        <v>7213</v>
      </c>
      <c r="I13" s="23">
        <v>5355</v>
      </c>
      <c r="J13" s="23">
        <v>3838</v>
      </c>
      <c r="K13" s="23">
        <v>2124</v>
      </c>
      <c r="L13" s="23">
        <v>1116</v>
      </c>
      <c r="M13" s="23">
        <v>476</v>
      </c>
      <c r="N13" s="23">
        <v>295</v>
      </c>
      <c r="O13" s="23">
        <v>174</v>
      </c>
      <c r="P13" s="23">
        <v>55</v>
      </c>
      <c r="Q13" s="23">
        <v>35</v>
      </c>
      <c r="R13" s="23"/>
      <c r="S13" s="24">
        <f t="shared" si="0"/>
        <v>48513</v>
      </c>
      <c r="T13" s="21"/>
      <c r="U13" s="21"/>
      <c r="V13" s="48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ht="11.25">
      <c r="A14" s="4">
        <v>96</v>
      </c>
      <c r="B14" s="11" t="str">
        <f>+'Beneficiarios por tipo'!B15</f>
        <v>Vida Plena S.A. (2)</v>
      </c>
      <c r="C14" s="23">
        <v>61</v>
      </c>
      <c r="D14" s="23">
        <v>1512</v>
      </c>
      <c r="E14" s="23">
        <v>2723</v>
      </c>
      <c r="F14" s="23">
        <v>2351</v>
      </c>
      <c r="G14" s="23">
        <v>2012</v>
      </c>
      <c r="H14" s="23">
        <v>1619</v>
      </c>
      <c r="I14" s="23">
        <v>1284</v>
      </c>
      <c r="J14" s="23">
        <v>1054</v>
      </c>
      <c r="K14" s="23">
        <v>780</v>
      </c>
      <c r="L14" s="23">
        <v>371</v>
      </c>
      <c r="M14" s="23">
        <v>163</v>
      </c>
      <c r="N14" s="23">
        <v>93</v>
      </c>
      <c r="O14" s="23">
        <v>55</v>
      </c>
      <c r="P14" s="23">
        <v>21</v>
      </c>
      <c r="Q14" s="23">
        <v>10</v>
      </c>
      <c r="R14" s="23"/>
      <c r="S14" s="24">
        <f t="shared" si="0"/>
        <v>14109</v>
      </c>
      <c r="T14" s="21"/>
      <c r="U14" s="21"/>
      <c r="V14" s="48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ht="11.25">
      <c r="A15" s="4">
        <v>99</v>
      </c>
      <c r="B15" s="11" t="str">
        <f>+'Beneficiarios por tipo'!B16</f>
        <v>Isapre Banmédica</v>
      </c>
      <c r="C15" s="23">
        <v>661</v>
      </c>
      <c r="D15" s="23">
        <v>7207</v>
      </c>
      <c r="E15" s="23">
        <v>17458</v>
      </c>
      <c r="F15" s="23">
        <v>21621</v>
      </c>
      <c r="G15" s="23">
        <v>22616</v>
      </c>
      <c r="H15" s="23">
        <v>18988</v>
      </c>
      <c r="I15" s="23">
        <v>14362</v>
      </c>
      <c r="J15" s="23">
        <v>10599</v>
      </c>
      <c r="K15" s="23">
        <v>8359</v>
      </c>
      <c r="L15" s="23">
        <v>5195</v>
      </c>
      <c r="M15" s="23">
        <v>2658</v>
      </c>
      <c r="N15" s="23">
        <v>1572</v>
      </c>
      <c r="O15" s="23">
        <v>858</v>
      </c>
      <c r="P15" s="23">
        <v>337</v>
      </c>
      <c r="Q15" s="23">
        <v>203</v>
      </c>
      <c r="R15" s="23"/>
      <c r="S15" s="24">
        <f t="shared" si="0"/>
        <v>132694</v>
      </c>
      <c r="T15" s="21"/>
      <c r="U15" s="21"/>
      <c r="V15" s="48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ht="11.25">
      <c r="A16" s="4">
        <v>104</v>
      </c>
      <c r="B16" s="11" t="str">
        <f>+'Beneficiarios por tipo'!B17</f>
        <v>Sfera</v>
      </c>
      <c r="C16" s="23">
        <v>100</v>
      </c>
      <c r="D16" s="23">
        <v>1840</v>
      </c>
      <c r="E16" s="23">
        <v>2439</v>
      </c>
      <c r="F16" s="23">
        <v>1933</v>
      </c>
      <c r="G16" s="23">
        <v>1584</v>
      </c>
      <c r="H16" s="23">
        <v>1232</v>
      </c>
      <c r="I16" s="23">
        <v>901</v>
      </c>
      <c r="J16" s="23">
        <v>590</v>
      </c>
      <c r="K16" s="23">
        <v>345</v>
      </c>
      <c r="L16" s="23">
        <v>114</v>
      </c>
      <c r="M16" s="23">
        <v>40</v>
      </c>
      <c r="N16" s="23">
        <v>12</v>
      </c>
      <c r="O16" s="23">
        <v>6</v>
      </c>
      <c r="P16" s="23">
        <v>2</v>
      </c>
      <c r="Q16" s="23"/>
      <c r="R16" s="23"/>
      <c r="S16" s="24">
        <f t="shared" si="0"/>
        <v>11138</v>
      </c>
      <c r="T16" s="21"/>
      <c r="U16" s="21"/>
      <c r="V16" s="48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1.25">
      <c r="A17" s="4">
        <v>107</v>
      </c>
      <c r="B17" s="11" t="str">
        <f>+'Beneficiarios por tipo'!B18</f>
        <v>Consalud S.A.</v>
      </c>
      <c r="C17" s="23">
        <v>727</v>
      </c>
      <c r="D17" s="23">
        <v>9304</v>
      </c>
      <c r="E17" s="23">
        <v>25216</v>
      </c>
      <c r="F17" s="23">
        <v>31289</v>
      </c>
      <c r="G17" s="23">
        <v>32372</v>
      </c>
      <c r="H17" s="23">
        <v>28773</v>
      </c>
      <c r="I17" s="23">
        <v>22884</v>
      </c>
      <c r="J17" s="23">
        <v>17094</v>
      </c>
      <c r="K17" s="23">
        <v>12853</v>
      </c>
      <c r="L17" s="23">
        <v>8516</v>
      </c>
      <c r="M17" s="23">
        <v>4672</v>
      </c>
      <c r="N17" s="23">
        <v>2814</v>
      </c>
      <c r="O17" s="23">
        <v>1075</v>
      </c>
      <c r="P17" s="23">
        <v>413</v>
      </c>
      <c r="Q17" s="23">
        <v>208</v>
      </c>
      <c r="R17" s="23"/>
      <c r="S17" s="24">
        <f t="shared" si="0"/>
        <v>198210</v>
      </c>
      <c r="T17" s="21"/>
      <c r="U17" s="21"/>
      <c r="V17" s="48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1.25">
      <c r="A18" s="4"/>
      <c r="B18" s="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2:256" ht="11.25">
      <c r="B19" s="11" t="s">
        <v>52</v>
      </c>
      <c r="C19" s="24">
        <f aca="true" t="shared" si="1" ref="C19:S19">SUM(C7:C18)</f>
        <v>4451</v>
      </c>
      <c r="D19" s="24">
        <f t="shared" si="1"/>
        <v>49402</v>
      </c>
      <c r="E19" s="24">
        <f t="shared" si="1"/>
        <v>111976</v>
      </c>
      <c r="F19" s="24">
        <f t="shared" si="1"/>
        <v>133827</v>
      </c>
      <c r="G19" s="24">
        <f t="shared" si="1"/>
        <v>126875</v>
      </c>
      <c r="H19" s="24">
        <f t="shared" si="1"/>
        <v>106650</v>
      </c>
      <c r="I19" s="24">
        <f t="shared" si="1"/>
        <v>82841</v>
      </c>
      <c r="J19" s="24">
        <f t="shared" si="1"/>
        <v>62411</v>
      </c>
      <c r="K19" s="24">
        <f t="shared" si="1"/>
        <v>46534</v>
      </c>
      <c r="L19" s="24">
        <f t="shared" si="1"/>
        <v>28959</v>
      </c>
      <c r="M19" s="24">
        <f t="shared" si="1"/>
        <v>15271</v>
      </c>
      <c r="N19" s="24">
        <f t="shared" si="1"/>
        <v>9551</v>
      </c>
      <c r="O19" s="24">
        <f t="shared" si="1"/>
        <v>4450</v>
      </c>
      <c r="P19" s="24">
        <f t="shared" si="1"/>
        <v>1687</v>
      </c>
      <c r="Q19" s="24">
        <f t="shared" si="1"/>
        <v>824</v>
      </c>
      <c r="R19" s="24">
        <f t="shared" si="1"/>
        <v>5</v>
      </c>
      <c r="S19" s="24">
        <f t="shared" si="1"/>
        <v>785714</v>
      </c>
      <c r="T19" s="21"/>
      <c r="U19" s="21"/>
      <c r="V19" s="48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ht="11.25">
      <c r="A20" s="4"/>
      <c r="B20" s="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ht="11.25">
      <c r="A21" s="4">
        <v>62</v>
      </c>
      <c r="B21" s="11" t="s">
        <v>53</v>
      </c>
      <c r="C21" s="23"/>
      <c r="D21" s="23">
        <v>4</v>
      </c>
      <c r="E21" s="23">
        <v>40</v>
      </c>
      <c r="F21" s="23">
        <v>77</v>
      </c>
      <c r="G21" s="23">
        <v>151</v>
      </c>
      <c r="H21" s="23">
        <v>386</v>
      </c>
      <c r="I21" s="23">
        <v>474</v>
      </c>
      <c r="J21" s="23">
        <v>453</v>
      </c>
      <c r="K21" s="23">
        <v>220</v>
      </c>
      <c r="L21" s="23">
        <v>67</v>
      </c>
      <c r="M21" s="23">
        <v>16</v>
      </c>
      <c r="N21" s="23">
        <v>11</v>
      </c>
      <c r="O21" s="23">
        <v>1</v>
      </c>
      <c r="P21" s="23"/>
      <c r="Q21" s="23"/>
      <c r="R21" s="23"/>
      <c r="S21" s="24">
        <f aca="true" t="shared" si="2" ref="S21:S28">SUM(C21:R21)</f>
        <v>1900</v>
      </c>
      <c r="T21" s="21"/>
      <c r="U21" s="21"/>
      <c r="V21" s="48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ht="11.25">
      <c r="A22" s="4">
        <v>63</v>
      </c>
      <c r="B22" s="11" t="s">
        <v>54</v>
      </c>
      <c r="C22" s="23">
        <v>361</v>
      </c>
      <c r="D22" s="23">
        <v>604</v>
      </c>
      <c r="E22" s="23">
        <v>1235</v>
      </c>
      <c r="F22" s="23">
        <v>1333</v>
      </c>
      <c r="G22" s="23">
        <v>1476</v>
      </c>
      <c r="H22" s="23">
        <v>1309</v>
      </c>
      <c r="I22" s="23">
        <v>1653</v>
      </c>
      <c r="J22" s="23">
        <v>2012</v>
      </c>
      <c r="K22" s="23">
        <v>1678</v>
      </c>
      <c r="L22" s="23">
        <v>993</v>
      </c>
      <c r="M22" s="23">
        <v>432</v>
      </c>
      <c r="N22" s="23">
        <v>184</v>
      </c>
      <c r="O22" s="23">
        <v>59</v>
      </c>
      <c r="P22" s="23">
        <v>14</v>
      </c>
      <c r="Q22" s="23">
        <v>13</v>
      </c>
      <c r="R22" s="23"/>
      <c r="S22" s="24">
        <f t="shared" si="2"/>
        <v>13356</v>
      </c>
      <c r="T22" s="21"/>
      <c r="U22" s="21"/>
      <c r="V22" s="48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ht="11.25">
      <c r="A23" s="4">
        <v>65</v>
      </c>
      <c r="B23" s="11" t="s">
        <v>55</v>
      </c>
      <c r="C23" s="23">
        <v>256</v>
      </c>
      <c r="D23" s="23">
        <v>33</v>
      </c>
      <c r="E23" s="23">
        <v>302</v>
      </c>
      <c r="F23" s="23">
        <v>539</v>
      </c>
      <c r="G23" s="23">
        <v>1321</v>
      </c>
      <c r="H23" s="23">
        <v>1543</v>
      </c>
      <c r="I23" s="23">
        <v>1556</v>
      </c>
      <c r="J23" s="23">
        <v>1421</v>
      </c>
      <c r="K23" s="23">
        <v>927</v>
      </c>
      <c r="L23" s="23">
        <v>352</v>
      </c>
      <c r="M23" s="23">
        <v>95</v>
      </c>
      <c r="N23" s="23">
        <v>38</v>
      </c>
      <c r="O23" s="23">
        <v>15</v>
      </c>
      <c r="P23" s="23"/>
      <c r="Q23" s="23"/>
      <c r="R23" s="23"/>
      <c r="S23" s="24">
        <f t="shared" si="2"/>
        <v>8398</v>
      </c>
      <c r="T23" s="21"/>
      <c r="U23" s="21"/>
      <c r="V23" s="48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1.25">
      <c r="A24" s="4">
        <v>68</v>
      </c>
      <c r="B24" s="11" t="s">
        <v>56</v>
      </c>
      <c r="C24" s="23">
        <v>2</v>
      </c>
      <c r="D24" s="23">
        <v>7</v>
      </c>
      <c r="E24" s="23">
        <v>97</v>
      </c>
      <c r="F24" s="23">
        <v>126</v>
      </c>
      <c r="G24" s="23">
        <v>173</v>
      </c>
      <c r="H24" s="23">
        <v>135</v>
      </c>
      <c r="I24" s="23">
        <v>226</v>
      </c>
      <c r="J24" s="23">
        <v>281</v>
      </c>
      <c r="K24" s="23">
        <v>266</v>
      </c>
      <c r="L24" s="23">
        <v>98</v>
      </c>
      <c r="M24" s="23">
        <v>21</v>
      </c>
      <c r="N24" s="23">
        <v>11</v>
      </c>
      <c r="O24" s="23">
        <v>2</v>
      </c>
      <c r="P24" s="23">
        <v>1</v>
      </c>
      <c r="Q24" s="23">
        <v>1</v>
      </c>
      <c r="R24" s="23"/>
      <c r="S24" s="24">
        <f t="shared" si="2"/>
        <v>1447</v>
      </c>
      <c r="T24" s="21"/>
      <c r="U24" s="21"/>
      <c r="V24" s="48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1.25">
      <c r="A25" s="4">
        <v>76</v>
      </c>
      <c r="B25" s="11" t="s">
        <v>57</v>
      </c>
      <c r="C25" s="23">
        <v>14</v>
      </c>
      <c r="D25" s="23">
        <v>68</v>
      </c>
      <c r="E25" s="23">
        <v>217</v>
      </c>
      <c r="F25" s="23">
        <v>503</v>
      </c>
      <c r="G25" s="23">
        <v>596</v>
      </c>
      <c r="H25" s="23">
        <v>556</v>
      </c>
      <c r="I25" s="23">
        <v>546</v>
      </c>
      <c r="J25" s="23">
        <v>892</v>
      </c>
      <c r="K25" s="23">
        <v>1206</v>
      </c>
      <c r="L25" s="23">
        <v>722</v>
      </c>
      <c r="M25" s="23">
        <v>491</v>
      </c>
      <c r="N25" s="23">
        <v>569</v>
      </c>
      <c r="O25" s="23">
        <v>531</v>
      </c>
      <c r="P25" s="23">
        <v>365</v>
      </c>
      <c r="Q25" s="23">
        <v>212</v>
      </c>
      <c r="R25" s="23">
        <v>1</v>
      </c>
      <c r="S25" s="24">
        <f t="shared" si="2"/>
        <v>7489</v>
      </c>
      <c r="T25" s="21"/>
      <c r="U25" s="21"/>
      <c r="V25" s="48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1.25">
      <c r="A26" s="4">
        <v>81</v>
      </c>
      <c r="B26" s="11" t="s">
        <v>58</v>
      </c>
      <c r="C26" s="23">
        <v>11</v>
      </c>
      <c r="D26" s="23">
        <v>84</v>
      </c>
      <c r="E26" s="23">
        <v>169</v>
      </c>
      <c r="F26" s="23">
        <v>201</v>
      </c>
      <c r="G26" s="23">
        <v>303</v>
      </c>
      <c r="H26" s="23">
        <v>302</v>
      </c>
      <c r="I26" s="23">
        <v>255</v>
      </c>
      <c r="J26" s="23">
        <v>599</v>
      </c>
      <c r="K26" s="23">
        <v>656</v>
      </c>
      <c r="L26" s="23">
        <v>474</v>
      </c>
      <c r="M26" s="23">
        <v>204</v>
      </c>
      <c r="N26" s="23">
        <v>84</v>
      </c>
      <c r="O26" s="23">
        <v>18</v>
      </c>
      <c r="P26" s="23">
        <v>4</v>
      </c>
      <c r="Q26" s="23">
        <v>1</v>
      </c>
      <c r="R26" s="23"/>
      <c r="S26" s="24">
        <f t="shared" si="2"/>
        <v>3365</v>
      </c>
      <c r="T26" s="21"/>
      <c r="U26" s="21"/>
      <c r="V26" s="48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ht="11.25">
      <c r="A27" s="4">
        <v>85</v>
      </c>
      <c r="B27" s="11" t="s">
        <v>59</v>
      </c>
      <c r="C27" s="23">
        <v>1</v>
      </c>
      <c r="D27" s="23">
        <v>20</v>
      </c>
      <c r="E27" s="23">
        <v>206</v>
      </c>
      <c r="F27" s="23">
        <v>491</v>
      </c>
      <c r="G27" s="23">
        <v>695</v>
      </c>
      <c r="H27" s="23">
        <v>645</v>
      </c>
      <c r="I27" s="23">
        <v>504</v>
      </c>
      <c r="J27" s="23">
        <v>390</v>
      </c>
      <c r="K27" s="23">
        <v>199</v>
      </c>
      <c r="L27" s="23">
        <v>259</v>
      </c>
      <c r="M27" s="23">
        <v>231</v>
      </c>
      <c r="N27" s="23">
        <v>161</v>
      </c>
      <c r="O27" s="23">
        <v>93</v>
      </c>
      <c r="P27" s="23">
        <v>48</v>
      </c>
      <c r="Q27" s="23">
        <v>33</v>
      </c>
      <c r="R27" s="23"/>
      <c r="S27" s="24">
        <f t="shared" si="2"/>
        <v>3976</v>
      </c>
      <c r="T27" s="21"/>
      <c r="U27" s="21"/>
      <c r="V27" s="48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ht="11.25">
      <c r="A28" s="4">
        <v>94</v>
      </c>
      <c r="B28" s="11" t="s">
        <v>60</v>
      </c>
      <c r="C28" s="23"/>
      <c r="D28" s="23">
        <v>33</v>
      </c>
      <c r="E28" s="23">
        <v>134</v>
      </c>
      <c r="F28" s="23">
        <v>145</v>
      </c>
      <c r="G28" s="23">
        <v>229</v>
      </c>
      <c r="H28" s="23">
        <v>248</v>
      </c>
      <c r="I28" s="23">
        <v>238</v>
      </c>
      <c r="J28" s="23">
        <v>188</v>
      </c>
      <c r="K28" s="23">
        <v>148</v>
      </c>
      <c r="L28" s="23">
        <v>62</v>
      </c>
      <c r="M28" s="23">
        <v>19</v>
      </c>
      <c r="N28" s="23">
        <v>5</v>
      </c>
      <c r="O28" s="23">
        <v>1</v>
      </c>
      <c r="P28" s="23"/>
      <c r="Q28" s="23"/>
      <c r="R28" s="23"/>
      <c r="S28" s="24">
        <f t="shared" si="2"/>
        <v>1450</v>
      </c>
      <c r="T28" s="21"/>
      <c r="U28" s="21"/>
      <c r="V28" s="48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ht="11.25">
      <c r="A29" s="4"/>
      <c r="B29" s="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ht="11.25">
      <c r="A30" s="11"/>
      <c r="B30" s="11" t="s">
        <v>61</v>
      </c>
      <c r="C30" s="24">
        <f aca="true" t="shared" si="3" ref="C30:S30">SUM(C21:C28)</f>
        <v>645</v>
      </c>
      <c r="D30" s="24">
        <f t="shared" si="3"/>
        <v>853</v>
      </c>
      <c r="E30" s="24">
        <f t="shared" si="3"/>
        <v>2400</v>
      </c>
      <c r="F30" s="24">
        <f t="shared" si="3"/>
        <v>3415</v>
      </c>
      <c r="G30" s="24">
        <f t="shared" si="3"/>
        <v>4944</v>
      </c>
      <c r="H30" s="24">
        <f t="shared" si="3"/>
        <v>5124</v>
      </c>
      <c r="I30" s="24">
        <f t="shared" si="3"/>
        <v>5452</v>
      </c>
      <c r="J30" s="24">
        <f t="shared" si="3"/>
        <v>6236</v>
      </c>
      <c r="K30" s="24">
        <f t="shared" si="3"/>
        <v>5300</v>
      </c>
      <c r="L30" s="24">
        <f t="shared" si="3"/>
        <v>3027</v>
      </c>
      <c r="M30" s="24">
        <f t="shared" si="3"/>
        <v>1509</v>
      </c>
      <c r="N30" s="24">
        <f t="shared" si="3"/>
        <v>1063</v>
      </c>
      <c r="O30" s="24">
        <f t="shared" si="3"/>
        <v>720</v>
      </c>
      <c r="P30" s="24">
        <f t="shared" si="3"/>
        <v>432</v>
      </c>
      <c r="Q30" s="24">
        <f t="shared" si="3"/>
        <v>260</v>
      </c>
      <c r="R30" s="24">
        <f t="shared" si="3"/>
        <v>1</v>
      </c>
      <c r="S30" s="24">
        <f t="shared" si="3"/>
        <v>41381</v>
      </c>
      <c r="T30" s="21"/>
      <c r="U30" s="21"/>
      <c r="V30" s="48">
        <f>+S30/'Cartera total por edad'!S30</f>
        <v>0.7187570562590103</v>
      </c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ht="11.25">
      <c r="A31" s="4"/>
      <c r="B31" s="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ht="11.25">
      <c r="A32" s="15"/>
      <c r="B32" s="15" t="s">
        <v>62</v>
      </c>
      <c r="C32" s="24">
        <f aca="true" t="shared" si="4" ref="C32:S32">C19+C30</f>
        <v>5096</v>
      </c>
      <c r="D32" s="24">
        <f t="shared" si="4"/>
        <v>50255</v>
      </c>
      <c r="E32" s="24">
        <f t="shared" si="4"/>
        <v>114376</v>
      </c>
      <c r="F32" s="24">
        <f t="shared" si="4"/>
        <v>137242</v>
      </c>
      <c r="G32" s="24">
        <f t="shared" si="4"/>
        <v>131819</v>
      </c>
      <c r="H32" s="24">
        <f t="shared" si="4"/>
        <v>111774</v>
      </c>
      <c r="I32" s="24">
        <f t="shared" si="4"/>
        <v>88293</v>
      </c>
      <c r="J32" s="24">
        <f t="shared" si="4"/>
        <v>68647</v>
      </c>
      <c r="K32" s="24">
        <f t="shared" si="4"/>
        <v>51834</v>
      </c>
      <c r="L32" s="24">
        <f t="shared" si="4"/>
        <v>31986</v>
      </c>
      <c r="M32" s="24">
        <f t="shared" si="4"/>
        <v>16780</v>
      </c>
      <c r="N32" s="24">
        <f t="shared" si="4"/>
        <v>10614</v>
      </c>
      <c r="O32" s="24">
        <f t="shared" si="4"/>
        <v>5170</v>
      </c>
      <c r="P32" s="24">
        <f t="shared" si="4"/>
        <v>2119</v>
      </c>
      <c r="Q32" s="24">
        <f t="shared" si="4"/>
        <v>1084</v>
      </c>
      <c r="R32" s="24">
        <f t="shared" si="4"/>
        <v>6</v>
      </c>
      <c r="S32" s="24">
        <f t="shared" si="4"/>
        <v>827095</v>
      </c>
      <c r="T32" s="21"/>
      <c r="U32" s="21"/>
      <c r="V32" s="48">
        <f>+S32/'Cartera total por edad'!S32</f>
        <v>0.6551174878060758</v>
      </c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ht="11.25">
      <c r="A33" s="4"/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ht="12" thickBot="1">
      <c r="A34" s="25"/>
      <c r="B34" s="25" t="s">
        <v>63</v>
      </c>
      <c r="C34" s="49">
        <f aca="true" t="shared" si="5" ref="C34:R34">(C32/$S32)</f>
        <v>0.00616132366898603</v>
      </c>
      <c r="D34" s="49">
        <f t="shared" si="5"/>
        <v>0.06076085576626627</v>
      </c>
      <c r="E34" s="49">
        <f t="shared" si="5"/>
        <v>0.13828641208083714</v>
      </c>
      <c r="F34" s="49">
        <f t="shared" si="5"/>
        <v>0.16593257122821442</v>
      </c>
      <c r="G34" s="49">
        <f t="shared" si="5"/>
        <v>0.1593758878967954</v>
      </c>
      <c r="H34" s="49">
        <f t="shared" si="5"/>
        <v>0.1351404614947497</v>
      </c>
      <c r="I34" s="49">
        <f t="shared" si="5"/>
        <v>0.10675073600976913</v>
      </c>
      <c r="J34" s="49">
        <f t="shared" si="5"/>
        <v>0.08299772093894897</v>
      </c>
      <c r="K34" s="49">
        <f t="shared" si="5"/>
        <v>0.06266994722492579</v>
      </c>
      <c r="L34" s="49">
        <f t="shared" si="5"/>
        <v>0.038672703861104225</v>
      </c>
      <c r="M34" s="49">
        <f t="shared" si="5"/>
        <v>0.020287875032493245</v>
      </c>
      <c r="N34" s="49">
        <f t="shared" si="5"/>
        <v>0.012832866841173022</v>
      </c>
      <c r="O34" s="49">
        <f t="shared" si="5"/>
        <v>0.006250793439689516</v>
      </c>
      <c r="P34" s="49">
        <f t="shared" si="5"/>
        <v>0.0025619789746038845</v>
      </c>
      <c r="Q34" s="49">
        <f t="shared" si="5"/>
        <v>0.001310611235710529</v>
      </c>
      <c r="R34" s="49">
        <f t="shared" si="5"/>
        <v>7.254305732715105E-06</v>
      </c>
      <c r="S34" s="49">
        <f>SUM(C34:Q34)</f>
        <v>0.9999927456942672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2:256" ht="11.25">
      <c r="B35" s="4"/>
      <c r="C35" s="13"/>
      <c r="D35" s="13"/>
      <c r="E35" s="48"/>
      <c r="F35" s="13"/>
      <c r="G35" s="13"/>
      <c r="H35" s="13"/>
      <c r="I35" s="13"/>
      <c r="J35" s="13"/>
      <c r="K35" s="51"/>
      <c r="L35" s="104"/>
      <c r="M35" s="51" t="s">
        <v>1</v>
      </c>
      <c r="N35" s="51" t="s">
        <v>1</v>
      </c>
      <c r="O35" s="13"/>
      <c r="P35" s="13"/>
      <c r="Q35" s="51" t="s">
        <v>1</v>
      </c>
      <c r="R35" s="51"/>
      <c r="S35" s="51" t="s">
        <v>1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2:256" ht="11.25">
      <c r="B36" s="11" t="s">
        <v>82</v>
      </c>
      <c r="C36" s="13"/>
      <c r="D36" s="13"/>
      <c r="E36" s="13"/>
      <c r="F36" s="13"/>
      <c r="G36" s="13"/>
      <c r="H36" s="13"/>
      <c r="I36" s="13"/>
      <c r="J36" s="13"/>
      <c r="K36" s="51" t="s">
        <v>1</v>
      </c>
      <c r="L36" s="51" t="s">
        <v>1</v>
      </c>
      <c r="M36" s="51" t="s">
        <v>1</v>
      </c>
      <c r="N36" s="51" t="s">
        <v>1</v>
      </c>
      <c r="O36" s="13"/>
      <c r="P36" s="13"/>
      <c r="Q36" s="51" t="s">
        <v>1</v>
      </c>
      <c r="R36" s="51"/>
      <c r="S36" s="51" t="s">
        <v>1</v>
      </c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2:256" ht="11.25">
      <c r="B37" s="21" t="s">
        <v>255</v>
      </c>
      <c r="C37" s="13"/>
      <c r="D37" s="13"/>
      <c r="E37" s="13"/>
      <c r="F37" s="13"/>
      <c r="G37" s="13"/>
      <c r="H37" s="13"/>
      <c r="I37" s="13"/>
      <c r="J37" s="13"/>
      <c r="K37" s="51"/>
      <c r="L37" s="51"/>
      <c r="M37" s="51"/>
      <c r="N37" s="51"/>
      <c r="O37" s="13"/>
      <c r="P37" s="13"/>
      <c r="Q37" s="51"/>
      <c r="R37" s="51"/>
      <c r="S37" s="5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2:256" ht="21.75" customHeight="1">
      <c r="B38" s="152" t="str">
        <f>+'Beneficiarios por tipo'!B38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2:256" ht="21.75" customHeight="1">
      <c r="B39" s="152" t="str">
        <f>+'Beneficiarios por tipo'!B39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2:256" ht="21.75" customHeight="1">
      <c r="B40" s="154">
        <f>+'Beneficiarios por tipo'!B40:H40</f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2:256" ht="11.25">
      <c r="B41" s="21"/>
      <c r="C41" s="13"/>
      <c r="D41" s="13"/>
      <c r="E41" s="13"/>
      <c r="F41" s="13"/>
      <c r="G41" s="13"/>
      <c r="H41" s="13"/>
      <c r="I41" s="13"/>
      <c r="J41" s="13"/>
      <c r="K41" s="51"/>
      <c r="L41" s="51"/>
      <c r="M41" s="51"/>
      <c r="N41" s="51"/>
      <c r="O41" s="13"/>
      <c r="P41" s="13"/>
      <c r="Q41" s="51"/>
      <c r="R41" s="51"/>
      <c r="S41" s="5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2:256" ht="11.25">
      <c r="B42" s="21"/>
      <c r="C42" s="13"/>
      <c r="D42" s="13"/>
      <c r="E42" s="13"/>
      <c r="F42" s="13"/>
      <c r="G42" s="13"/>
      <c r="H42" s="13"/>
      <c r="I42" s="13"/>
      <c r="J42" s="13"/>
      <c r="K42" s="51"/>
      <c r="L42" s="51"/>
      <c r="M42" s="51"/>
      <c r="N42" s="51"/>
      <c r="O42" s="13"/>
      <c r="P42" s="13"/>
      <c r="Q42" s="51"/>
      <c r="R42" s="51"/>
      <c r="S42" s="5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ht="12.75">
      <c r="A43" s="146" t="s">
        <v>284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2:256" ht="13.5">
      <c r="B44" s="148" t="s">
        <v>83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2:256" ht="13.5">
      <c r="B45" s="148" t="s">
        <v>271</v>
      </c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ht="12" thickBot="1">
      <c r="A46" s="4"/>
      <c r="B46" s="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ht="11.25">
      <c r="A47" s="109" t="s">
        <v>1</v>
      </c>
      <c r="B47" s="109" t="s">
        <v>1</v>
      </c>
      <c r="C47" s="161" t="s">
        <v>65</v>
      </c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38"/>
      <c r="S47" s="138"/>
      <c r="T47" s="21"/>
      <c r="U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ht="11.25">
      <c r="A48" s="117" t="s">
        <v>40</v>
      </c>
      <c r="B48" s="117" t="s">
        <v>41</v>
      </c>
      <c r="C48" s="122" t="s">
        <v>66</v>
      </c>
      <c r="D48" s="122" t="s">
        <v>67</v>
      </c>
      <c r="E48" s="122" t="s">
        <v>68</v>
      </c>
      <c r="F48" s="122" t="s">
        <v>69</v>
      </c>
      <c r="G48" s="122" t="s">
        <v>70</v>
      </c>
      <c r="H48" s="122" t="s">
        <v>71</v>
      </c>
      <c r="I48" s="122" t="s">
        <v>72</v>
      </c>
      <c r="J48" s="122" t="s">
        <v>73</v>
      </c>
      <c r="K48" s="122" t="s">
        <v>74</v>
      </c>
      <c r="L48" s="122" t="s">
        <v>75</v>
      </c>
      <c r="M48" s="122" t="s">
        <v>76</v>
      </c>
      <c r="N48" s="122" t="s">
        <v>77</v>
      </c>
      <c r="O48" s="122" t="s">
        <v>78</v>
      </c>
      <c r="P48" s="122" t="s">
        <v>79</v>
      </c>
      <c r="Q48" s="123" t="s">
        <v>80</v>
      </c>
      <c r="R48" s="123" t="s">
        <v>252</v>
      </c>
      <c r="S48" s="139" t="s">
        <v>4</v>
      </c>
      <c r="T48" s="21"/>
      <c r="U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ht="11.25">
      <c r="A49" s="4">
        <v>57</v>
      </c>
      <c r="B49" s="11" t="str">
        <f aca="true" t="shared" si="6" ref="B49:B59">+B7</f>
        <v>Promepart</v>
      </c>
      <c r="C49" s="23">
        <v>15669</v>
      </c>
      <c r="D49" s="23">
        <v>2057</v>
      </c>
      <c r="E49" s="23">
        <v>616</v>
      </c>
      <c r="F49" s="23">
        <v>109</v>
      </c>
      <c r="G49" s="23">
        <v>39</v>
      </c>
      <c r="H49" s="23">
        <v>29</v>
      </c>
      <c r="I49" s="23">
        <v>23</v>
      </c>
      <c r="J49" s="23">
        <v>22</v>
      </c>
      <c r="K49" s="23">
        <v>15</v>
      </c>
      <c r="L49" s="23">
        <v>14</v>
      </c>
      <c r="M49" s="23">
        <v>18</v>
      </c>
      <c r="N49" s="23">
        <v>10</v>
      </c>
      <c r="O49" s="23">
        <v>19</v>
      </c>
      <c r="P49" s="23">
        <v>14</v>
      </c>
      <c r="Q49" s="23">
        <v>12</v>
      </c>
      <c r="R49" s="23">
        <v>1</v>
      </c>
      <c r="S49" s="24">
        <f aca="true" t="shared" si="7" ref="S49:S59">SUM(C49:R49)</f>
        <v>18667</v>
      </c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1.25">
      <c r="A50" s="4">
        <v>66</v>
      </c>
      <c r="B50" s="11" t="str">
        <f t="shared" si="6"/>
        <v>Cigna Salud</v>
      </c>
      <c r="C50" s="23">
        <v>22493</v>
      </c>
      <c r="D50" s="23">
        <v>3182</v>
      </c>
      <c r="E50" s="23">
        <v>954</v>
      </c>
      <c r="F50" s="23">
        <v>149</v>
      </c>
      <c r="G50" s="23">
        <v>61</v>
      </c>
      <c r="H50" s="23">
        <v>71</v>
      </c>
      <c r="I50" s="23">
        <v>57</v>
      </c>
      <c r="J50" s="23">
        <v>60</v>
      </c>
      <c r="K50" s="23">
        <v>56</v>
      </c>
      <c r="L50" s="23">
        <v>39</v>
      </c>
      <c r="M50" s="23">
        <v>42</v>
      </c>
      <c r="N50" s="23">
        <v>54</v>
      </c>
      <c r="O50" s="23">
        <v>30</v>
      </c>
      <c r="P50" s="23">
        <v>18</v>
      </c>
      <c r="Q50" s="23">
        <v>18</v>
      </c>
      <c r="R50" s="23"/>
      <c r="S50" s="24">
        <f t="shared" si="7"/>
        <v>27284</v>
      </c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ht="11.25">
      <c r="A51" s="4">
        <v>67</v>
      </c>
      <c r="B51" s="11" t="str">
        <f t="shared" si="6"/>
        <v>Colmena Golden Cross</v>
      </c>
      <c r="C51" s="23">
        <v>57980</v>
      </c>
      <c r="D51" s="23">
        <v>9882</v>
      </c>
      <c r="E51" s="23">
        <v>3679</v>
      </c>
      <c r="F51" s="23">
        <v>774</v>
      </c>
      <c r="G51" s="23">
        <v>235</v>
      </c>
      <c r="H51" s="23">
        <v>196</v>
      </c>
      <c r="I51" s="23">
        <v>195</v>
      </c>
      <c r="J51" s="23">
        <v>179</v>
      </c>
      <c r="K51" s="23">
        <v>199</v>
      </c>
      <c r="L51" s="23">
        <v>141</v>
      </c>
      <c r="M51" s="23">
        <v>107</v>
      </c>
      <c r="N51" s="23">
        <v>75</v>
      </c>
      <c r="O51" s="23">
        <v>47</v>
      </c>
      <c r="P51" s="23">
        <v>33</v>
      </c>
      <c r="Q51" s="23">
        <v>14</v>
      </c>
      <c r="R51" s="23">
        <v>199</v>
      </c>
      <c r="S51" s="24">
        <f t="shared" si="7"/>
        <v>73935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1.25">
      <c r="A52" s="4">
        <v>70</v>
      </c>
      <c r="B52" s="11" t="str">
        <f t="shared" si="6"/>
        <v>Normédica</v>
      </c>
      <c r="C52" s="23">
        <v>9828</v>
      </c>
      <c r="D52" s="23">
        <v>891</v>
      </c>
      <c r="E52" s="23">
        <v>159</v>
      </c>
      <c r="F52" s="23">
        <v>16</v>
      </c>
      <c r="G52" s="23">
        <v>10</v>
      </c>
      <c r="H52" s="23">
        <v>5</v>
      </c>
      <c r="I52" s="23">
        <v>6</v>
      </c>
      <c r="J52" s="23">
        <v>8</v>
      </c>
      <c r="K52" s="23">
        <v>9</v>
      </c>
      <c r="L52" s="23">
        <v>3</v>
      </c>
      <c r="M52" s="23">
        <v>2</v>
      </c>
      <c r="N52" s="23">
        <v>5</v>
      </c>
      <c r="O52" s="23">
        <v>4</v>
      </c>
      <c r="P52" s="23">
        <v>1</v>
      </c>
      <c r="Q52" s="23">
        <v>4</v>
      </c>
      <c r="R52" s="23">
        <v>9</v>
      </c>
      <c r="S52" s="24">
        <f t="shared" si="7"/>
        <v>10960</v>
      </c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ht="11.25">
      <c r="A53" s="4">
        <v>78</v>
      </c>
      <c r="B53" s="11" t="str">
        <f t="shared" si="6"/>
        <v>ING Salud S.A. (1)</v>
      </c>
      <c r="C53" s="23">
        <v>98895</v>
      </c>
      <c r="D53" s="23">
        <v>12096</v>
      </c>
      <c r="E53" s="23">
        <v>3979</v>
      </c>
      <c r="F53" s="23">
        <v>976</v>
      </c>
      <c r="G53" s="23">
        <v>627</v>
      </c>
      <c r="H53" s="23">
        <v>577</v>
      </c>
      <c r="I53" s="23">
        <v>509</v>
      </c>
      <c r="J53" s="23">
        <v>504</v>
      </c>
      <c r="K53" s="23">
        <v>430</v>
      </c>
      <c r="L53" s="23">
        <v>258</v>
      </c>
      <c r="M53" s="23">
        <v>114</v>
      </c>
      <c r="N53" s="23">
        <v>78</v>
      </c>
      <c r="O53" s="23">
        <v>56</v>
      </c>
      <c r="P53" s="23">
        <v>43</v>
      </c>
      <c r="Q53" s="23">
        <v>28</v>
      </c>
      <c r="R53" s="23"/>
      <c r="S53" s="24">
        <f t="shared" si="7"/>
        <v>119170</v>
      </c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ht="11.25">
      <c r="A54" s="4">
        <v>80</v>
      </c>
      <c r="B54" s="11" t="str">
        <f t="shared" si="6"/>
        <v>Vida Tres</v>
      </c>
      <c r="C54" s="23">
        <v>21464</v>
      </c>
      <c r="D54" s="23">
        <v>3099</v>
      </c>
      <c r="E54" s="23">
        <v>1239</v>
      </c>
      <c r="F54" s="23">
        <v>265</v>
      </c>
      <c r="G54" s="23">
        <v>118</v>
      </c>
      <c r="H54" s="23">
        <v>114</v>
      </c>
      <c r="I54" s="23">
        <v>92</v>
      </c>
      <c r="J54" s="23">
        <v>91</v>
      </c>
      <c r="K54" s="23">
        <v>95</v>
      </c>
      <c r="L54" s="23">
        <v>75</v>
      </c>
      <c r="M54" s="23">
        <v>93</v>
      </c>
      <c r="N54" s="23">
        <v>73</v>
      </c>
      <c r="O54" s="23">
        <v>53</v>
      </c>
      <c r="P54" s="23">
        <v>27</v>
      </c>
      <c r="Q54" s="23">
        <v>24</v>
      </c>
      <c r="R54" s="23"/>
      <c r="S54" s="24">
        <f t="shared" si="7"/>
        <v>26922</v>
      </c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ht="11.25">
      <c r="A55" s="4">
        <v>88</v>
      </c>
      <c r="B55" s="11" t="str">
        <f t="shared" si="6"/>
        <v>Masvida</v>
      </c>
      <c r="C55" s="23">
        <v>35488</v>
      </c>
      <c r="D55" s="23">
        <v>4216</v>
      </c>
      <c r="E55" s="23">
        <v>794</v>
      </c>
      <c r="F55" s="23">
        <v>103</v>
      </c>
      <c r="G55" s="23">
        <v>109</v>
      </c>
      <c r="H55" s="23">
        <v>71</v>
      </c>
      <c r="I55" s="23">
        <v>65</v>
      </c>
      <c r="J55" s="23">
        <v>51</v>
      </c>
      <c r="K55" s="23">
        <v>40</v>
      </c>
      <c r="L55" s="23">
        <v>11</v>
      </c>
      <c r="M55" s="23">
        <v>13</v>
      </c>
      <c r="N55" s="23">
        <v>21</v>
      </c>
      <c r="O55" s="23">
        <v>23</v>
      </c>
      <c r="P55" s="23">
        <v>9</v>
      </c>
      <c r="Q55" s="23">
        <v>10</v>
      </c>
      <c r="R55" s="23"/>
      <c r="S55" s="24">
        <f t="shared" si="7"/>
        <v>41024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ht="11.25">
      <c r="A56" s="4">
        <v>96</v>
      </c>
      <c r="B56" s="11" t="str">
        <f t="shared" si="6"/>
        <v>Vida Plena S.A. (2)</v>
      </c>
      <c r="C56" s="23">
        <v>8435</v>
      </c>
      <c r="D56" s="23">
        <v>1017</v>
      </c>
      <c r="E56" s="23">
        <v>198</v>
      </c>
      <c r="F56" s="23">
        <v>23</v>
      </c>
      <c r="G56" s="23">
        <v>11</v>
      </c>
      <c r="H56" s="23">
        <v>13</v>
      </c>
      <c r="I56" s="23">
        <v>13</v>
      </c>
      <c r="J56" s="23">
        <v>8</v>
      </c>
      <c r="K56" s="23">
        <v>17</v>
      </c>
      <c r="L56" s="23">
        <v>10</v>
      </c>
      <c r="M56" s="23">
        <v>4</v>
      </c>
      <c r="N56" s="23">
        <v>7</v>
      </c>
      <c r="O56" s="23">
        <v>5</v>
      </c>
      <c r="P56" s="23">
        <v>4</v>
      </c>
      <c r="Q56" s="23">
        <v>2</v>
      </c>
      <c r="R56" s="23">
        <v>1</v>
      </c>
      <c r="S56" s="24">
        <f t="shared" si="7"/>
        <v>9768</v>
      </c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ht="11.25">
      <c r="A57" s="4">
        <v>99</v>
      </c>
      <c r="B57" s="11" t="str">
        <f t="shared" si="6"/>
        <v>Isapre Banmédica</v>
      </c>
      <c r="C57" s="23">
        <v>87797</v>
      </c>
      <c r="D57" s="23">
        <v>11632</v>
      </c>
      <c r="E57" s="23">
        <v>4114</v>
      </c>
      <c r="F57" s="23">
        <v>873</v>
      </c>
      <c r="G57" s="23">
        <v>487</v>
      </c>
      <c r="H57" s="23">
        <v>347</v>
      </c>
      <c r="I57" s="23">
        <v>323</v>
      </c>
      <c r="J57" s="23">
        <v>268</v>
      </c>
      <c r="K57" s="23">
        <v>274</v>
      </c>
      <c r="L57" s="23">
        <v>216</v>
      </c>
      <c r="M57" s="23">
        <v>156</v>
      </c>
      <c r="N57" s="23">
        <v>100</v>
      </c>
      <c r="O57" s="23">
        <v>65</v>
      </c>
      <c r="P57" s="23">
        <v>38</v>
      </c>
      <c r="Q57" s="23">
        <v>43</v>
      </c>
      <c r="R57" s="23"/>
      <c r="S57" s="24">
        <f t="shared" si="7"/>
        <v>106733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ht="11.25">
      <c r="A58" s="4">
        <v>104</v>
      </c>
      <c r="B58" s="11" t="str">
        <f t="shared" si="6"/>
        <v>Sfera</v>
      </c>
      <c r="C58" s="23">
        <v>4065</v>
      </c>
      <c r="D58" s="23">
        <v>369</v>
      </c>
      <c r="E58" s="23">
        <v>63</v>
      </c>
      <c r="F58" s="23">
        <v>25</v>
      </c>
      <c r="G58" s="23">
        <v>7</v>
      </c>
      <c r="H58" s="23">
        <v>4</v>
      </c>
      <c r="I58" s="23">
        <v>9</v>
      </c>
      <c r="J58" s="23">
        <v>3</v>
      </c>
      <c r="K58" s="23">
        <v>2</v>
      </c>
      <c r="L58" s="23">
        <v>1</v>
      </c>
      <c r="M58" s="23"/>
      <c r="N58" s="23">
        <v>1</v>
      </c>
      <c r="O58" s="23"/>
      <c r="P58" s="23">
        <v>2</v>
      </c>
      <c r="Q58" s="23"/>
      <c r="R58" s="23"/>
      <c r="S58" s="24">
        <f t="shared" si="7"/>
        <v>4551</v>
      </c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ht="11.25">
      <c r="A59" s="4">
        <v>107</v>
      </c>
      <c r="B59" s="11" t="str">
        <f t="shared" si="6"/>
        <v>Consalud S.A.</v>
      </c>
      <c r="C59" s="23">
        <v>121757</v>
      </c>
      <c r="D59" s="23">
        <v>18314</v>
      </c>
      <c r="E59" s="23">
        <v>4468</v>
      </c>
      <c r="F59" s="23">
        <v>521</v>
      </c>
      <c r="G59" s="23">
        <v>105</v>
      </c>
      <c r="H59" s="23">
        <v>52</v>
      </c>
      <c r="I59" s="23">
        <v>69</v>
      </c>
      <c r="J59" s="23">
        <v>55</v>
      </c>
      <c r="K59" s="23">
        <v>66</v>
      </c>
      <c r="L59" s="23">
        <v>36</v>
      </c>
      <c r="M59" s="23">
        <v>32</v>
      </c>
      <c r="N59" s="23">
        <v>57</v>
      </c>
      <c r="O59" s="23">
        <v>59</v>
      </c>
      <c r="P59" s="23">
        <v>55</v>
      </c>
      <c r="Q59" s="23">
        <v>57</v>
      </c>
      <c r="R59" s="23"/>
      <c r="S59" s="24">
        <f t="shared" si="7"/>
        <v>145703</v>
      </c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ht="11.25">
      <c r="A60" s="4"/>
      <c r="B60" s="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2:256" ht="11.25">
      <c r="B61" s="11" t="s">
        <v>52</v>
      </c>
      <c r="C61" s="24">
        <f aca="true" t="shared" si="8" ref="C61:S61">SUM(C49:C60)</f>
        <v>483871</v>
      </c>
      <c r="D61" s="24">
        <f t="shared" si="8"/>
        <v>66755</v>
      </c>
      <c r="E61" s="24">
        <f t="shared" si="8"/>
        <v>20263</v>
      </c>
      <c r="F61" s="24">
        <f t="shared" si="8"/>
        <v>3834</v>
      </c>
      <c r="G61" s="24">
        <f t="shared" si="8"/>
        <v>1809</v>
      </c>
      <c r="H61" s="24">
        <f t="shared" si="8"/>
        <v>1479</v>
      </c>
      <c r="I61" s="24">
        <f t="shared" si="8"/>
        <v>1361</v>
      </c>
      <c r="J61" s="24">
        <f t="shared" si="8"/>
        <v>1249</v>
      </c>
      <c r="K61" s="24">
        <f t="shared" si="8"/>
        <v>1203</v>
      </c>
      <c r="L61" s="24">
        <f t="shared" si="8"/>
        <v>804</v>
      </c>
      <c r="M61" s="24">
        <f t="shared" si="8"/>
        <v>581</v>
      </c>
      <c r="N61" s="24">
        <f t="shared" si="8"/>
        <v>481</v>
      </c>
      <c r="O61" s="24">
        <f t="shared" si="8"/>
        <v>361</v>
      </c>
      <c r="P61" s="24">
        <f t="shared" si="8"/>
        <v>244</v>
      </c>
      <c r="Q61" s="24">
        <f t="shared" si="8"/>
        <v>212</v>
      </c>
      <c r="R61" s="24">
        <f t="shared" si="8"/>
        <v>210</v>
      </c>
      <c r="S61" s="24">
        <f t="shared" si="8"/>
        <v>584717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ht="11.25">
      <c r="A62" s="4"/>
      <c r="B62" s="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ht="11.25">
      <c r="A63" s="4">
        <v>62</v>
      </c>
      <c r="B63" s="11" t="s">
        <v>53</v>
      </c>
      <c r="C63" s="23">
        <v>1354</v>
      </c>
      <c r="D63" s="23">
        <v>399</v>
      </c>
      <c r="E63" s="23">
        <v>13</v>
      </c>
      <c r="F63" s="23">
        <v>6</v>
      </c>
      <c r="G63" s="23">
        <v>1</v>
      </c>
      <c r="H63" s="23"/>
      <c r="I63" s="23"/>
      <c r="J63" s="23"/>
      <c r="K63" s="23"/>
      <c r="L63" s="23">
        <v>1</v>
      </c>
      <c r="M63" s="23">
        <v>4</v>
      </c>
      <c r="N63" s="23">
        <v>5</v>
      </c>
      <c r="O63" s="23">
        <v>4</v>
      </c>
      <c r="P63" s="23">
        <v>3</v>
      </c>
      <c r="Q63" s="23">
        <v>5</v>
      </c>
      <c r="R63" s="23"/>
      <c r="S63" s="24">
        <f>SUM(C63:R63)</f>
        <v>1795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ht="11.25">
      <c r="A64" s="4">
        <v>63</v>
      </c>
      <c r="B64" s="11" t="s">
        <v>54</v>
      </c>
      <c r="C64" s="23">
        <v>7989</v>
      </c>
      <c r="D64" s="23">
        <v>1814</v>
      </c>
      <c r="E64" s="23">
        <v>417</v>
      </c>
      <c r="F64" s="23">
        <v>49</v>
      </c>
      <c r="G64" s="23">
        <v>10</v>
      </c>
      <c r="H64" s="23">
        <v>6</v>
      </c>
      <c r="I64" s="23">
        <v>1</v>
      </c>
      <c r="J64" s="23">
        <v>3</v>
      </c>
      <c r="K64" s="23">
        <v>2</v>
      </c>
      <c r="L64" s="23">
        <v>1</v>
      </c>
      <c r="M64" s="23">
        <v>4</v>
      </c>
      <c r="N64" s="23">
        <v>16</v>
      </c>
      <c r="O64" s="23">
        <v>19</v>
      </c>
      <c r="P64" s="23">
        <v>6</v>
      </c>
      <c r="Q64" s="23">
        <v>15</v>
      </c>
      <c r="R64" s="23"/>
      <c r="S64" s="24">
        <f aca="true" t="shared" si="9" ref="S64:S70">SUM(C64:R64)</f>
        <v>10352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ht="11.25">
      <c r="A65" s="4">
        <v>65</v>
      </c>
      <c r="B65" s="11" t="s">
        <v>55</v>
      </c>
      <c r="C65" s="23">
        <v>6670</v>
      </c>
      <c r="D65" s="23">
        <v>1359</v>
      </c>
      <c r="E65" s="23">
        <v>61</v>
      </c>
      <c r="F65" s="23">
        <v>16</v>
      </c>
      <c r="G65" s="23">
        <v>3</v>
      </c>
      <c r="H65" s="23">
        <v>4</v>
      </c>
      <c r="I65" s="23">
        <v>2</v>
      </c>
      <c r="J65" s="23"/>
      <c r="K65" s="23"/>
      <c r="L65" s="23">
        <v>2</v>
      </c>
      <c r="M65" s="23">
        <v>13</v>
      </c>
      <c r="N65" s="23">
        <v>23</v>
      </c>
      <c r="O65" s="23">
        <v>25</v>
      </c>
      <c r="P65" s="23">
        <v>13</v>
      </c>
      <c r="Q65" s="23">
        <v>17</v>
      </c>
      <c r="R65" s="23"/>
      <c r="S65" s="24">
        <f t="shared" si="9"/>
        <v>8208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ht="11.25">
      <c r="A66" s="4">
        <v>68</v>
      </c>
      <c r="B66" s="11" t="s">
        <v>56</v>
      </c>
      <c r="C66" s="23">
        <v>956</v>
      </c>
      <c r="D66" s="23">
        <v>220</v>
      </c>
      <c r="E66" s="23">
        <v>2</v>
      </c>
      <c r="F66" s="23">
        <v>1</v>
      </c>
      <c r="G66" s="23"/>
      <c r="H66" s="23">
        <v>1</v>
      </c>
      <c r="I66" s="23"/>
      <c r="J66" s="23"/>
      <c r="K66" s="23"/>
      <c r="L66" s="23"/>
      <c r="M66" s="23">
        <v>1</v>
      </c>
      <c r="N66" s="23">
        <v>5</v>
      </c>
      <c r="O66" s="23">
        <v>3</v>
      </c>
      <c r="P66" s="23">
        <v>3</v>
      </c>
      <c r="Q66" s="23">
        <v>3</v>
      </c>
      <c r="R66" s="23"/>
      <c r="S66" s="24">
        <f t="shared" si="9"/>
        <v>1195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ht="11.25">
      <c r="A67" s="4">
        <v>76</v>
      </c>
      <c r="B67" s="11" t="s">
        <v>57</v>
      </c>
      <c r="C67" s="23">
        <v>3841</v>
      </c>
      <c r="D67" s="23">
        <v>839</v>
      </c>
      <c r="E67" s="23">
        <v>276</v>
      </c>
      <c r="F67" s="23">
        <v>53</v>
      </c>
      <c r="G67" s="23">
        <v>11</v>
      </c>
      <c r="H67" s="23">
        <v>11</v>
      </c>
      <c r="I67" s="23">
        <v>20</v>
      </c>
      <c r="J67" s="23">
        <v>6</v>
      </c>
      <c r="K67" s="23">
        <v>3</v>
      </c>
      <c r="L67" s="23">
        <v>3</v>
      </c>
      <c r="M67" s="23"/>
      <c r="N67" s="23">
        <v>6</v>
      </c>
      <c r="O67" s="23">
        <v>9</v>
      </c>
      <c r="P67" s="23">
        <v>4</v>
      </c>
      <c r="Q67" s="23">
        <v>9</v>
      </c>
      <c r="R67" s="23"/>
      <c r="S67" s="24">
        <f t="shared" si="9"/>
        <v>5091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ht="11.25">
      <c r="A68" s="4">
        <v>81</v>
      </c>
      <c r="B68" s="11" t="s">
        <v>58</v>
      </c>
      <c r="C68" s="23">
        <v>1448</v>
      </c>
      <c r="D68" s="23">
        <v>233</v>
      </c>
      <c r="E68" s="23">
        <v>42</v>
      </c>
      <c r="F68" s="23">
        <v>13</v>
      </c>
      <c r="G68" s="23">
        <v>4</v>
      </c>
      <c r="H68" s="23">
        <v>6</v>
      </c>
      <c r="I68" s="23">
        <v>2</v>
      </c>
      <c r="J68" s="23"/>
      <c r="K68" s="23">
        <v>1</v>
      </c>
      <c r="L68" s="23"/>
      <c r="M68" s="23"/>
      <c r="N68" s="23"/>
      <c r="O68" s="23"/>
      <c r="P68" s="23"/>
      <c r="Q68" s="23"/>
      <c r="R68" s="23"/>
      <c r="S68" s="24">
        <f t="shared" si="9"/>
        <v>1749</v>
      </c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ht="11.25">
      <c r="A69" s="4">
        <v>85</v>
      </c>
      <c r="B69" s="11" t="s">
        <v>59</v>
      </c>
      <c r="C69" s="23">
        <v>3388</v>
      </c>
      <c r="D69" s="23">
        <v>515</v>
      </c>
      <c r="E69" s="23">
        <v>127</v>
      </c>
      <c r="F69" s="23">
        <v>7</v>
      </c>
      <c r="G69" s="23">
        <v>8</v>
      </c>
      <c r="H69" s="23">
        <v>6</v>
      </c>
      <c r="I69" s="23">
        <v>6</v>
      </c>
      <c r="J69" s="23">
        <v>7</v>
      </c>
      <c r="K69" s="23">
        <v>5</v>
      </c>
      <c r="L69" s="23">
        <v>4</v>
      </c>
      <c r="M69" s="23">
        <v>9</v>
      </c>
      <c r="N69" s="23">
        <v>13</v>
      </c>
      <c r="O69" s="23">
        <v>19</v>
      </c>
      <c r="P69" s="23">
        <v>10</v>
      </c>
      <c r="Q69" s="23">
        <v>7</v>
      </c>
      <c r="R69" s="23"/>
      <c r="S69" s="24">
        <f t="shared" si="9"/>
        <v>4131</v>
      </c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ht="11.25">
      <c r="A70" s="4">
        <v>94</v>
      </c>
      <c r="B70" s="11" t="s">
        <v>60</v>
      </c>
      <c r="C70" s="23">
        <v>1098</v>
      </c>
      <c r="D70" s="23">
        <v>55</v>
      </c>
      <c r="E70" s="23">
        <v>12</v>
      </c>
      <c r="F70" s="23">
        <v>1</v>
      </c>
      <c r="G70" s="23">
        <v>4</v>
      </c>
      <c r="H70" s="23">
        <v>2</v>
      </c>
      <c r="I70" s="23">
        <v>1</v>
      </c>
      <c r="J70" s="23">
        <v>1</v>
      </c>
      <c r="K70" s="23"/>
      <c r="L70" s="23"/>
      <c r="M70" s="23">
        <v>1</v>
      </c>
      <c r="N70" s="23"/>
      <c r="O70" s="23"/>
      <c r="P70" s="23"/>
      <c r="Q70" s="23"/>
      <c r="R70" s="23"/>
      <c r="S70" s="24">
        <f t="shared" si="9"/>
        <v>1175</v>
      </c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ht="11.25">
      <c r="A71" s="4"/>
      <c r="B71" s="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</row>
    <row r="72" spans="1:256" ht="11.25">
      <c r="A72" s="11"/>
      <c r="B72" s="11" t="s">
        <v>61</v>
      </c>
      <c r="C72" s="24">
        <f aca="true" t="shared" si="10" ref="C72:S72">SUM(C63:C70)</f>
        <v>26744</v>
      </c>
      <c r="D72" s="24">
        <f t="shared" si="10"/>
        <v>5434</v>
      </c>
      <c r="E72" s="24">
        <f t="shared" si="10"/>
        <v>950</v>
      </c>
      <c r="F72" s="24">
        <f t="shared" si="10"/>
        <v>146</v>
      </c>
      <c r="G72" s="24">
        <f t="shared" si="10"/>
        <v>41</v>
      </c>
      <c r="H72" s="24">
        <f t="shared" si="10"/>
        <v>36</v>
      </c>
      <c r="I72" s="24">
        <f t="shared" si="10"/>
        <v>32</v>
      </c>
      <c r="J72" s="24">
        <f t="shared" si="10"/>
        <v>17</v>
      </c>
      <c r="K72" s="24">
        <f t="shared" si="10"/>
        <v>11</v>
      </c>
      <c r="L72" s="24">
        <f t="shared" si="10"/>
        <v>11</v>
      </c>
      <c r="M72" s="24">
        <f t="shared" si="10"/>
        <v>32</v>
      </c>
      <c r="N72" s="24">
        <f t="shared" si="10"/>
        <v>68</v>
      </c>
      <c r="O72" s="24">
        <f t="shared" si="10"/>
        <v>79</v>
      </c>
      <c r="P72" s="24">
        <f t="shared" si="10"/>
        <v>39</v>
      </c>
      <c r="Q72" s="24">
        <f t="shared" si="10"/>
        <v>56</v>
      </c>
      <c r="R72" s="24">
        <f t="shared" si="10"/>
        <v>0</v>
      </c>
      <c r="S72" s="24">
        <f t="shared" si="10"/>
        <v>33696</v>
      </c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</row>
    <row r="73" spans="1:256" ht="11.25">
      <c r="A73" s="4"/>
      <c r="B73" s="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ht="11.25">
      <c r="A74" s="15"/>
      <c r="B74" s="15" t="s">
        <v>62</v>
      </c>
      <c r="C74" s="24">
        <f aca="true" t="shared" si="11" ref="C74:S74">C61+C72</f>
        <v>510615</v>
      </c>
      <c r="D74" s="24">
        <f t="shared" si="11"/>
        <v>72189</v>
      </c>
      <c r="E74" s="24">
        <f t="shared" si="11"/>
        <v>21213</v>
      </c>
      <c r="F74" s="24">
        <f t="shared" si="11"/>
        <v>3980</v>
      </c>
      <c r="G74" s="24">
        <f t="shared" si="11"/>
        <v>1850</v>
      </c>
      <c r="H74" s="24">
        <f t="shared" si="11"/>
        <v>1515</v>
      </c>
      <c r="I74" s="24">
        <f t="shared" si="11"/>
        <v>1393</v>
      </c>
      <c r="J74" s="24">
        <f t="shared" si="11"/>
        <v>1266</v>
      </c>
      <c r="K74" s="24">
        <f t="shared" si="11"/>
        <v>1214</v>
      </c>
      <c r="L74" s="24">
        <f t="shared" si="11"/>
        <v>815</v>
      </c>
      <c r="M74" s="24">
        <f t="shared" si="11"/>
        <v>613</v>
      </c>
      <c r="N74" s="24">
        <f t="shared" si="11"/>
        <v>549</v>
      </c>
      <c r="O74" s="24">
        <f t="shared" si="11"/>
        <v>440</v>
      </c>
      <c r="P74" s="24">
        <f t="shared" si="11"/>
        <v>283</v>
      </c>
      <c r="Q74" s="24">
        <f t="shared" si="11"/>
        <v>268</v>
      </c>
      <c r="R74" s="24">
        <f>R61+R72</f>
        <v>210</v>
      </c>
      <c r="S74" s="24">
        <f t="shared" si="11"/>
        <v>618413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ht="11.25">
      <c r="A75" s="4"/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ht="12" thickBot="1">
      <c r="A76" s="25"/>
      <c r="B76" s="25" t="s">
        <v>63</v>
      </c>
      <c r="C76" s="49">
        <f aca="true" t="shared" si="12" ref="C76:R76">(C74/$S74)</f>
        <v>0.8256860706356431</v>
      </c>
      <c r="D76" s="49">
        <f t="shared" si="12"/>
        <v>0.1167326689445403</v>
      </c>
      <c r="E76" s="49">
        <f t="shared" si="12"/>
        <v>0.034302319000409115</v>
      </c>
      <c r="F76" s="49">
        <f t="shared" si="12"/>
        <v>0.006435828483553871</v>
      </c>
      <c r="G76" s="49">
        <f t="shared" si="12"/>
        <v>0.002991528315219764</v>
      </c>
      <c r="H76" s="49">
        <f t="shared" si="12"/>
        <v>0.002449819133815104</v>
      </c>
      <c r="I76" s="49">
        <f t="shared" si="12"/>
        <v>0.002252539969243855</v>
      </c>
      <c r="J76" s="49">
        <f t="shared" si="12"/>
        <v>0.0020471755930098496</v>
      </c>
      <c r="K76" s="49">
        <f t="shared" si="12"/>
        <v>0.001963089391717186</v>
      </c>
      <c r="L76" s="49">
        <f t="shared" si="12"/>
        <v>0.0013178895010292474</v>
      </c>
      <c r="M76" s="49">
        <f t="shared" si="12"/>
        <v>0.0009912469498539003</v>
      </c>
      <c r="N76" s="49">
        <f t="shared" si="12"/>
        <v>0.0008877562405706219</v>
      </c>
      <c r="O76" s="49">
        <f t="shared" si="12"/>
        <v>0.0007114986263225385</v>
      </c>
      <c r="P76" s="49">
        <f t="shared" si="12"/>
        <v>0.00045762298011199637</v>
      </c>
      <c r="Q76" s="49">
        <f t="shared" si="12"/>
        <v>0.000433367345123728</v>
      </c>
      <c r="R76" s="49">
        <f t="shared" si="12"/>
        <v>0.000339578889835757</v>
      </c>
      <c r="S76" s="49">
        <f>SUM(C76:Q76)</f>
        <v>0.9996604211101643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2:256" ht="11.25">
      <c r="B77" s="4"/>
      <c r="C77" s="13"/>
      <c r="D77" s="13"/>
      <c r="E77" s="48"/>
      <c r="F77" s="13"/>
      <c r="G77" s="13"/>
      <c r="H77" s="13"/>
      <c r="I77" s="48"/>
      <c r="J77" s="13"/>
      <c r="K77" s="48"/>
      <c r="L77" s="51" t="s">
        <v>1</v>
      </c>
      <c r="M77" s="51" t="s">
        <v>1</v>
      </c>
      <c r="N77" s="51" t="s">
        <v>1</v>
      </c>
      <c r="O77" s="13"/>
      <c r="P77" s="13"/>
      <c r="Q77" s="51" t="s">
        <v>1</v>
      </c>
      <c r="R77" s="51"/>
      <c r="S77" s="51" t="s">
        <v>1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2:256" ht="11.25">
      <c r="B78" s="11" t="str">
        <f>+B36</f>
        <v>Fuente: Superintendencia de Isapres, Archivo Maestro de Beneficiarios.</v>
      </c>
      <c r="C78" s="13"/>
      <c r="D78" s="13"/>
      <c r="E78" s="13"/>
      <c r="F78" s="13"/>
      <c r="G78" s="13"/>
      <c r="H78" s="13"/>
      <c r="I78" s="13"/>
      <c r="J78" s="13"/>
      <c r="K78" s="51" t="s">
        <v>1</v>
      </c>
      <c r="L78" s="51" t="s">
        <v>1</v>
      </c>
      <c r="M78" s="51" t="s">
        <v>1</v>
      </c>
      <c r="N78" s="51" t="s">
        <v>1</v>
      </c>
      <c r="O78" s="13"/>
      <c r="P78" s="13"/>
      <c r="Q78" s="51" t="s">
        <v>1</v>
      </c>
      <c r="R78" s="51"/>
      <c r="S78" s="51" t="s">
        <v>1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2:256" ht="11.25">
      <c r="B79" s="11" t="str">
        <f>+B37</f>
        <v>(*) Son aquellos datos que no presentan información en el campo edad.</v>
      </c>
      <c r="C79" s="13"/>
      <c r="D79" s="13"/>
      <c r="E79" s="13"/>
      <c r="F79" s="13"/>
      <c r="G79" s="13"/>
      <c r="H79" s="13"/>
      <c r="I79" s="13"/>
      <c r="J79" s="13"/>
      <c r="K79" s="51"/>
      <c r="L79" s="51"/>
      <c r="M79" s="51"/>
      <c r="N79" s="51"/>
      <c r="O79" s="13"/>
      <c r="P79" s="13"/>
      <c r="Q79" s="51"/>
      <c r="R79" s="51"/>
      <c r="S79" s="5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2:256" ht="25.5" customHeight="1">
      <c r="B80" s="152" t="str">
        <f>+B38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2:256" ht="24.75" customHeight="1">
      <c r="B81" s="152" t="str">
        <f>+B39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2:256" ht="21.75" customHeight="1">
      <c r="B82" s="154">
        <f>+B40</f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</row>
    <row r="83" spans="1:256" ht="12.75">
      <c r="A83" s="146" t="s">
        <v>284</v>
      </c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2:256" ht="13.5">
      <c r="B84" s="148" t="s">
        <v>84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2:256" ht="13.5">
      <c r="B85" s="148" t="s">
        <v>272</v>
      </c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ht="12" thickBot="1">
      <c r="A86" s="21"/>
      <c r="B86" s="21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ht="11.25">
      <c r="A87" s="109" t="s">
        <v>1</v>
      </c>
      <c r="B87" s="109" t="s">
        <v>1</v>
      </c>
      <c r="C87" s="161" t="s">
        <v>65</v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38"/>
      <c r="S87" s="138"/>
      <c r="T87" s="21"/>
      <c r="U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ht="11.25">
      <c r="A88" s="117" t="s">
        <v>40</v>
      </c>
      <c r="B88" s="117" t="s">
        <v>41</v>
      </c>
      <c r="C88" s="122" t="s">
        <v>66</v>
      </c>
      <c r="D88" s="122" t="s">
        <v>67</v>
      </c>
      <c r="E88" s="122" t="s">
        <v>68</v>
      </c>
      <c r="F88" s="122" t="s">
        <v>69</v>
      </c>
      <c r="G88" s="122" t="s">
        <v>70</v>
      </c>
      <c r="H88" s="122" t="s">
        <v>71</v>
      </c>
      <c r="I88" s="122" t="s">
        <v>72</v>
      </c>
      <c r="J88" s="122" t="s">
        <v>73</v>
      </c>
      <c r="K88" s="122" t="s">
        <v>74</v>
      </c>
      <c r="L88" s="122" t="s">
        <v>75</v>
      </c>
      <c r="M88" s="122" t="s">
        <v>76</v>
      </c>
      <c r="N88" s="122" t="s">
        <v>77</v>
      </c>
      <c r="O88" s="122" t="s">
        <v>78</v>
      </c>
      <c r="P88" s="122" t="s">
        <v>79</v>
      </c>
      <c r="Q88" s="123" t="s">
        <v>80</v>
      </c>
      <c r="R88" s="123" t="s">
        <v>252</v>
      </c>
      <c r="S88" s="139" t="s">
        <v>4</v>
      </c>
      <c r="T88" s="21"/>
      <c r="U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ht="11.25">
      <c r="A89" s="4">
        <v>57</v>
      </c>
      <c r="B89" s="11" t="str">
        <f aca="true" t="shared" si="13" ref="B89:B99">+B49</f>
        <v>Promepart</v>
      </c>
      <c r="C89" s="24">
        <f aca="true" t="shared" si="14" ref="C89:R89">C7+C49</f>
        <v>15963</v>
      </c>
      <c r="D89" s="24">
        <f t="shared" si="14"/>
        <v>6406</v>
      </c>
      <c r="E89" s="24">
        <f t="shared" si="14"/>
        <v>6714</v>
      </c>
      <c r="F89" s="24">
        <f t="shared" si="14"/>
        <v>5749</v>
      </c>
      <c r="G89" s="24">
        <f t="shared" si="14"/>
        <v>5041</v>
      </c>
      <c r="H89" s="24">
        <f t="shared" si="14"/>
        <v>4039</v>
      </c>
      <c r="I89" s="24">
        <f t="shared" si="14"/>
        <v>2954</v>
      </c>
      <c r="J89" s="24">
        <f t="shared" si="14"/>
        <v>2425</v>
      </c>
      <c r="K89" s="24">
        <f t="shared" si="14"/>
        <v>2047</v>
      </c>
      <c r="L89" s="24">
        <f t="shared" si="14"/>
        <v>1531</v>
      </c>
      <c r="M89" s="24">
        <f t="shared" si="14"/>
        <v>1028</v>
      </c>
      <c r="N89" s="24">
        <f t="shared" si="14"/>
        <v>967</v>
      </c>
      <c r="O89" s="24">
        <f t="shared" si="14"/>
        <v>533</v>
      </c>
      <c r="P89" s="24">
        <f t="shared" si="14"/>
        <v>232</v>
      </c>
      <c r="Q89" s="24">
        <f t="shared" si="14"/>
        <v>122</v>
      </c>
      <c r="R89" s="24">
        <f t="shared" si="14"/>
        <v>1</v>
      </c>
      <c r="S89" s="24">
        <f aca="true" t="shared" si="15" ref="S89:S99">SUM(C89:R89)</f>
        <v>55752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ht="11.25">
      <c r="A90" s="4">
        <v>66</v>
      </c>
      <c r="B90" s="11" t="str">
        <f t="shared" si="13"/>
        <v>Cigna Salud</v>
      </c>
      <c r="C90" s="24">
        <f aca="true" t="shared" si="16" ref="C90:R90">C8+C50</f>
        <v>22678</v>
      </c>
      <c r="D90" s="24">
        <f t="shared" si="16"/>
        <v>5871</v>
      </c>
      <c r="E90" s="24">
        <f t="shared" si="16"/>
        <v>5039</v>
      </c>
      <c r="F90" s="24">
        <f t="shared" si="16"/>
        <v>5069</v>
      </c>
      <c r="G90" s="24">
        <f t="shared" si="16"/>
        <v>5187</v>
      </c>
      <c r="H90" s="24">
        <f t="shared" si="16"/>
        <v>4578</v>
      </c>
      <c r="I90" s="24">
        <f t="shared" si="16"/>
        <v>3506</v>
      </c>
      <c r="J90" s="24">
        <f t="shared" si="16"/>
        <v>2673</v>
      </c>
      <c r="K90" s="24">
        <f t="shared" si="16"/>
        <v>2014</v>
      </c>
      <c r="L90" s="24">
        <f t="shared" si="16"/>
        <v>1161</v>
      </c>
      <c r="M90" s="24">
        <f t="shared" si="16"/>
        <v>622</v>
      </c>
      <c r="N90" s="24">
        <f t="shared" si="16"/>
        <v>392</v>
      </c>
      <c r="O90" s="24">
        <f t="shared" si="16"/>
        <v>154</v>
      </c>
      <c r="P90" s="24">
        <f t="shared" si="16"/>
        <v>87</v>
      </c>
      <c r="Q90" s="24">
        <f t="shared" si="16"/>
        <v>51</v>
      </c>
      <c r="R90" s="24">
        <f t="shared" si="16"/>
        <v>0</v>
      </c>
      <c r="S90" s="24">
        <f t="shared" si="15"/>
        <v>59082</v>
      </c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ht="11.25">
      <c r="A91" s="4">
        <v>67</v>
      </c>
      <c r="B91" s="11" t="str">
        <f t="shared" si="13"/>
        <v>Colmena Golden Cross</v>
      </c>
      <c r="C91" s="24">
        <f aca="true" t="shared" si="17" ref="C91:R91">C9+C51</f>
        <v>58129</v>
      </c>
      <c r="D91" s="24">
        <f t="shared" si="17"/>
        <v>12263</v>
      </c>
      <c r="E91" s="24">
        <f t="shared" si="17"/>
        <v>15325</v>
      </c>
      <c r="F91" s="24">
        <f t="shared" si="17"/>
        <v>16658</v>
      </c>
      <c r="G91" s="24">
        <f t="shared" si="17"/>
        <v>14044</v>
      </c>
      <c r="H91" s="24">
        <f t="shared" si="17"/>
        <v>11878</v>
      </c>
      <c r="I91" s="24">
        <f t="shared" si="17"/>
        <v>10235</v>
      </c>
      <c r="J91" s="24">
        <f t="shared" si="17"/>
        <v>8268</v>
      </c>
      <c r="K91" s="24">
        <f t="shared" si="17"/>
        <v>6514</v>
      </c>
      <c r="L91" s="24">
        <f t="shared" si="17"/>
        <v>4529</v>
      </c>
      <c r="M91" s="24">
        <f t="shared" si="17"/>
        <v>2371</v>
      </c>
      <c r="N91" s="24">
        <f t="shared" si="17"/>
        <v>1458</v>
      </c>
      <c r="O91" s="24">
        <f t="shared" si="17"/>
        <v>731</v>
      </c>
      <c r="P91" s="24">
        <f t="shared" si="17"/>
        <v>265</v>
      </c>
      <c r="Q91" s="24">
        <f t="shared" si="17"/>
        <v>145</v>
      </c>
      <c r="R91" s="24">
        <f t="shared" si="17"/>
        <v>200</v>
      </c>
      <c r="S91" s="24">
        <f t="shared" si="15"/>
        <v>163013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256" ht="11.25">
      <c r="A92" s="4">
        <v>70</v>
      </c>
      <c r="B92" s="11" t="str">
        <f t="shared" si="13"/>
        <v>Normédica</v>
      </c>
      <c r="C92" s="24">
        <f aca="true" t="shared" si="18" ref="C92:R92">C10+C52</f>
        <v>9918</v>
      </c>
      <c r="D92" s="24">
        <f t="shared" si="18"/>
        <v>2008</v>
      </c>
      <c r="E92" s="24">
        <f t="shared" si="18"/>
        <v>2488</v>
      </c>
      <c r="F92" s="24">
        <f t="shared" si="18"/>
        <v>2640</v>
      </c>
      <c r="G92" s="24">
        <f t="shared" si="18"/>
        <v>2502</v>
      </c>
      <c r="H92" s="24">
        <f t="shared" si="18"/>
        <v>2139</v>
      </c>
      <c r="I92" s="24">
        <f t="shared" si="18"/>
        <v>1597</v>
      </c>
      <c r="J92" s="24">
        <f t="shared" si="18"/>
        <v>1119</v>
      </c>
      <c r="K92" s="24">
        <f t="shared" si="18"/>
        <v>719</v>
      </c>
      <c r="L92" s="24">
        <f t="shared" si="18"/>
        <v>319</v>
      </c>
      <c r="M92" s="24">
        <f t="shared" si="18"/>
        <v>142</v>
      </c>
      <c r="N92" s="24">
        <f t="shared" si="18"/>
        <v>67</v>
      </c>
      <c r="O92" s="24">
        <f t="shared" si="18"/>
        <v>32</v>
      </c>
      <c r="P92" s="24">
        <f t="shared" si="18"/>
        <v>10</v>
      </c>
      <c r="Q92" s="24">
        <f t="shared" si="18"/>
        <v>9</v>
      </c>
      <c r="R92" s="24">
        <f t="shared" si="18"/>
        <v>13</v>
      </c>
      <c r="S92" s="24">
        <f t="shared" si="15"/>
        <v>25722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</row>
    <row r="93" spans="1:256" ht="11.25">
      <c r="A93" s="4">
        <v>78</v>
      </c>
      <c r="B93" s="11" t="str">
        <f t="shared" si="13"/>
        <v>ING Salud S.A. (1)</v>
      </c>
      <c r="C93" s="24">
        <f aca="true" t="shared" si="19" ref="C93:R93">C11+C53</f>
        <v>100826</v>
      </c>
      <c r="D93" s="24">
        <f t="shared" si="19"/>
        <v>27858</v>
      </c>
      <c r="E93" s="24">
        <f t="shared" si="19"/>
        <v>31440</v>
      </c>
      <c r="F93" s="24">
        <f t="shared" si="19"/>
        <v>31895</v>
      </c>
      <c r="G93" s="24">
        <f t="shared" si="19"/>
        <v>27482</v>
      </c>
      <c r="H93" s="24">
        <f t="shared" si="19"/>
        <v>21866</v>
      </c>
      <c r="I93" s="24">
        <f t="shared" si="19"/>
        <v>16607</v>
      </c>
      <c r="J93" s="24">
        <f t="shared" si="19"/>
        <v>12577</v>
      </c>
      <c r="K93" s="24">
        <f t="shared" si="19"/>
        <v>9181</v>
      </c>
      <c r="L93" s="24">
        <f t="shared" si="19"/>
        <v>5137</v>
      </c>
      <c r="M93" s="24">
        <f t="shared" si="19"/>
        <v>2368</v>
      </c>
      <c r="N93" s="24">
        <f t="shared" si="19"/>
        <v>1415</v>
      </c>
      <c r="O93" s="24">
        <f t="shared" si="19"/>
        <v>707</v>
      </c>
      <c r="P93" s="24">
        <f t="shared" si="19"/>
        <v>286</v>
      </c>
      <c r="Q93" s="24">
        <f t="shared" si="19"/>
        <v>77</v>
      </c>
      <c r="R93" s="24">
        <f t="shared" si="19"/>
        <v>0</v>
      </c>
      <c r="S93" s="24">
        <f t="shared" si="15"/>
        <v>289722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1:256" ht="11.25">
      <c r="A94" s="4">
        <v>80</v>
      </c>
      <c r="B94" s="11" t="str">
        <f t="shared" si="13"/>
        <v>Vida Tres</v>
      </c>
      <c r="C94" s="24">
        <f aca="true" t="shared" si="20" ref="C94:R94">C12+C54</f>
        <v>21551</v>
      </c>
      <c r="D94" s="24">
        <f t="shared" si="20"/>
        <v>4341</v>
      </c>
      <c r="E94" s="24">
        <f t="shared" si="20"/>
        <v>6467</v>
      </c>
      <c r="F94" s="24">
        <f t="shared" si="20"/>
        <v>7360</v>
      </c>
      <c r="G94" s="24">
        <f t="shared" si="20"/>
        <v>6302</v>
      </c>
      <c r="H94" s="24">
        <f t="shared" si="20"/>
        <v>5317</v>
      </c>
      <c r="I94" s="24">
        <f t="shared" si="20"/>
        <v>4038</v>
      </c>
      <c r="J94" s="24">
        <f t="shared" si="20"/>
        <v>3038</v>
      </c>
      <c r="K94" s="24">
        <f t="shared" si="20"/>
        <v>2402</v>
      </c>
      <c r="L94" s="24">
        <f t="shared" si="20"/>
        <v>1500</v>
      </c>
      <c r="M94" s="24">
        <f t="shared" si="20"/>
        <v>1107</v>
      </c>
      <c r="N94" s="24">
        <f t="shared" si="20"/>
        <v>761</v>
      </c>
      <c r="O94" s="24">
        <f t="shared" si="20"/>
        <v>334</v>
      </c>
      <c r="P94" s="24">
        <f t="shared" si="20"/>
        <v>115</v>
      </c>
      <c r="Q94" s="24">
        <f t="shared" si="20"/>
        <v>64</v>
      </c>
      <c r="R94" s="24">
        <f t="shared" si="20"/>
        <v>0</v>
      </c>
      <c r="S94" s="24">
        <f t="shared" si="15"/>
        <v>64697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1:256" ht="11.25">
      <c r="A95" s="4">
        <v>88</v>
      </c>
      <c r="B95" s="11" t="str">
        <f t="shared" si="13"/>
        <v>Masvida</v>
      </c>
      <c r="C95" s="24">
        <f aca="true" t="shared" si="21" ref="C95:R95">C13+C55</f>
        <v>35654</v>
      </c>
      <c r="D95" s="24">
        <f t="shared" si="21"/>
        <v>6215</v>
      </c>
      <c r="E95" s="24">
        <f t="shared" si="21"/>
        <v>8087</v>
      </c>
      <c r="F95" s="24">
        <f t="shared" si="21"/>
        <v>9654</v>
      </c>
      <c r="G95" s="24">
        <f t="shared" si="21"/>
        <v>8932</v>
      </c>
      <c r="H95" s="24">
        <f t="shared" si="21"/>
        <v>7284</v>
      </c>
      <c r="I95" s="24">
        <f t="shared" si="21"/>
        <v>5420</v>
      </c>
      <c r="J95" s="24">
        <f t="shared" si="21"/>
        <v>3889</v>
      </c>
      <c r="K95" s="24">
        <f t="shared" si="21"/>
        <v>2164</v>
      </c>
      <c r="L95" s="24">
        <f t="shared" si="21"/>
        <v>1127</v>
      </c>
      <c r="M95" s="24">
        <f t="shared" si="21"/>
        <v>489</v>
      </c>
      <c r="N95" s="24">
        <f t="shared" si="21"/>
        <v>316</v>
      </c>
      <c r="O95" s="24">
        <f t="shared" si="21"/>
        <v>197</v>
      </c>
      <c r="P95" s="24">
        <f t="shared" si="21"/>
        <v>64</v>
      </c>
      <c r="Q95" s="24">
        <f t="shared" si="21"/>
        <v>45</v>
      </c>
      <c r="R95" s="24">
        <f t="shared" si="21"/>
        <v>0</v>
      </c>
      <c r="S95" s="24">
        <f t="shared" si="15"/>
        <v>89537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1:256" ht="11.25">
      <c r="A96" s="4">
        <v>96</v>
      </c>
      <c r="B96" s="11" t="str">
        <f t="shared" si="13"/>
        <v>Vida Plena S.A. (2)</v>
      </c>
      <c r="C96" s="24">
        <f aca="true" t="shared" si="22" ref="C96:R96">C14+C56</f>
        <v>8496</v>
      </c>
      <c r="D96" s="24">
        <f t="shared" si="22"/>
        <v>2529</v>
      </c>
      <c r="E96" s="24">
        <f t="shared" si="22"/>
        <v>2921</v>
      </c>
      <c r="F96" s="24">
        <f t="shared" si="22"/>
        <v>2374</v>
      </c>
      <c r="G96" s="24">
        <f t="shared" si="22"/>
        <v>2023</v>
      </c>
      <c r="H96" s="24">
        <f t="shared" si="22"/>
        <v>1632</v>
      </c>
      <c r="I96" s="24">
        <f t="shared" si="22"/>
        <v>1297</v>
      </c>
      <c r="J96" s="24">
        <f t="shared" si="22"/>
        <v>1062</v>
      </c>
      <c r="K96" s="24">
        <f t="shared" si="22"/>
        <v>797</v>
      </c>
      <c r="L96" s="24">
        <f t="shared" si="22"/>
        <v>381</v>
      </c>
      <c r="M96" s="24">
        <f t="shared" si="22"/>
        <v>167</v>
      </c>
      <c r="N96" s="24">
        <f t="shared" si="22"/>
        <v>100</v>
      </c>
      <c r="O96" s="24">
        <f t="shared" si="22"/>
        <v>60</v>
      </c>
      <c r="P96" s="24">
        <f t="shared" si="22"/>
        <v>25</v>
      </c>
      <c r="Q96" s="24">
        <f t="shared" si="22"/>
        <v>12</v>
      </c>
      <c r="R96" s="24">
        <f t="shared" si="22"/>
        <v>1</v>
      </c>
      <c r="S96" s="24">
        <f t="shared" si="15"/>
        <v>23877</v>
      </c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1:256" ht="11.25">
      <c r="A97" s="4">
        <v>99</v>
      </c>
      <c r="B97" s="11" t="str">
        <f t="shared" si="13"/>
        <v>Isapre Banmédica</v>
      </c>
      <c r="C97" s="24">
        <f aca="true" t="shared" si="23" ref="C97:R97">C15+C57</f>
        <v>88458</v>
      </c>
      <c r="D97" s="24">
        <f t="shared" si="23"/>
        <v>18839</v>
      </c>
      <c r="E97" s="24">
        <f t="shared" si="23"/>
        <v>21572</v>
      </c>
      <c r="F97" s="24">
        <f t="shared" si="23"/>
        <v>22494</v>
      </c>
      <c r="G97" s="24">
        <f t="shared" si="23"/>
        <v>23103</v>
      </c>
      <c r="H97" s="24">
        <f t="shared" si="23"/>
        <v>19335</v>
      </c>
      <c r="I97" s="24">
        <f t="shared" si="23"/>
        <v>14685</v>
      </c>
      <c r="J97" s="24">
        <f t="shared" si="23"/>
        <v>10867</v>
      </c>
      <c r="K97" s="24">
        <f t="shared" si="23"/>
        <v>8633</v>
      </c>
      <c r="L97" s="24">
        <f t="shared" si="23"/>
        <v>5411</v>
      </c>
      <c r="M97" s="24">
        <f t="shared" si="23"/>
        <v>2814</v>
      </c>
      <c r="N97" s="24">
        <f t="shared" si="23"/>
        <v>1672</v>
      </c>
      <c r="O97" s="24">
        <f t="shared" si="23"/>
        <v>923</v>
      </c>
      <c r="P97" s="24">
        <f t="shared" si="23"/>
        <v>375</v>
      </c>
      <c r="Q97" s="24">
        <f t="shared" si="23"/>
        <v>246</v>
      </c>
      <c r="R97" s="24">
        <f t="shared" si="23"/>
        <v>0</v>
      </c>
      <c r="S97" s="24">
        <f t="shared" si="15"/>
        <v>239427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1:256" ht="11.25">
      <c r="A98" s="4">
        <v>104</v>
      </c>
      <c r="B98" s="11" t="str">
        <f t="shared" si="13"/>
        <v>Sfera</v>
      </c>
      <c r="C98" s="24">
        <f aca="true" t="shared" si="24" ref="C98:R98">C16+C58</f>
        <v>4165</v>
      </c>
      <c r="D98" s="24">
        <f t="shared" si="24"/>
        <v>2209</v>
      </c>
      <c r="E98" s="24">
        <f t="shared" si="24"/>
        <v>2502</v>
      </c>
      <c r="F98" s="24">
        <f t="shared" si="24"/>
        <v>1958</v>
      </c>
      <c r="G98" s="24">
        <f t="shared" si="24"/>
        <v>1591</v>
      </c>
      <c r="H98" s="24">
        <f t="shared" si="24"/>
        <v>1236</v>
      </c>
      <c r="I98" s="24">
        <f t="shared" si="24"/>
        <v>910</v>
      </c>
      <c r="J98" s="24">
        <f t="shared" si="24"/>
        <v>593</v>
      </c>
      <c r="K98" s="24">
        <f t="shared" si="24"/>
        <v>347</v>
      </c>
      <c r="L98" s="24">
        <f t="shared" si="24"/>
        <v>115</v>
      </c>
      <c r="M98" s="24">
        <f t="shared" si="24"/>
        <v>40</v>
      </c>
      <c r="N98" s="24">
        <f t="shared" si="24"/>
        <v>13</v>
      </c>
      <c r="O98" s="24">
        <f t="shared" si="24"/>
        <v>6</v>
      </c>
      <c r="P98" s="24">
        <f t="shared" si="24"/>
        <v>4</v>
      </c>
      <c r="Q98" s="24">
        <f t="shared" si="24"/>
        <v>0</v>
      </c>
      <c r="R98" s="24">
        <f t="shared" si="24"/>
        <v>0</v>
      </c>
      <c r="S98" s="24">
        <f t="shared" si="15"/>
        <v>15689</v>
      </c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1:256" ht="11.25">
      <c r="A99" s="4">
        <v>107</v>
      </c>
      <c r="B99" s="11" t="str">
        <f t="shared" si="13"/>
        <v>Consalud S.A.</v>
      </c>
      <c r="C99" s="24">
        <f aca="true" t="shared" si="25" ref="C99:R99">C17+C59</f>
        <v>122484</v>
      </c>
      <c r="D99" s="24">
        <f t="shared" si="25"/>
        <v>27618</v>
      </c>
      <c r="E99" s="24">
        <f t="shared" si="25"/>
        <v>29684</v>
      </c>
      <c r="F99" s="24">
        <f t="shared" si="25"/>
        <v>31810</v>
      </c>
      <c r="G99" s="24">
        <f t="shared" si="25"/>
        <v>32477</v>
      </c>
      <c r="H99" s="24">
        <f t="shared" si="25"/>
        <v>28825</v>
      </c>
      <c r="I99" s="24">
        <f t="shared" si="25"/>
        <v>22953</v>
      </c>
      <c r="J99" s="24">
        <f t="shared" si="25"/>
        <v>17149</v>
      </c>
      <c r="K99" s="24">
        <f t="shared" si="25"/>
        <v>12919</v>
      </c>
      <c r="L99" s="24">
        <f t="shared" si="25"/>
        <v>8552</v>
      </c>
      <c r="M99" s="24">
        <f t="shared" si="25"/>
        <v>4704</v>
      </c>
      <c r="N99" s="24">
        <f t="shared" si="25"/>
        <v>2871</v>
      </c>
      <c r="O99" s="24">
        <f t="shared" si="25"/>
        <v>1134</v>
      </c>
      <c r="P99" s="24">
        <f t="shared" si="25"/>
        <v>468</v>
      </c>
      <c r="Q99" s="24">
        <f t="shared" si="25"/>
        <v>265</v>
      </c>
      <c r="R99" s="24">
        <f t="shared" si="25"/>
        <v>0</v>
      </c>
      <c r="S99" s="24">
        <f t="shared" si="15"/>
        <v>343913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1:256" ht="11.25">
      <c r="A100" s="4"/>
      <c r="B100" s="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2:256" ht="11.25">
      <c r="B101" s="11" t="s">
        <v>52</v>
      </c>
      <c r="C101" s="24">
        <f aca="true" t="shared" si="26" ref="C101:S101">SUM(C89:C100)</f>
        <v>488322</v>
      </c>
      <c r="D101" s="24">
        <f t="shared" si="26"/>
        <v>116157</v>
      </c>
      <c r="E101" s="24">
        <f t="shared" si="26"/>
        <v>132239</v>
      </c>
      <c r="F101" s="24">
        <f t="shared" si="26"/>
        <v>137661</v>
      </c>
      <c r="G101" s="24">
        <f t="shared" si="26"/>
        <v>128684</v>
      </c>
      <c r="H101" s="24">
        <f t="shared" si="26"/>
        <v>108129</v>
      </c>
      <c r="I101" s="24">
        <f t="shared" si="26"/>
        <v>84202</v>
      </c>
      <c r="J101" s="24">
        <f t="shared" si="26"/>
        <v>63660</v>
      </c>
      <c r="K101" s="24">
        <f t="shared" si="26"/>
        <v>47737</v>
      </c>
      <c r="L101" s="24">
        <f t="shared" si="26"/>
        <v>29763</v>
      </c>
      <c r="M101" s="24">
        <f t="shared" si="26"/>
        <v>15852</v>
      </c>
      <c r="N101" s="24">
        <f t="shared" si="26"/>
        <v>10032</v>
      </c>
      <c r="O101" s="24">
        <f t="shared" si="26"/>
        <v>4811</v>
      </c>
      <c r="P101" s="24">
        <f t="shared" si="26"/>
        <v>1931</v>
      </c>
      <c r="Q101" s="24">
        <f t="shared" si="26"/>
        <v>1036</v>
      </c>
      <c r="R101" s="24">
        <f t="shared" si="26"/>
        <v>215</v>
      </c>
      <c r="S101" s="24">
        <f t="shared" si="26"/>
        <v>1370431</v>
      </c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1:256" ht="11.25">
      <c r="A102" s="4"/>
      <c r="B102" s="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1:256" ht="11.25">
      <c r="A103" s="4">
        <v>62</v>
      </c>
      <c r="B103" s="11" t="s">
        <v>53</v>
      </c>
      <c r="C103" s="24">
        <f aca="true" t="shared" si="27" ref="C103:R103">C21+C63</f>
        <v>1354</v>
      </c>
      <c r="D103" s="24">
        <f t="shared" si="27"/>
        <v>403</v>
      </c>
      <c r="E103" s="24">
        <f t="shared" si="27"/>
        <v>53</v>
      </c>
      <c r="F103" s="24">
        <f t="shared" si="27"/>
        <v>83</v>
      </c>
      <c r="G103" s="24">
        <f t="shared" si="27"/>
        <v>152</v>
      </c>
      <c r="H103" s="24">
        <f t="shared" si="27"/>
        <v>386</v>
      </c>
      <c r="I103" s="24">
        <f t="shared" si="27"/>
        <v>474</v>
      </c>
      <c r="J103" s="24">
        <f t="shared" si="27"/>
        <v>453</v>
      </c>
      <c r="K103" s="24">
        <f t="shared" si="27"/>
        <v>220</v>
      </c>
      <c r="L103" s="24">
        <f t="shared" si="27"/>
        <v>68</v>
      </c>
      <c r="M103" s="24">
        <f t="shared" si="27"/>
        <v>20</v>
      </c>
      <c r="N103" s="24">
        <f t="shared" si="27"/>
        <v>16</v>
      </c>
      <c r="O103" s="24">
        <f t="shared" si="27"/>
        <v>5</v>
      </c>
      <c r="P103" s="24">
        <f t="shared" si="27"/>
        <v>3</v>
      </c>
      <c r="Q103" s="24">
        <f t="shared" si="27"/>
        <v>5</v>
      </c>
      <c r="R103" s="24">
        <f t="shared" si="27"/>
        <v>0</v>
      </c>
      <c r="S103" s="24">
        <f aca="true" t="shared" si="28" ref="S103:S110">SUM(C103:R103)</f>
        <v>3695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1:256" ht="11.25">
      <c r="A104" s="4">
        <v>63</v>
      </c>
      <c r="B104" s="11" t="s">
        <v>54</v>
      </c>
      <c r="C104" s="24">
        <f aca="true" t="shared" si="29" ref="C104:R104">C22+C64</f>
        <v>8350</v>
      </c>
      <c r="D104" s="24">
        <f t="shared" si="29"/>
        <v>2418</v>
      </c>
      <c r="E104" s="24">
        <f t="shared" si="29"/>
        <v>1652</v>
      </c>
      <c r="F104" s="24">
        <f t="shared" si="29"/>
        <v>1382</v>
      </c>
      <c r="G104" s="24">
        <f t="shared" si="29"/>
        <v>1486</v>
      </c>
      <c r="H104" s="24">
        <f t="shared" si="29"/>
        <v>1315</v>
      </c>
      <c r="I104" s="24">
        <f t="shared" si="29"/>
        <v>1654</v>
      </c>
      <c r="J104" s="24">
        <f t="shared" si="29"/>
        <v>2015</v>
      </c>
      <c r="K104" s="24">
        <f t="shared" si="29"/>
        <v>1680</v>
      </c>
      <c r="L104" s="24">
        <f t="shared" si="29"/>
        <v>994</v>
      </c>
      <c r="M104" s="24">
        <f t="shared" si="29"/>
        <v>436</v>
      </c>
      <c r="N104" s="24">
        <f t="shared" si="29"/>
        <v>200</v>
      </c>
      <c r="O104" s="24">
        <f t="shared" si="29"/>
        <v>78</v>
      </c>
      <c r="P104" s="24">
        <f t="shared" si="29"/>
        <v>20</v>
      </c>
      <c r="Q104" s="24">
        <f t="shared" si="29"/>
        <v>28</v>
      </c>
      <c r="R104" s="24">
        <f t="shared" si="29"/>
        <v>0</v>
      </c>
      <c r="S104" s="24">
        <f t="shared" si="28"/>
        <v>23708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1:256" ht="11.25">
      <c r="A105" s="4">
        <v>65</v>
      </c>
      <c r="B105" s="11" t="s">
        <v>55</v>
      </c>
      <c r="C105" s="24">
        <f aca="true" t="shared" si="30" ref="C105:R105">C23+C65</f>
        <v>6926</v>
      </c>
      <c r="D105" s="24">
        <f t="shared" si="30"/>
        <v>1392</v>
      </c>
      <c r="E105" s="24">
        <f t="shared" si="30"/>
        <v>363</v>
      </c>
      <c r="F105" s="24">
        <f t="shared" si="30"/>
        <v>555</v>
      </c>
      <c r="G105" s="24">
        <f t="shared" si="30"/>
        <v>1324</v>
      </c>
      <c r="H105" s="24">
        <f t="shared" si="30"/>
        <v>1547</v>
      </c>
      <c r="I105" s="24">
        <f t="shared" si="30"/>
        <v>1558</v>
      </c>
      <c r="J105" s="24">
        <f t="shared" si="30"/>
        <v>1421</v>
      </c>
      <c r="K105" s="24">
        <f t="shared" si="30"/>
        <v>927</v>
      </c>
      <c r="L105" s="24">
        <f t="shared" si="30"/>
        <v>354</v>
      </c>
      <c r="M105" s="24">
        <f t="shared" si="30"/>
        <v>108</v>
      </c>
      <c r="N105" s="24">
        <f t="shared" si="30"/>
        <v>61</v>
      </c>
      <c r="O105" s="24">
        <f t="shared" si="30"/>
        <v>40</v>
      </c>
      <c r="P105" s="24">
        <f t="shared" si="30"/>
        <v>13</v>
      </c>
      <c r="Q105" s="24">
        <f t="shared" si="30"/>
        <v>17</v>
      </c>
      <c r="R105" s="24">
        <f t="shared" si="30"/>
        <v>0</v>
      </c>
      <c r="S105" s="24">
        <f t="shared" si="28"/>
        <v>16606</v>
      </c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1:256" ht="11.25">
      <c r="A106" s="4">
        <v>68</v>
      </c>
      <c r="B106" s="11" t="s">
        <v>56</v>
      </c>
      <c r="C106" s="24">
        <f aca="true" t="shared" si="31" ref="C106:R106">C24+C66</f>
        <v>958</v>
      </c>
      <c r="D106" s="24">
        <f t="shared" si="31"/>
        <v>227</v>
      </c>
      <c r="E106" s="24">
        <f t="shared" si="31"/>
        <v>99</v>
      </c>
      <c r="F106" s="24">
        <f t="shared" si="31"/>
        <v>127</v>
      </c>
      <c r="G106" s="24">
        <f t="shared" si="31"/>
        <v>173</v>
      </c>
      <c r="H106" s="24">
        <f t="shared" si="31"/>
        <v>136</v>
      </c>
      <c r="I106" s="24">
        <f t="shared" si="31"/>
        <v>226</v>
      </c>
      <c r="J106" s="24">
        <f t="shared" si="31"/>
        <v>281</v>
      </c>
      <c r="K106" s="24">
        <f t="shared" si="31"/>
        <v>266</v>
      </c>
      <c r="L106" s="24">
        <f t="shared" si="31"/>
        <v>98</v>
      </c>
      <c r="M106" s="24">
        <f t="shared" si="31"/>
        <v>22</v>
      </c>
      <c r="N106" s="24">
        <f t="shared" si="31"/>
        <v>16</v>
      </c>
      <c r="O106" s="24">
        <f t="shared" si="31"/>
        <v>5</v>
      </c>
      <c r="P106" s="24">
        <f t="shared" si="31"/>
        <v>4</v>
      </c>
      <c r="Q106" s="24">
        <f t="shared" si="31"/>
        <v>4</v>
      </c>
      <c r="R106" s="24">
        <f t="shared" si="31"/>
        <v>0</v>
      </c>
      <c r="S106" s="24">
        <f t="shared" si="28"/>
        <v>2642</v>
      </c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1:256" ht="11.25">
      <c r="A107" s="4">
        <v>76</v>
      </c>
      <c r="B107" s="11" t="s">
        <v>57</v>
      </c>
      <c r="C107" s="24">
        <f aca="true" t="shared" si="32" ref="C107:R107">C25+C67</f>
        <v>3855</v>
      </c>
      <c r="D107" s="24">
        <f t="shared" si="32"/>
        <v>907</v>
      </c>
      <c r="E107" s="24">
        <f t="shared" si="32"/>
        <v>493</v>
      </c>
      <c r="F107" s="24">
        <f t="shared" si="32"/>
        <v>556</v>
      </c>
      <c r="G107" s="24">
        <f t="shared" si="32"/>
        <v>607</v>
      </c>
      <c r="H107" s="24">
        <f t="shared" si="32"/>
        <v>567</v>
      </c>
      <c r="I107" s="24">
        <f t="shared" si="32"/>
        <v>566</v>
      </c>
      <c r="J107" s="24">
        <f t="shared" si="32"/>
        <v>898</v>
      </c>
      <c r="K107" s="24">
        <f t="shared" si="32"/>
        <v>1209</v>
      </c>
      <c r="L107" s="24">
        <f t="shared" si="32"/>
        <v>725</v>
      </c>
      <c r="M107" s="24">
        <f t="shared" si="32"/>
        <v>491</v>
      </c>
      <c r="N107" s="24">
        <f t="shared" si="32"/>
        <v>575</v>
      </c>
      <c r="O107" s="24">
        <f t="shared" si="32"/>
        <v>540</v>
      </c>
      <c r="P107" s="24">
        <f t="shared" si="32"/>
        <v>369</v>
      </c>
      <c r="Q107" s="24">
        <f t="shared" si="32"/>
        <v>221</v>
      </c>
      <c r="R107" s="24">
        <f t="shared" si="32"/>
        <v>1</v>
      </c>
      <c r="S107" s="24">
        <f t="shared" si="28"/>
        <v>12580</v>
      </c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1:256" ht="11.25">
      <c r="A108" s="4">
        <v>81</v>
      </c>
      <c r="B108" s="11" t="s">
        <v>58</v>
      </c>
      <c r="C108" s="24">
        <f aca="true" t="shared" si="33" ref="C108:R108">C26+C68</f>
        <v>1459</v>
      </c>
      <c r="D108" s="24">
        <f t="shared" si="33"/>
        <v>317</v>
      </c>
      <c r="E108" s="24">
        <f t="shared" si="33"/>
        <v>211</v>
      </c>
      <c r="F108" s="24">
        <f t="shared" si="33"/>
        <v>214</v>
      </c>
      <c r="G108" s="24">
        <f t="shared" si="33"/>
        <v>307</v>
      </c>
      <c r="H108" s="24">
        <f t="shared" si="33"/>
        <v>308</v>
      </c>
      <c r="I108" s="24">
        <f t="shared" si="33"/>
        <v>257</v>
      </c>
      <c r="J108" s="24">
        <f t="shared" si="33"/>
        <v>599</v>
      </c>
      <c r="K108" s="24">
        <f t="shared" si="33"/>
        <v>657</v>
      </c>
      <c r="L108" s="24">
        <f t="shared" si="33"/>
        <v>474</v>
      </c>
      <c r="M108" s="24">
        <f t="shared" si="33"/>
        <v>204</v>
      </c>
      <c r="N108" s="24">
        <f t="shared" si="33"/>
        <v>84</v>
      </c>
      <c r="O108" s="24">
        <f t="shared" si="33"/>
        <v>18</v>
      </c>
      <c r="P108" s="24">
        <f t="shared" si="33"/>
        <v>4</v>
      </c>
      <c r="Q108" s="24">
        <f t="shared" si="33"/>
        <v>1</v>
      </c>
      <c r="R108" s="24">
        <f t="shared" si="33"/>
        <v>0</v>
      </c>
      <c r="S108" s="24">
        <f t="shared" si="28"/>
        <v>5114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1:256" ht="11.25">
      <c r="A109" s="4">
        <v>85</v>
      </c>
      <c r="B109" s="11" t="s">
        <v>59</v>
      </c>
      <c r="C109" s="24">
        <f aca="true" t="shared" si="34" ref="C109:R109">C27+C69</f>
        <v>3389</v>
      </c>
      <c r="D109" s="24">
        <f t="shared" si="34"/>
        <v>535</v>
      </c>
      <c r="E109" s="24">
        <f t="shared" si="34"/>
        <v>333</v>
      </c>
      <c r="F109" s="24">
        <f t="shared" si="34"/>
        <v>498</v>
      </c>
      <c r="G109" s="24">
        <f t="shared" si="34"/>
        <v>703</v>
      </c>
      <c r="H109" s="24">
        <f t="shared" si="34"/>
        <v>651</v>
      </c>
      <c r="I109" s="24">
        <f t="shared" si="34"/>
        <v>510</v>
      </c>
      <c r="J109" s="24">
        <f t="shared" si="34"/>
        <v>397</v>
      </c>
      <c r="K109" s="24">
        <f t="shared" si="34"/>
        <v>204</v>
      </c>
      <c r="L109" s="24">
        <f t="shared" si="34"/>
        <v>263</v>
      </c>
      <c r="M109" s="24">
        <f t="shared" si="34"/>
        <v>240</v>
      </c>
      <c r="N109" s="24">
        <f t="shared" si="34"/>
        <v>174</v>
      </c>
      <c r="O109" s="24">
        <f t="shared" si="34"/>
        <v>112</v>
      </c>
      <c r="P109" s="24">
        <f t="shared" si="34"/>
        <v>58</v>
      </c>
      <c r="Q109" s="24">
        <f t="shared" si="34"/>
        <v>40</v>
      </c>
      <c r="R109" s="24">
        <f t="shared" si="34"/>
        <v>0</v>
      </c>
      <c r="S109" s="24">
        <f t="shared" si="28"/>
        <v>8107</v>
      </c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1:256" ht="11.25">
      <c r="A110" s="4">
        <v>94</v>
      </c>
      <c r="B110" s="11" t="s">
        <v>60</v>
      </c>
      <c r="C110" s="24">
        <f aca="true" t="shared" si="35" ref="C110:R110">C28+C70</f>
        <v>1098</v>
      </c>
      <c r="D110" s="24">
        <f t="shared" si="35"/>
        <v>88</v>
      </c>
      <c r="E110" s="24">
        <f t="shared" si="35"/>
        <v>146</v>
      </c>
      <c r="F110" s="24">
        <f t="shared" si="35"/>
        <v>146</v>
      </c>
      <c r="G110" s="24">
        <f t="shared" si="35"/>
        <v>233</v>
      </c>
      <c r="H110" s="24">
        <f t="shared" si="35"/>
        <v>250</v>
      </c>
      <c r="I110" s="24">
        <f t="shared" si="35"/>
        <v>239</v>
      </c>
      <c r="J110" s="24">
        <f t="shared" si="35"/>
        <v>189</v>
      </c>
      <c r="K110" s="24">
        <f t="shared" si="35"/>
        <v>148</v>
      </c>
      <c r="L110" s="24">
        <f t="shared" si="35"/>
        <v>62</v>
      </c>
      <c r="M110" s="24">
        <f t="shared" si="35"/>
        <v>20</v>
      </c>
      <c r="N110" s="24">
        <f t="shared" si="35"/>
        <v>5</v>
      </c>
      <c r="O110" s="24">
        <f t="shared" si="35"/>
        <v>1</v>
      </c>
      <c r="P110" s="24">
        <f t="shared" si="35"/>
        <v>0</v>
      </c>
      <c r="Q110" s="24">
        <f t="shared" si="35"/>
        <v>0</v>
      </c>
      <c r="R110" s="24">
        <f t="shared" si="35"/>
        <v>0</v>
      </c>
      <c r="S110" s="24">
        <f t="shared" si="28"/>
        <v>2625</v>
      </c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1:256" ht="11.25">
      <c r="A111" s="4"/>
      <c r="B111" s="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1:256" ht="11.25">
      <c r="A112" s="11"/>
      <c r="B112" s="11" t="s">
        <v>61</v>
      </c>
      <c r="C112" s="24">
        <f aca="true" t="shared" si="36" ref="C112:S112">SUM(C103:C110)</f>
        <v>27389</v>
      </c>
      <c r="D112" s="24">
        <f t="shared" si="36"/>
        <v>6287</v>
      </c>
      <c r="E112" s="24">
        <f t="shared" si="36"/>
        <v>3350</v>
      </c>
      <c r="F112" s="24">
        <f t="shared" si="36"/>
        <v>3561</v>
      </c>
      <c r="G112" s="24">
        <f t="shared" si="36"/>
        <v>4985</v>
      </c>
      <c r="H112" s="24">
        <f t="shared" si="36"/>
        <v>5160</v>
      </c>
      <c r="I112" s="24">
        <f t="shared" si="36"/>
        <v>5484</v>
      </c>
      <c r="J112" s="24">
        <f t="shared" si="36"/>
        <v>6253</v>
      </c>
      <c r="K112" s="24">
        <f t="shared" si="36"/>
        <v>5311</v>
      </c>
      <c r="L112" s="24">
        <f t="shared" si="36"/>
        <v>3038</v>
      </c>
      <c r="M112" s="24">
        <f t="shared" si="36"/>
        <v>1541</v>
      </c>
      <c r="N112" s="24">
        <f t="shared" si="36"/>
        <v>1131</v>
      </c>
      <c r="O112" s="24">
        <f t="shared" si="36"/>
        <v>799</v>
      </c>
      <c r="P112" s="24">
        <f t="shared" si="36"/>
        <v>471</v>
      </c>
      <c r="Q112" s="24">
        <f t="shared" si="36"/>
        <v>316</v>
      </c>
      <c r="R112" s="24">
        <f t="shared" si="36"/>
        <v>1</v>
      </c>
      <c r="S112" s="24">
        <f t="shared" si="36"/>
        <v>75077</v>
      </c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1:256" ht="11.25">
      <c r="A113" s="4"/>
      <c r="B113" s="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1:256" ht="11.25">
      <c r="A114" s="15"/>
      <c r="B114" s="15" t="s">
        <v>62</v>
      </c>
      <c r="C114" s="24">
        <f aca="true" t="shared" si="37" ref="C114:S114">C101+C112</f>
        <v>515711</v>
      </c>
      <c r="D114" s="24">
        <f t="shared" si="37"/>
        <v>122444</v>
      </c>
      <c r="E114" s="24">
        <f t="shared" si="37"/>
        <v>135589</v>
      </c>
      <c r="F114" s="24">
        <f t="shared" si="37"/>
        <v>141222</v>
      </c>
      <c r="G114" s="24">
        <f t="shared" si="37"/>
        <v>133669</v>
      </c>
      <c r="H114" s="24">
        <f t="shared" si="37"/>
        <v>113289</v>
      </c>
      <c r="I114" s="24">
        <f t="shared" si="37"/>
        <v>89686</v>
      </c>
      <c r="J114" s="24">
        <f t="shared" si="37"/>
        <v>69913</v>
      </c>
      <c r="K114" s="24">
        <f t="shared" si="37"/>
        <v>53048</v>
      </c>
      <c r="L114" s="24">
        <f t="shared" si="37"/>
        <v>32801</v>
      </c>
      <c r="M114" s="24">
        <f t="shared" si="37"/>
        <v>17393</v>
      </c>
      <c r="N114" s="24">
        <f t="shared" si="37"/>
        <v>11163</v>
      </c>
      <c r="O114" s="24">
        <f t="shared" si="37"/>
        <v>5610</v>
      </c>
      <c r="P114" s="24">
        <f t="shared" si="37"/>
        <v>2402</v>
      </c>
      <c r="Q114" s="24">
        <f t="shared" si="37"/>
        <v>1352</v>
      </c>
      <c r="R114" s="24">
        <f t="shared" si="37"/>
        <v>216</v>
      </c>
      <c r="S114" s="24">
        <f t="shared" si="37"/>
        <v>1445508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1:256" ht="11.25">
      <c r="A115" s="4"/>
      <c r="B115" s="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1:256" ht="12" thickBot="1">
      <c r="A116" s="25"/>
      <c r="B116" s="25" t="s">
        <v>63</v>
      </c>
      <c r="C116" s="49">
        <f aca="true" t="shared" si="38" ref="C116:R116">(C114/$S114)</f>
        <v>0.3567680012839777</v>
      </c>
      <c r="D116" s="49">
        <f t="shared" si="38"/>
        <v>0.0847065529903674</v>
      </c>
      <c r="E116" s="49">
        <f t="shared" si="38"/>
        <v>0.09380024185269123</v>
      </c>
      <c r="F116" s="49">
        <f t="shared" si="38"/>
        <v>0.09769714176607809</v>
      </c>
      <c r="G116" s="49">
        <f t="shared" si="38"/>
        <v>0.09247198908618977</v>
      </c>
      <c r="H116" s="49">
        <f t="shared" si="38"/>
        <v>0.07837313940842942</v>
      </c>
      <c r="I116" s="49">
        <f t="shared" si="38"/>
        <v>0.062044623758567924</v>
      </c>
      <c r="J116" s="49">
        <f t="shared" si="38"/>
        <v>0.04836569565855049</v>
      </c>
      <c r="K116" s="49">
        <f t="shared" si="38"/>
        <v>0.036698517061130066</v>
      </c>
      <c r="L116" s="49">
        <f t="shared" si="38"/>
        <v>0.022691676559382583</v>
      </c>
      <c r="M116" s="49">
        <f t="shared" si="38"/>
        <v>0.012032448108208325</v>
      </c>
      <c r="N116" s="49">
        <f t="shared" si="38"/>
        <v>0.007722544600237425</v>
      </c>
      <c r="O116" s="49">
        <f t="shared" si="38"/>
        <v>0.003880988552121469</v>
      </c>
      <c r="P116" s="49">
        <f t="shared" si="38"/>
        <v>0.0016616995547586038</v>
      </c>
      <c r="Q116" s="49">
        <f t="shared" si="38"/>
        <v>0.0009353113230781151</v>
      </c>
      <c r="R116" s="49">
        <f t="shared" si="38"/>
        <v>0.00014942843623141485</v>
      </c>
      <c r="S116" s="49">
        <f>SUM(C116:Q116)</f>
        <v>0.9998505715637687</v>
      </c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2:256" ht="11.25">
      <c r="B117" s="4"/>
      <c r="C117" s="4"/>
      <c r="D117" s="4"/>
      <c r="E117" s="4"/>
      <c r="F117" s="4"/>
      <c r="G117" s="4"/>
      <c r="H117" s="4"/>
      <c r="I117" s="4"/>
      <c r="J117" s="4"/>
      <c r="K117" s="11" t="s">
        <v>1</v>
      </c>
      <c r="L117" s="11" t="s">
        <v>1</v>
      </c>
      <c r="M117" s="11" t="s">
        <v>1</v>
      </c>
      <c r="N117" s="11" t="s">
        <v>1</v>
      </c>
      <c r="O117" s="4"/>
      <c r="P117" s="4"/>
      <c r="Q117" s="11" t="s">
        <v>1</v>
      </c>
      <c r="R117" s="11"/>
      <c r="S117" s="11" t="s">
        <v>1</v>
      </c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2:256" ht="11.25">
      <c r="B118" s="11" t="str">
        <f>+B36</f>
        <v>Fuente: Superintendencia de Isapres, Archivo Maestro de Beneficiarios.</v>
      </c>
      <c r="C118" s="4"/>
      <c r="D118" s="4"/>
      <c r="E118" s="4"/>
      <c r="F118" s="4"/>
      <c r="G118" s="4"/>
      <c r="H118" s="4"/>
      <c r="I118" s="4"/>
      <c r="J118" s="4"/>
      <c r="K118" s="11" t="s">
        <v>1</v>
      </c>
      <c r="L118" s="11" t="s">
        <v>1</v>
      </c>
      <c r="M118" s="11" t="s">
        <v>1</v>
      </c>
      <c r="N118" s="11" t="s">
        <v>1</v>
      </c>
      <c r="O118" s="4"/>
      <c r="P118" s="4"/>
      <c r="Q118" s="11" t="s">
        <v>1</v>
      </c>
      <c r="R118" s="11"/>
      <c r="S118" s="11" t="s">
        <v>1</v>
      </c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ht="11.25">
      <c r="B119" s="11" t="str">
        <f>+B37</f>
        <v>(*) Son aquellos datos que no presentan información en el campo edad.</v>
      </c>
    </row>
    <row r="120" spans="2:19" ht="23.25" customHeight="1">
      <c r="B120" s="152" t="str">
        <f>+B80</f>
        <v>(1) El 30 de agosto de 2002 la isapre Cruz Blanca (78) absorbió a la isapre ING Salud (74), produciéndose la fusión. Por Resolución Exenta 1417 del 06/09/2002 se cerró el registro de ING Salud (74) y por Resolución Exenta 1418 de la misma fecha, se autorizó la modificación de razón social de la primera por el de ING Salud S.A.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</row>
    <row r="121" spans="2:19" ht="23.25" customHeight="1">
      <c r="B121" s="152" t="str">
        <f>+B81</f>
        <v>(2) Por Resolución Exenta 1730 del 31/10/2002, Isapre Linksalud (89) cerró registro, traspasando su cartera a Vida Plena.  El 8 de julio de 2002 se produjo la fusión de las isapres Linksalud-Vida (96) y La Araucana (106). Por Resolución Exenta 1203 del 31/07/2002 se cerró el registro de La Araucana (106) y por Resolución Exenta 1202 de la misma fecha, se autorizó la modificación de razón social de la primera por el de Isapre Vida Plena S.A.</v>
      </c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</row>
    <row r="122" spans="2:19" ht="21.75" customHeight="1">
      <c r="B122" s="154">
        <f>+B40</f>
      </c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</row>
    <row r="123" spans="1:19" ht="12.75">
      <c r="A123" s="146" t="s">
        <v>284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</row>
  </sheetData>
  <mergeCells count="22">
    <mergeCell ref="B122:S122"/>
    <mergeCell ref="C87:Q87"/>
    <mergeCell ref="C47:Q47"/>
    <mergeCell ref="B80:S80"/>
    <mergeCell ref="B82:S82"/>
    <mergeCell ref="B120:S120"/>
    <mergeCell ref="B81:S81"/>
    <mergeCell ref="A83:S83"/>
    <mergeCell ref="B40:S40"/>
    <mergeCell ref="B121:S121"/>
    <mergeCell ref="B84:S84"/>
    <mergeCell ref="B85:S85"/>
    <mergeCell ref="A123:S123"/>
    <mergeCell ref="B45:S45"/>
    <mergeCell ref="B39:S39"/>
    <mergeCell ref="A1:S1"/>
    <mergeCell ref="A43:S43"/>
    <mergeCell ref="B2:S2"/>
    <mergeCell ref="B3:S3"/>
    <mergeCell ref="C5:Q5"/>
    <mergeCell ref="B44:S44"/>
    <mergeCell ref="B38:S38"/>
  </mergeCells>
  <hyperlinks>
    <hyperlink ref="A1" location="Indice!A1" display="Volver"/>
    <hyperlink ref="A43" location="Indice!A1" display="Volver"/>
    <hyperlink ref="A83" location="Indice!A1" display="Volver"/>
    <hyperlink ref="A123" location="Indice!A1" display="Volver"/>
  </hyperlink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jneira</dc:creator>
  <cp:keywords/>
  <dc:description/>
  <cp:lastModifiedBy>Jorge Neira</cp:lastModifiedBy>
  <cp:lastPrinted>2003-10-27T15:56:22Z</cp:lastPrinted>
  <dcterms:created xsi:type="dcterms:W3CDTF">2001-09-05T03:59:06Z</dcterms:created>
  <dcterms:modified xsi:type="dcterms:W3CDTF">2007-03-06T15:19:17Z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