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1580" windowHeight="4965" tabRatio="843" activeTab="0"/>
  </bookViews>
  <sheets>
    <sheet name="Indice" sheetId="1" r:id="rId1"/>
    <sheet name="Cartera vigente por mes" sheetId="2" r:id="rId2"/>
    <sheet name="Variacion anual de cartera" sheetId="3" r:id="rId3"/>
    <sheet name="Cotizantes por renta" sheetId="4" r:id="rId4"/>
    <sheet name="Cartera por region" sheetId="5" r:id="rId5"/>
    <sheet name="Participacion de cartera" sheetId="6" r:id="rId6"/>
    <sheet name="Participacion de cartera (2)" sheetId="7" r:id="rId7"/>
    <sheet name="Beneficiarios por tipo" sheetId="8" r:id="rId8"/>
    <sheet name="Cartera masculina por edad" sheetId="9" r:id="rId9"/>
    <sheet name="Cartera femenina por edad" sheetId="10" r:id="rId10"/>
    <sheet name="Cartera total por edad" sheetId="11" r:id="rId11"/>
    <sheet name="Suscrip y desahucio del sistema" sheetId="12" r:id="rId12"/>
    <sheet name="Suscrip y desahucio por isapre" sheetId="13" r:id="rId13"/>
    <sheet name="Validador por total" sheetId="14" state="hidden" r:id="rId14"/>
  </sheets>
  <definedNames>
    <definedName name="_Order1" localSheetId="0" hidden="1">255</definedName>
    <definedName name="_Order1" hidden="1">0</definedName>
    <definedName name="_Order2" localSheetId="0" hidden="1">255</definedName>
    <definedName name="_Order2" hidden="1">0</definedName>
    <definedName name="A_impresión_IM" localSheetId="8">'Cartera masculina por edad'!$W$67:$W$68</definedName>
    <definedName name="A_impresión_IM" localSheetId="4">'Cartera por region'!$W$67:$W$68</definedName>
    <definedName name="A_impresión_IM" localSheetId="10">'Cartera total por edad'!$X$68:$X$69</definedName>
    <definedName name="A_impresión_IM" localSheetId="1">'Cartera vigente por mes'!$J$2:$J$5</definedName>
    <definedName name="A_impresión_IM" localSheetId="11">'Suscrip y desahucio del sistema'!#REF!</definedName>
    <definedName name="A_impresión_IM" localSheetId="12">'Suscrip y desahucio por isapre'!#REF!</definedName>
    <definedName name="_xlnm.Print_Area" localSheetId="7">'Beneficiarios por tipo'!$B$3:$H$31</definedName>
    <definedName name="_xlnm.Print_Area" localSheetId="9">'Cartera femenina por edad'!$B$3:$T$30,'Cartera femenina por edad'!$B$34:$T$62,'Cartera femenina por edad'!$B$65:$T$93</definedName>
    <definedName name="_xlnm.Print_Area" localSheetId="8">'Cartera masculina por edad'!$B$3:$T$31,'Cartera masculina por edad'!$B$34:$T$62,'Cartera masculina por edad'!$B$65:$T$92</definedName>
    <definedName name="_xlnm.Print_Area" localSheetId="4">'Cartera por region'!$B$3:$U$30,'Cartera por region'!$B$34:$S$61,'Cartera por region'!$B$65:$S$93</definedName>
    <definedName name="_xlnm.Print_Area" localSheetId="10">'Cartera total por edad'!$B$3:$T$31,'Cartera total por edad'!$B$34:$U$63,'Cartera total por edad'!$B$66:$U$95</definedName>
    <definedName name="_xlnm.Print_Area" localSheetId="1">'Cartera vigente por mes'!$B$3:$P$27,'Cartera vigente por mes'!$B$30:$P$54,'Cartera vigente por mes'!$B$57:$P$81</definedName>
    <definedName name="_xlnm.Print_Area" localSheetId="3">'Cotizantes por renta'!$B$3:$V$31</definedName>
    <definedName name="_xlnm.Print_Area" localSheetId="5">'Participacion de cartera'!$B$3:$G$30</definedName>
    <definedName name="_xlnm.Print_Area" localSheetId="6">'Participacion de cartera (2)'!$B$3:$G$30</definedName>
    <definedName name="_xlnm.Print_Area" localSheetId="11">'Suscrip y desahucio del sistema'!$B$2:$H$37</definedName>
    <definedName name="_xlnm.Print_Area" localSheetId="12">'Suscrip y desahucio por isapre'!$B$2:$G$30,'Suscrip y desahucio por isapre'!$B$32:$G$59</definedName>
    <definedName name="_xlnm.Print_Area" localSheetId="2">'Variacion anual de cartera'!$B$3:$K$30</definedName>
  </definedNames>
  <calcPr fullCalcOnLoad="1"/>
</workbook>
</file>

<file path=xl/sharedStrings.xml><?xml version="1.0" encoding="utf-8"?>
<sst xmlns="http://schemas.openxmlformats.org/spreadsheetml/2006/main" count="959" uniqueCount="275">
  <si>
    <t>CUADRO 2.4.1</t>
  </si>
  <si>
    <t/>
  </si>
  <si>
    <t>Año</t>
  </si>
  <si>
    <t>Trimestres</t>
  </si>
  <si>
    <t>Total</t>
  </si>
  <si>
    <t>Contratos</t>
  </si>
  <si>
    <t>anterior</t>
  </si>
  <si>
    <t>I</t>
  </si>
  <si>
    <t>II</t>
  </si>
  <si>
    <t>III</t>
  </si>
  <si>
    <t>IV</t>
  </si>
  <si>
    <t>año</t>
  </si>
  <si>
    <t>Suscripciones</t>
  </si>
  <si>
    <t>Desahucios</t>
  </si>
  <si>
    <t>- Voluntarios</t>
  </si>
  <si>
    <t>- Por parte de la isapre</t>
  </si>
  <si>
    <t>CUADRO 2.4.2</t>
  </si>
  <si>
    <t>Desahucios de contratos</t>
  </si>
  <si>
    <t>Meses</t>
  </si>
  <si>
    <t>suscritos</t>
  </si>
  <si>
    <t>Voluntarios</t>
  </si>
  <si>
    <t>Parte isapre</t>
  </si>
  <si>
    <t>Otra causal</t>
  </si>
  <si>
    <t>Enero</t>
  </si>
  <si>
    <t>Febrero</t>
  </si>
  <si>
    <t>Marzo</t>
  </si>
  <si>
    <t>Abril</t>
  </si>
  <si>
    <t>Mayo</t>
  </si>
  <si>
    <t>Junio</t>
  </si>
  <si>
    <t>Julio</t>
  </si>
  <si>
    <t>Validador</t>
  </si>
  <si>
    <t>Agosto</t>
  </si>
  <si>
    <t>Septiembre</t>
  </si>
  <si>
    <t>Octubre</t>
  </si>
  <si>
    <t>Noviembre</t>
  </si>
  <si>
    <t>Diciembre</t>
  </si>
  <si>
    <t>Total año</t>
  </si>
  <si>
    <t>CUADRO 2.4.3</t>
  </si>
  <si>
    <t>Cód.</t>
  </si>
  <si>
    <t>Isapres</t>
  </si>
  <si>
    <t>Colmena Golden Cross</t>
  </si>
  <si>
    <t>Vida Tres</t>
  </si>
  <si>
    <t>Isapre Banmédica</t>
  </si>
  <si>
    <t>Consalud S.A.</t>
  </si>
  <si>
    <t>Total isapres abiertas</t>
  </si>
  <si>
    <t>San Lorenzo</t>
  </si>
  <si>
    <t>Chuquicamata</t>
  </si>
  <si>
    <t>Río Blanco</t>
  </si>
  <si>
    <t>Ferrosalud</t>
  </si>
  <si>
    <t>Cruz del Norte</t>
  </si>
  <si>
    <t>Total isapres cerradas</t>
  </si>
  <si>
    <t>Total sistema</t>
  </si>
  <si>
    <t>Distribución porcentual</t>
  </si>
  <si>
    <t>CUADRO 2.1.5</t>
  </si>
  <si>
    <t>Rangos de edad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</si>
  <si>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</si>
  <si>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</si>
  <si>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</si>
  <si>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</si>
  <si>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</si>
  <si>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</si>
  <si>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</si>
  <si>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</si>
  <si>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</si>
  <si>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</si>
  <si>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</si>
  <si>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</si>
  <si>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80-84</t>
  </si>
  <si>
    <t>+ de 84</t>
  </si>
  <si>
    <t>CUADRO 2.2.3</t>
  </si>
  <si>
    <t>CUADRO 2.3.3</t>
  </si>
  <si>
    <t>CUADRO 2.1.6</t>
  </si>
  <si>
    <t>Sexo</t>
  </si>
  <si>
    <t>femenino</t>
  </si>
  <si>
    <t>(%)</t>
  </si>
  <si>
    <t>CUADRO 2.2.4</t>
  </si>
  <si>
    <t>CUADRO 2.3.4</t>
  </si>
  <si>
    <t>20 y más</t>
  </si>
  <si>
    <t>CUADRO 2.1.7</t>
  </si>
  <si>
    <t>&lt;40</t>
  </si>
  <si>
    <t>40-59</t>
  </si>
  <si>
    <t>60+</t>
  </si>
  <si>
    <t>CUADRO 2.2.5</t>
  </si>
  <si>
    <t>amb</t>
  </si>
  <si>
    <t>DIF</t>
  </si>
  <si>
    <t>CUADRO 2.3.5</t>
  </si>
  <si>
    <t>CUADRO 2.1.3</t>
  </si>
  <si>
    <t>Regiones</t>
  </si>
  <si>
    <t>Concen.</t>
  </si>
  <si>
    <t>Ubicación</t>
  </si>
  <si>
    <t xml:space="preserve">     I</t>
  </si>
  <si>
    <t xml:space="preserve">    II</t>
  </si>
  <si>
    <t xml:space="preserve">   III</t>
  </si>
  <si>
    <t xml:space="preserve">    IV</t>
  </si>
  <si>
    <t xml:space="preserve">     V</t>
  </si>
  <si>
    <t xml:space="preserve">    VI</t>
  </si>
  <si>
    <t xml:space="preserve">   VII</t>
  </si>
  <si>
    <t xml:space="preserve">  VIII</t>
  </si>
  <si>
    <t xml:space="preserve">    IX</t>
  </si>
  <si>
    <t xml:space="preserve">     X</t>
  </si>
  <si>
    <t xml:space="preserve">    XI</t>
  </si>
  <si>
    <t xml:space="preserve">   XII</t>
  </si>
  <si>
    <t>RM</t>
  </si>
  <si>
    <t>C.matriz</t>
  </si>
  <si>
    <t>Regional</t>
  </si>
  <si>
    <t>C. Matriz</t>
  </si>
  <si>
    <t>CUADRO 2.2.2</t>
  </si>
  <si>
    <t>CUADRO 2.3.2</t>
  </si>
  <si>
    <t>CUADRO 2.1.1</t>
  </si>
  <si>
    <t>Cargas por</t>
  </si>
  <si>
    <t>Reemplazar celdas</t>
  </si>
  <si>
    <t>cotizante</t>
  </si>
  <si>
    <t>según mes en</t>
  </si>
  <si>
    <t>(N°)</t>
  </si>
  <si>
    <t>estudio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</si>
  <si>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</si>
  <si>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</si>
  <si>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</si>
  <si>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</si>
  <si>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</si>
  <si>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</si>
  <si>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</si>
  <si>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</si>
  <si>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</si>
  <si>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</si>
  <si>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</si>
  <si>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</si>
  <si>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Promedio</t>
  </si>
  <si>
    <t>cargas/cotizantes</t>
  </si>
  <si>
    <t>CUADRO 2.2.1</t>
  </si>
  <si>
    <t>CUADRO 2.3.1</t>
  </si>
  <si>
    <t>prom. Trim 1</t>
  </si>
  <si>
    <t>prom. Trim 2</t>
  </si>
  <si>
    <t>prom. Trim 3</t>
  </si>
  <si>
    <t>prom. Trim 4</t>
  </si>
  <si>
    <t>CUADRO 2.1.4</t>
  </si>
  <si>
    <t>Participación</t>
  </si>
  <si>
    <t>Renta imponible</t>
  </si>
  <si>
    <t>de mercado</t>
  </si>
  <si>
    <t>&lt; $300 mil  (*)</t>
  </si>
  <si>
    <t>Pensionados</t>
  </si>
  <si>
    <t>Indepen-</t>
  </si>
  <si>
    <t>Volun-</t>
  </si>
  <si>
    <t>Pensio-</t>
  </si>
  <si>
    <t xml:space="preserve">s/clas. </t>
  </si>
  <si>
    <t>101 - 150</t>
  </si>
  <si>
    <t>151 - 200</t>
  </si>
  <si>
    <t>201 - 250</t>
  </si>
  <si>
    <t>251 - 300</t>
  </si>
  <si>
    <t>301 - 350</t>
  </si>
  <si>
    <t>351 - 400</t>
  </si>
  <si>
    <t>401 - 500</t>
  </si>
  <si>
    <t>501 - 600</t>
  </si>
  <si>
    <t>601 - 700</t>
  </si>
  <si>
    <t>701 - 800</t>
  </si>
  <si>
    <t>801 - 900</t>
  </si>
  <si>
    <t>dependientes</t>
  </si>
  <si>
    <t>dientes</t>
  </si>
  <si>
    <t>tarios</t>
  </si>
  <si>
    <t>nados</t>
  </si>
  <si>
    <t>Ver Hoja Partic</t>
  </si>
  <si>
    <t>Ver Hoja Renta</t>
  </si>
  <si>
    <t>Ver hoja Bene</t>
  </si>
  <si>
    <t>CUADRO 2.3.6</t>
  </si>
  <si>
    <t xml:space="preserve">BENEFICIARIOS POR CONDICION PREVISIONAL DEL COTIZANTE E ISAPRE </t>
  </si>
  <si>
    <t>Depen-</t>
  </si>
  <si>
    <t>s/clas.</t>
  </si>
  <si>
    <t>(*)</t>
  </si>
  <si>
    <t>CUADRO 2.1.2</t>
  </si>
  <si>
    <t>COTIZANTES Y BENEFICIARIOS POR ISAPRE</t>
  </si>
  <si>
    <t>NUMERO Y TASAS DE CRECIMIENTO</t>
  </si>
  <si>
    <t>Cotizantes</t>
  </si>
  <si>
    <t>Beneficiarios</t>
  </si>
  <si>
    <t>Variación anual</t>
  </si>
  <si>
    <t xml:space="preserve"> 67</t>
  </si>
  <si>
    <t xml:space="preserve"> 78</t>
  </si>
  <si>
    <t xml:space="preserve"> 80</t>
  </si>
  <si>
    <t xml:space="preserve"> 88</t>
  </si>
  <si>
    <t xml:space="preserve"> 99</t>
  </si>
  <si>
    <t>CUADRO 2.1.8</t>
  </si>
  <si>
    <t>PARTICIPACION COTIZANTES Y BENEFICIARIOS POR ISAPRE (*)</t>
  </si>
  <si>
    <t>Cartera vigente por mes</t>
  </si>
  <si>
    <t>:</t>
  </si>
  <si>
    <t>Cotizantes vigentes del sistema isapre</t>
  </si>
  <si>
    <t>Cargas vigentes del sistema isapre</t>
  </si>
  <si>
    <t>Beneficiarios vigentes del sistema isapre</t>
  </si>
  <si>
    <t>Variación anual de cartera</t>
  </si>
  <si>
    <t>Cotizantes y beneficiarios por isapre, número y tasas de crecimiento</t>
  </si>
  <si>
    <t>Cotizantes por renta</t>
  </si>
  <si>
    <t>Cotizantes por renta imponible, condición previsional e isapre</t>
  </si>
  <si>
    <t>Cartera por región</t>
  </si>
  <si>
    <t>Cotizantes por región e isapre</t>
  </si>
  <si>
    <t>Cargas por región e isapre</t>
  </si>
  <si>
    <t>Beneficiarios por región e isapre</t>
  </si>
  <si>
    <t>Participación cartera</t>
  </si>
  <si>
    <t xml:space="preserve">Participación cotizantes y beneficiarios por isapre </t>
  </si>
  <si>
    <t>Beneficiarios por tipo</t>
  </si>
  <si>
    <t xml:space="preserve">Beneficiarios por condición previsional del cotizante e isapre </t>
  </si>
  <si>
    <t>Cartera masculina por edad</t>
  </si>
  <si>
    <t>Cotizantes sexo masculino por edad e isapre</t>
  </si>
  <si>
    <t>Cargas sexo masculino por edad e isapre</t>
  </si>
  <si>
    <t>Beneficiarios sexo masculino por edad e isapre</t>
  </si>
  <si>
    <t>Cartera femenina por edad</t>
  </si>
  <si>
    <t>Cotizantes sexo femenino por edad e isapre</t>
  </si>
  <si>
    <t>Cargas sexo femenino por edad e isapre</t>
  </si>
  <si>
    <t>Beneficiarios sexo femenino por edad e isapre</t>
  </si>
  <si>
    <t>Cartera total por edad</t>
  </si>
  <si>
    <t>Cotizantes por edad e isapre</t>
  </si>
  <si>
    <t>Cargas por edad e isapre</t>
  </si>
  <si>
    <t>Beneficiarios por edad e isapre</t>
  </si>
  <si>
    <t>Suscrip y desahucio del sistema</t>
  </si>
  <si>
    <t>Suscripciones y desahucios de contratos por trimestres</t>
  </si>
  <si>
    <t>Suscripciones y desahucios de contratos por mes</t>
  </si>
  <si>
    <t>Suscrip y desahucio por isapre</t>
  </si>
  <si>
    <t>Suscripciones y desahucios de contratos por isapre</t>
  </si>
  <si>
    <t>Cargas</t>
  </si>
  <si>
    <t>Varación anual de cartera</t>
  </si>
  <si>
    <t>Participación de cartera</t>
  </si>
  <si>
    <t>Participación de cartera (2)</t>
  </si>
  <si>
    <t>Beneficiarios portipo</t>
  </si>
  <si>
    <t>s/clas. (*)</t>
  </si>
  <si>
    <t>Sin Edad (*)</t>
  </si>
  <si>
    <t>Sin Clasificar (**)</t>
  </si>
  <si>
    <t>(**) Son aquellos datos que no presentan información en el campo sexo.</t>
  </si>
  <si>
    <t>(*) Son aquellos datos que no presentan información en el campo edad.</t>
  </si>
  <si>
    <t>PARTICIPACION COTIZANTES Y BENEFICIARIOS POR ISAPRE CON PROPIETARIOS EN COMUN (*)</t>
  </si>
  <si>
    <t>Participación cartera (2)</t>
  </si>
  <si>
    <t>Participación cotizantes y beneficiarios por isapre con propietarios en común</t>
  </si>
  <si>
    <t>Distrib. geográfica</t>
  </si>
  <si>
    <t>(*) Información que presenta error en en campo región</t>
  </si>
  <si>
    <t>Volver</t>
  </si>
  <si>
    <t>Número</t>
  </si>
  <si>
    <t>Porcentaje</t>
  </si>
  <si>
    <t>Tramos de renta imponible (en miles de pesos ($))</t>
  </si>
  <si>
    <t>más de 900</t>
  </si>
  <si>
    <t>Mas Vida</t>
  </si>
  <si>
    <t>(*) La participación es de cada isapre en relación a su mercado.</t>
  </si>
  <si>
    <t>Fuente: Superintendencia de Salud, Archivo Maestro de Beneficiarios.</t>
  </si>
  <si>
    <t>Fusat Ltda.</t>
  </si>
  <si>
    <t>Isapre Fundación</t>
  </si>
  <si>
    <t>Fuente: Superintendencia de Salud, Archivo Maestro de Suscripciones y Desahucios de Contratos.</t>
  </si>
  <si>
    <t>(*) Sin renta informada o renta igual a 0</t>
  </si>
  <si>
    <t>001 - 100</t>
  </si>
  <si>
    <t>Indice de las Estadísiticas de Cartera del Sistema Isapre</t>
  </si>
  <si>
    <t>XIV</t>
  </si>
  <si>
    <t>XV</t>
  </si>
  <si>
    <t>0 - 14</t>
  </si>
  <si>
    <t>15 - 19</t>
  </si>
  <si>
    <t>Isapre Cruz Blanca S.A.</t>
  </si>
  <si>
    <t>COTIZANTES VIGENTES DEL SISTEMA ISAPRE AÑO 2010</t>
  </si>
  <si>
    <t>CARGAS VIGENTES DEL SISTEMA ISAPRE AÑO 2010</t>
  </si>
  <si>
    <t>Dic/09</t>
  </si>
  <si>
    <t>BENEFICIARIOS VIGENTES DEL SISTEMA ISAPRE AÑO 2010</t>
  </si>
  <si>
    <t>COTIZANTES POR RENTA IMPONIBLE, CONDICION PREVISIONAL E ISAPRE EN DICIEMBRE DE 2010</t>
  </si>
  <si>
    <t>DISTRIBUCION PORCENTUAL DE COTIZANTES POR RENTA IMPONIBLE, CONDICION PREVISIONAL E ISAPRE EN DICIEMBRE DE 2010</t>
  </si>
  <si>
    <t>COTIZANTES POR REGION E ISAPRE EN DICIEMBRE DE 2010</t>
  </si>
  <si>
    <t>CARGAS POR REGION E ISAPRE EN DICIEMBRE DE 2010</t>
  </si>
  <si>
    <t>BENEFICIARIOS POR REGION E ISAPRE EN DICIEMBRE DE 2010</t>
  </si>
  <si>
    <t>DICIEMBRE DE 2010</t>
  </si>
  <si>
    <t>EN DICIEMBRE DE 2010</t>
  </si>
  <si>
    <t>COTIZANTES SEXO MASCULINO POR EDAD E ISAPRE EN DICIEMBRE DE 2010</t>
  </si>
  <si>
    <t>CARGAS SEXO MASCULINO POR EDAD E ISAPRE EN DICIEMBRE DE 2010</t>
  </si>
  <si>
    <t>BENEFICIARIOS SEXO MASCULINO POR EDAD E ISAPRE EN DICIEMBRE DE 2010</t>
  </si>
  <si>
    <t>COTIZANTES SEXO FEMENINO POR EDAD E ISAPRE EN DICIEMBRE DE 2010</t>
  </si>
  <si>
    <t>CARGAS SEXO FEMENINO POR EDAD E ISAPRE EN DICIEMBRE DE 2010</t>
  </si>
  <si>
    <t>BENEFICIARIOS SEXO FEMENINO POR EDAD E ISAPRE EN DICIEMBRE DE 2010</t>
  </si>
  <si>
    <t>COTIZANTES POR EDAD E ISAPRE EN DICIEMBRE DE 2010</t>
  </si>
  <si>
    <t>CARGAS POR EDAD E ISAPRE EN DICIEMBRE DE 2010</t>
  </si>
  <si>
    <t>BENEFICIARIOS POR EDAD E ISAPRE EN DICIEMBRE DE 2010</t>
  </si>
  <si>
    <t>SUSCRIPCIONES Y DESAHUCIOS DE CONTRATOS POR TRIMESTRES AÑO 2010</t>
  </si>
  <si>
    <t>SUSCRIPCIONES Y DESAHUCIOS DE CONTRATOS POR MES AÑO 2010</t>
  </si>
  <si>
    <t>SUSCRIPCIONES Y DESAHUCIOS DE CONTRATOS POR ISAPRE ENERO-DICIEMBRE 2010</t>
  </si>
  <si>
    <t>PARTICIPACION DE SUSCRIPCIONES Y DESAHUCIOS DE CONTRATOS POR ISAPRE ENERO-DICIEMBRE 2010</t>
  </si>
  <si>
    <t>- Mutuo acuerdo</t>
  </si>
  <si>
    <t>Mutuo acuerdo</t>
  </si>
</sst>
</file>

<file path=xl/styles.xml><?xml version="1.0" encoding="utf-8"?>
<styleSheet xmlns="http://schemas.openxmlformats.org/spreadsheetml/2006/main">
  <numFmts count="6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* #,##0_ ;_ * \-#,##0_ ;_ * &quot;-&quot;_ ;_ @_ "/>
    <numFmt numFmtId="190" formatCode="_ &quot;$&quot;* #,##0.00_ ;_ &quot;$&quot;* \-#,##0.00_ ;_ &quot;$&quot;* &quot;-&quot;??_ ;_ @_ "/>
    <numFmt numFmtId="191" formatCode="_ * #,##0.00_ ;_ * \-#,##0.00_ ;_ * &quot;-&quot;??_ ;_ @_ 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&quot;Peso&quot;#,##0;\-&quot;Peso&quot;#,##0"/>
    <numFmt numFmtId="201" formatCode="&quot;Peso&quot;#,##0;[Red]\-&quot;Peso&quot;#,##0"/>
    <numFmt numFmtId="202" formatCode="&quot;Peso&quot;#,##0.00;\-&quot;Peso&quot;#,##0.00"/>
    <numFmt numFmtId="203" formatCode="&quot;Peso&quot;#,##0.00;[Red]\-&quot;Peso&quot;#,##0.00"/>
    <numFmt numFmtId="204" formatCode="_-&quot;Peso&quot;* #,##0_-;\-&quot;Peso&quot;* #,##0_-;_-&quot;Peso&quot;* &quot;-&quot;_-;_-@_-"/>
    <numFmt numFmtId="205" formatCode="_-&quot;Peso&quot;* #,##0.00_-;\-&quot;Peso&quot;* #,##0.00_-;_-&quot;Peso&quot;* &quot;-&quot;??_-;_-@_-"/>
    <numFmt numFmtId="206" formatCode="General_)"/>
    <numFmt numFmtId="207" formatCode="#,##0.0_);\(#,##0.0\)"/>
    <numFmt numFmtId="208" formatCode="0.0_)"/>
    <numFmt numFmtId="209" formatCode="_ * #,##0.0_ ;_ * \-#,##0.0_ ;_ * &quot;-&quot;??_ ;_ @_ "/>
    <numFmt numFmtId="210" formatCode="_ * #,##0_ ;_ * \-#,##0_ ;_ * &quot;-&quot;??_ ;_ @_ "/>
    <numFmt numFmtId="211" formatCode="#,##0.0"/>
    <numFmt numFmtId="212" formatCode="0.0%"/>
    <numFmt numFmtId="213" formatCode="0_)"/>
    <numFmt numFmtId="214" formatCode="#,##0.0000_);\(#,##0.0000\)"/>
    <numFmt numFmtId="215" formatCode="_ * #,##0.000_ ;_ * \-#,##0.000_ ;_ * &quot;-&quot;??_ ;_ @_ "/>
    <numFmt numFmtId="216" formatCode="_ * #,##0.0000_ ;_ * \-#,##0.0000_ ;_ * &quot;-&quot;??_ ;_ @_ "/>
    <numFmt numFmtId="217" formatCode="_(* #,##0.0000_);_(* \(#,##0.0000\);_(* &quot;-&quot;????_);_(@_)"/>
    <numFmt numFmtId="218" formatCode="#,##0_);\(#,##0\)"/>
  </numFmts>
  <fonts count="57">
    <font>
      <sz val="12"/>
      <name val="TIMES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9.6"/>
      <color indexed="12"/>
      <name val="TIMES"/>
      <family val="0"/>
    </font>
    <font>
      <u val="single"/>
      <sz val="9.6"/>
      <color indexed="36"/>
      <name val="TIMES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10.5"/>
      <color indexed="63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u val="single"/>
      <sz val="8.5"/>
      <name val="Arial"/>
      <family val="2"/>
    </font>
    <font>
      <u val="single"/>
      <sz val="8.5"/>
      <name val="Arial"/>
      <family val="2"/>
    </font>
    <font>
      <b/>
      <u val="single"/>
      <sz val="9.6"/>
      <color indexed="63"/>
      <name val="TIMES"/>
      <family val="0"/>
    </font>
    <font>
      <sz val="8"/>
      <color indexed="9"/>
      <name val="Arial"/>
      <family val="2"/>
    </font>
    <font>
      <b/>
      <u val="single"/>
      <sz val="11"/>
      <color indexed="63"/>
      <name val="Arial"/>
      <family val="2"/>
    </font>
    <font>
      <b/>
      <u val="single"/>
      <sz val="11"/>
      <color indexed="9"/>
      <name val="Arial"/>
      <family val="2"/>
    </font>
    <font>
      <b/>
      <sz val="14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8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19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9" fillId="31" borderId="0" applyNumberFormat="0" applyBorder="0" applyAlignment="0" applyProtection="0"/>
    <xf numFmtId="206" fontId="5" fillId="0" borderId="0">
      <alignment/>
      <protection/>
    </xf>
    <xf numFmtId="37" fontId="5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72">
    <xf numFmtId="206" fontId="0" fillId="0" borderId="0" xfId="0" applyAlignment="1">
      <alignment/>
    </xf>
    <xf numFmtId="206" fontId="8" fillId="0" borderId="0" xfId="0" applyFont="1" applyAlignment="1">
      <alignment/>
    </xf>
    <xf numFmtId="37" fontId="9" fillId="0" borderId="0" xfId="0" applyNumberFormat="1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/>
      <protection/>
    </xf>
    <xf numFmtId="206" fontId="10" fillId="0" borderId="10" xfId="54" applyNumberFormat="1" applyFont="1" applyBorder="1" applyAlignment="1" applyProtection="1">
      <alignment horizontal="right"/>
      <protection locked="0"/>
    </xf>
    <xf numFmtId="206" fontId="10" fillId="33" borderId="0" xfId="54" applyNumberFormat="1" applyFont="1" applyFill="1" applyBorder="1" applyAlignment="1" applyProtection="1">
      <alignment horizontal="right"/>
      <protection locked="0"/>
    </xf>
    <xf numFmtId="206" fontId="10" fillId="0" borderId="0" xfId="54" applyNumberFormat="1" applyFont="1" applyAlignment="1" applyProtection="1">
      <alignment horizontal="right"/>
      <protection locked="0"/>
    </xf>
    <xf numFmtId="37" fontId="8" fillId="0" borderId="0" xfId="0" applyNumberFormat="1" applyFont="1" applyAlignment="1" applyProtection="1">
      <alignment horizontal="center"/>
      <protection/>
    </xf>
    <xf numFmtId="206" fontId="10" fillId="0" borderId="11" xfId="54" applyNumberFormat="1" applyFont="1" applyBorder="1" applyAlignment="1" applyProtection="1">
      <alignment horizontal="right"/>
      <protection locked="0"/>
    </xf>
    <xf numFmtId="206" fontId="10" fillId="0" borderId="0" xfId="54" applyNumberFormat="1" applyFont="1" applyBorder="1" applyAlignment="1" applyProtection="1">
      <alignment horizontal="right"/>
      <protection locked="0"/>
    </xf>
    <xf numFmtId="37" fontId="8" fillId="0" borderId="0" xfId="0" applyNumberFormat="1" applyFont="1" applyAlignment="1" applyProtection="1">
      <alignment horizontal="left"/>
      <protection/>
    </xf>
    <xf numFmtId="37" fontId="8" fillId="0" borderId="0" xfId="0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207" fontId="8" fillId="0" borderId="0" xfId="0" applyNumberFormat="1" applyFont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8" fillId="0" borderId="12" xfId="0" applyNumberFormat="1" applyFont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/>
      <protection/>
    </xf>
    <xf numFmtId="3" fontId="8" fillId="0" borderId="13" xfId="0" applyNumberFormat="1" applyFont="1" applyBorder="1" applyAlignment="1" applyProtection="1">
      <alignment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37" fontId="8" fillId="0" borderId="10" xfId="0" applyNumberFormat="1" applyFont="1" applyBorder="1" applyAlignment="1" applyProtection="1">
      <alignment horizontal="left"/>
      <protection/>
    </xf>
    <xf numFmtId="37" fontId="8" fillId="0" borderId="11" xfId="0" applyNumberFormat="1" applyFont="1" applyBorder="1" applyAlignment="1" applyProtection="1">
      <alignment horizontal="left"/>
      <protection/>
    </xf>
    <xf numFmtId="3" fontId="8" fillId="0" borderId="0" xfId="48" applyNumberFormat="1" applyFont="1" applyAlignment="1" applyProtection="1">
      <alignment/>
      <protection/>
    </xf>
    <xf numFmtId="208" fontId="8" fillId="0" borderId="12" xfId="0" applyNumberFormat="1" applyFont="1" applyBorder="1" applyAlignment="1" applyProtection="1">
      <alignment horizontal="left"/>
      <protection/>
    </xf>
    <xf numFmtId="211" fontId="8" fillId="0" borderId="12" xfId="48" applyNumberFormat="1" applyFont="1" applyBorder="1" applyAlignment="1" applyProtection="1">
      <alignment/>
      <protection/>
    </xf>
    <xf numFmtId="211" fontId="8" fillId="0" borderId="0" xfId="0" applyNumberFormat="1" applyFont="1" applyAlignment="1">
      <alignment/>
    </xf>
    <xf numFmtId="37" fontId="8" fillId="0" borderId="0" xfId="0" applyNumberFormat="1" applyFont="1" applyBorder="1" applyAlignment="1" applyProtection="1">
      <alignment horizontal="center"/>
      <protection/>
    </xf>
    <xf numFmtId="37" fontId="12" fillId="0" borderId="0" xfId="0" applyNumberFormat="1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 horizontal="right"/>
      <protection/>
    </xf>
    <xf numFmtId="206" fontId="8" fillId="0" borderId="0" xfId="0" applyFont="1" applyBorder="1" applyAlignment="1">
      <alignment/>
    </xf>
    <xf numFmtId="3" fontId="8" fillId="0" borderId="0" xfId="0" applyNumberFormat="1" applyFont="1" applyBorder="1" applyAlignment="1" applyProtection="1">
      <alignment horizontal="left"/>
      <protection/>
    </xf>
    <xf numFmtId="3" fontId="8" fillId="0" borderId="0" xfId="48" applyNumberFormat="1" applyFont="1" applyAlignment="1">
      <alignment/>
    </xf>
    <xf numFmtId="3" fontId="8" fillId="0" borderId="0" xfId="0" applyNumberFormat="1" applyFont="1" applyBorder="1" applyAlignment="1" applyProtection="1" quotePrefix="1">
      <alignment horizontal="left"/>
      <protection/>
    </xf>
    <xf numFmtId="3" fontId="8" fillId="0" borderId="13" xfId="0" applyNumberFormat="1" applyFont="1" applyBorder="1" applyAlignment="1" applyProtection="1" quotePrefix="1">
      <alignment horizontal="left"/>
      <protection/>
    </xf>
    <xf numFmtId="3" fontId="8" fillId="0" borderId="13" xfId="48" applyNumberFormat="1" applyFont="1" applyBorder="1" applyAlignment="1">
      <alignment/>
    </xf>
    <xf numFmtId="3" fontId="8" fillId="0" borderId="0" xfId="48" applyNumberFormat="1" applyFont="1" applyBorder="1" applyAlignment="1">
      <alignment/>
    </xf>
    <xf numFmtId="3" fontId="8" fillId="0" borderId="0" xfId="0" applyNumberFormat="1" applyFont="1" applyBorder="1" applyAlignment="1" applyProtection="1">
      <alignment horizontal="centerContinuous"/>
      <protection/>
    </xf>
    <xf numFmtId="206" fontId="8" fillId="0" borderId="13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7" fontId="11" fillId="0" borderId="0" xfId="0" applyNumberFormat="1" applyFont="1" applyAlignment="1" applyProtection="1">
      <alignment horizontal="center"/>
      <protection/>
    </xf>
    <xf numFmtId="37" fontId="8" fillId="0" borderId="0" xfId="0" applyNumberFormat="1" applyFont="1" applyBorder="1" applyAlignment="1" applyProtection="1">
      <alignment horizontal="centerContinuous"/>
      <protection/>
    </xf>
    <xf numFmtId="37" fontId="8" fillId="0" borderId="0" xfId="0" applyNumberFormat="1" applyFont="1" applyBorder="1" applyAlignment="1" applyProtection="1">
      <alignment horizontal="right"/>
      <protection/>
    </xf>
    <xf numFmtId="206" fontId="8" fillId="0" borderId="0" xfId="0" applyNumberFormat="1" applyFont="1" applyAlignment="1" applyProtection="1" quotePrefix="1">
      <alignment/>
      <protection/>
    </xf>
    <xf numFmtId="37" fontId="8" fillId="0" borderId="0" xfId="0" applyNumberFormat="1" applyFont="1" applyAlignment="1" applyProtection="1" quotePrefix="1">
      <alignment/>
      <protection/>
    </xf>
    <xf numFmtId="211" fontId="13" fillId="0" borderId="0" xfId="48" applyNumberFormat="1" applyFont="1" applyAlignment="1" applyProtection="1">
      <alignment/>
      <protection/>
    </xf>
    <xf numFmtId="212" fontId="8" fillId="0" borderId="0" xfId="59" applyNumberFormat="1" applyFont="1" applyAlignment="1" applyProtection="1">
      <alignment/>
      <protection/>
    </xf>
    <xf numFmtId="212" fontId="8" fillId="0" borderId="12" xfId="48" applyNumberFormat="1" applyFont="1" applyBorder="1" applyAlignment="1" applyProtection="1">
      <alignment/>
      <protection/>
    </xf>
    <xf numFmtId="211" fontId="8" fillId="0" borderId="0" xfId="48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 horizontal="left"/>
      <protection/>
    </xf>
    <xf numFmtId="3" fontId="8" fillId="0" borderId="0" xfId="0" applyNumberFormat="1" applyFont="1" applyAlignment="1" applyProtection="1">
      <alignment/>
      <protection/>
    </xf>
    <xf numFmtId="211" fontId="8" fillId="0" borderId="0" xfId="0" applyNumberFormat="1" applyFont="1" applyAlignment="1" applyProtection="1">
      <alignment/>
      <protection/>
    </xf>
    <xf numFmtId="206" fontId="8" fillId="0" borderId="0" xfId="0" applyFont="1" applyAlignment="1" quotePrefix="1">
      <alignment horizontal="right"/>
    </xf>
    <xf numFmtId="37" fontId="8" fillId="0" borderId="11" xfId="0" applyNumberFormat="1" applyFont="1" applyBorder="1" applyAlignment="1" applyProtection="1">
      <alignment horizontal="center"/>
      <protection/>
    </xf>
    <xf numFmtId="206" fontId="8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 horizontal="centerContinuous"/>
      <protection/>
    </xf>
    <xf numFmtId="206" fontId="9" fillId="0" borderId="0" xfId="0" applyFont="1" applyAlignment="1">
      <alignment horizontal="centerContinuous"/>
    </xf>
    <xf numFmtId="206" fontId="8" fillId="0" borderId="10" xfId="0" applyNumberFormat="1" applyFont="1" applyBorder="1" applyAlignment="1" applyProtection="1">
      <alignment horizontal="center"/>
      <protection/>
    </xf>
    <xf numFmtId="206" fontId="8" fillId="0" borderId="11" xfId="0" applyNumberFormat="1" applyFont="1" applyBorder="1" applyAlignment="1" applyProtection="1">
      <alignment horizontal="center"/>
      <protection/>
    </xf>
    <xf numFmtId="206" fontId="8" fillId="0" borderId="0" xfId="57" applyFont="1">
      <alignment/>
      <protection/>
    </xf>
    <xf numFmtId="206" fontId="8" fillId="0" borderId="0" xfId="57" applyNumberFormat="1" applyFont="1" applyProtection="1">
      <alignment/>
      <protection/>
    </xf>
    <xf numFmtId="206" fontId="8" fillId="0" borderId="0" xfId="57" applyNumberFormat="1" applyFont="1" applyProtection="1" quotePrefix="1">
      <alignment/>
      <protection/>
    </xf>
    <xf numFmtId="37" fontId="8" fillId="0" borderId="0" xfId="57" applyNumberFormat="1" applyFont="1" applyAlignment="1" applyProtection="1">
      <alignment horizontal="center"/>
      <protection/>
    </xf>
    <xf numFmtId="206" fontId="8" fillId="0" borderId="10" xfId="57" applyNumberFormat="1" applyFont="1" applyBorder="1" applyProtection="1">
      <alignment/>
      <protection/>
    </xf>
    <xf numFmtId="3" fontId="8" fillId="0" borderId="0" xfId="57" applyNumberFormat="1" applyFont="1">
      <alignment/>
      <protection/>
    </xf>
    <xf numFmtId="212" fontId="8" fillId="0" borderId="0" xfId="50" applyNumberFormat="1" applyFont="1" applyAlignment="1" applyProtection="1">
      <alignment/>
      <protection/>
    </xf>
    <xf numFmtId="3" fontId="8" fillId="0" borderId="0" xfId="50" applyNumberFormat="1" applyFont="1" applyAlignment="1" applyProtection="1">
      <alignment/>
      <protection/>
    </xf>
    <xf numFmtId="37" fontId="8" fillId="0" borderId="0" xfId="57" applyNumberFormat="1" applyFont="1" applyProtection="1">
      <alignment/>
      <protection/>
    </xf>
    <xf numFmtId="212" fontId="8" fillId="0" borderId="0" xfId="57" applyNumberFormat="1" applyFont="1" applyProtection="1">
      <alignment/>
      <protection/>
    </xf>
    <xf numFmtId="3" fontId="8" fillId="0" borderId="0" xfId="50" applyNumberFormat="1" applyFont="1" applyAlignment="1">
      <alignment/>
    </xf>
    <xf numFmtId="9" fontId="8" fillId="0" borderId="0" xfId="50" applyNumberFormat="1" applyFont="1" applyAlignment="1" applyProtection="1">
      <alignment/>
      <protection/>
    </xf>
    <xf numFmtId="208" fontId="8" fillId="0" borderId="10" xfId="57" applyNumberFormat="1" applyFont="1" applyBorder="1" applyProtection="1">
      <alignment/>
      <protection/>
    </xf>
    <xf numFmtId="206" fontId="8" fillId="0" borderId="0" xfId="57" applyFont="1" quotePrefix="1">
      <alignment/>
      <protection/>
    </xf>
    <xf numFmtId="206" fontId="10" fillId="0" borderId="14" xfId="54" applyNumberFormat="1" applyFont="1" applyBorder="1" applyAlignment="1" applyProtection="1">
      <alignment horizontal="right"/>
      <protection locked="0"/>
    </xf>
    <xf numFmtId="39" fontId="8" fillId="0" borderId="0" xfId="0" applyNumberFormat="1" applyFont="1" applyAlignment="1" applyProtection="1">
      <alignment/>
      <protection/>
    </xf>
    <xf numFmtId="39" fontId="8" fillId="0" borderId="0" xfId="0" applyNumberFormat="1" applyFont="1" applyAlignment="1">
      <alignment/>
    </xf>
    <xf numFmtId="39" fontId="8" fillId="0" borderId="0" xfId="0" applyNumberFormat="1" applyFont="1" applyAlignment="1">
      <alignment horizontal="right"/>
    </xf>
    <xf numFmtId="39" fontId="8" fillId="0" borderId="0" xfId="0" applyNumberFormat="1" applyFont="1" applyAlignment="1" applyProtection="1">
      <alignment horizontal="right"/>
      <protection/>
    </xf>
    <xf numFmtId="212" fontId="8" fillId="0" borderId="0" xfId="48" applyNumberFormat="1" applyFont="1" applyAlignment="1" applyProtection="1">
      <alignment/>
      <protection/>
    </xf>
    <xf numFmtId="211" fontId="8" fillId="0" borderId="0" xfId="48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 horizontal="left"/>
      <protection/>
    </xf>
    <xf numFmtId="206" fontId="8" fillId="33" borderId="0" xfId="0" applyFont="1" applyFill="1" applyAlignment="1">
      <alignment/>
    </xf>
    <xf numFmtId="212" fontId="8" fillId="0" borderId="0" xfId="0" applyNumberFormat="1" applyFont="1" applyAlignment="1">
      <alignment/>
    </xf>
    <xf numFmtId="3" fontId="8" fillId="0" borderId="0" xfId="48" applyNumberFormat="1" applyFont="1" applyBorder="1" applyAlignment="1" applyProtection="1">
      <alignment/>
      <protection/>
    </xf>
    <xf numFmtId="212" fontId="8" fillId="0" borderId="0" xfId="48" applyNumberFormat="1" applyFont="1" applyBorder="1" applyAlignment="1" applyProtection="1">
      <alignment/>
      <protection/>
    </xf>
    <xf numFmtId="207" fontId="8" fillId="0" borderId="0" xfId="0" applyNumberFormat="1" applyFont="1" applyAlignment="1" applyProtection="1">
      <alignment horizontal="left"/>
      <protection/>
    </xf>
    <xf numFmtId="206" fontId="8" fillId="0" borderId="0" xfId="0" applyNumberFormat="1" applyFont="1" applyBorder="1" applyAlignment="1" applyProtection="1">
      <alignment/>
      <protection/>
    </xf>
    <xf numFmtId="206" fontId="9" fillId="0" borderId="0" xfId="0" applyNumberFormat="1" applyFont="1" applyAlignment="1" applyProtection="1">
      <alignment horizontal="centerContinuous"/>
      <protection/>
    </xf>
    <xf numFmtId="206" fontId="8" fillId="0" borderId="10" xfId="0" applyNumberFormat="1" applyFont="1" applyBorder="1" applyAlignment="1" applyProtection="1">
      <alignment/>
      <protection/>
    </xf>
    <xf numFmtId="206" fontId="8" fillId="0" borderId="0" xfId="0" applyNumberFormat="1" applyFont="1" applyAlignment="1" applyProtection="1">
      <alignment horizontal="centerContinuous"/>
      <protection/>
    </xf>
    <xf numFmtId="206" fontId="8" fillId="0" borderId="0" xfId="0" applyNumberFormat="1" applyFont="1" applyAlignment="1" applyProtection="1">
      <alignment horizontal="right"/>
      <protection/>
    </xf>
    <xf numFmtId="3" fontId="12" fillId="0" borderId="0" xfId="48" applyNumberFormat="1" applyFont="1" applyAlignment="1" applyProtection="1">
      <alignment/>
      <protection/>
    </xf>
    <xf numFmtId="211" fontId="8" fillId="0" borderId="0" xfId="48" applyNumberFormat="1" applyFont="1" applyAlignment="1">
      <alignment/>
    </xf>
    <xf numFmtId="208" fontId="8" fillId="0" borderId="10" xfId="0" applyNumberFormat="1" applyFont="1" applyBorder="1" applyAlignment="1" applyProtection="1">
      <alignment/>
      <protection/>
    </xf>
    <xf numFmtId="213" fontId="8" fillId="0" borderId="10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8" fillId="0" borderId="13" xfId="0" applyNumberFormat="1" applyFont="1" applyBorder="1" applyAlignment="1" applyProtection="1">
      <alignment horizontal="left"/>
      <protection/>
    </xf>
    <xf numFmtId="211" fontId="8" fillId="0" borderId="13" xfId="0" applyNumberFormat="1" applyFont="1" applyBorder="1" applyAlignment="1">
      <alignment/>
    </xf>
    <xf numFmtId="37" fontId="14" fillId="0" borderId="0" xfId="0" applyNumberFormat="1" applyFont="1" applyAlignment="1" applyProtection="1">
      <alignment horizontal="centerContinuous"/>
      <protection/>
    </xf>
    <xf numFmtId="37" fontId="15" fillId="0" borderId="0" xfId="55" applyFont="1">
      <alignment/>
      <protection/>
    </xf>
    <xf numFmtId="37" fontId="16" fillId="0" borderId="0" xfId="55" applyFont="1">
      <alignment/>
      <protection/>
    </xf>
    <xf numFmtId="37" fontId="17" fillId="0" borderId="0" xfId="55" applyFont="1">
      <alignment/>
      <protection/>
    </xf>
    <xf numFmtId="37" fontId="18" fillId="0" borderId="0" xfId="55" applyFont="1">
      <alignment/>
      <protection/>
    </xf>
    <xf numFmtId="212" fontId="8" fillId="0" borderId="0" xfId="59" applyNumberFormat="1" applyFont="1" applyAlignment="1" applyProtection="1">
      <alignment horizontal="left"/>
      <protection/>
    </xf>
    <xf numFmtId="37" fontId="20" fillId="34" borderId="15" xfId="0" applyNumberFormat="1" applyFont="1" applyFill="1" applyBorder="1" applyAlignment="1" applyProtection="1">
      <alignment horizontal="center"/>
      <protection/>
    </xf>
    <xf numFmtId="37" fontId="20" fillId="34" borderId="15" xfId="0" applyNumberFormat="1" applyFont="1" applyFill="1" applyBorder="1" applyAlignment="1" applyProtection="1">
      <alignment horizontal="left"/>
      <protection/>
    </xf>
    <xf numFmtId="37" fontId="20" fillId="34" borderId="15" xfId="0" applyNumberFormat="1" applyFont="1" applyFill="1" applyBorder="1" applyAlignment="1" applyProtection="1" quotePrefix="1">
      <alignment horizontal="right"/>
      <protection/>
    </xf>
    <xf numFmtId="37" fontId="20" fillId="34" borderId="15" xfId="0" applyNumberFormat="1" applyFont="1" applyFill="1" applyBorder="1" applyAlignment="1" applyProtection="1">
      <alignment horizontal="right"/>
      <protection/>
    </xf>
    <xf numFmtId="37" fontId="20" fillId="34" borderId="10" xfId="0" applyNumberFormat="1" applyFont="1" applyFill="1" applyBorder="1" applyAlignment="1" applyProtection="1">
      <alignment horizontal="left"/>
      <protection/>
    </xf>
    <xf numFmtId="206" fontId="20" fillId="34" borderId="15" xfId="0" applyNumberFormat="1" applyFont="1" applyFill="1" applyBorder="1" applyAlignment="1" applyProtection="1">
      <alignment horizontal="centerContinuous"/>
      <protection/>
    </xf>
    <xf numFmtId="206" fontId="20" fillId="34" borderId="10" xfId="0" applyNumberFormat="1" applyFont="1" applyFill="1" applyBorder="1" applyAlignment="1" applyProtection="1">
      <alignment/>
      <protection/>
    </xf>
    <xf numFmtId="37" fontId="20" fillId="34" borderId="0" xfId="0" applyNumberFormat="1" applyFont="1" applyFill="1" applyAlignment="1" applyProtection="1">
      <alignment/>
      <protection/>
    </xf>
    <xf numFmtId="206" fontId="20" fillId="34" borderId="0" xfId="0" applyNumberFormat="1" applyFont="1" applyFill="1" applyAlignment="1" applyProtection="1">
      <alignment horizontal="right"/>
      <protection/>
    </xf>
    <xf numFmtId="206" fontId="20" fillId="34" borderId="11" xfId="0" applyNumberFormat="1" applyFont="1" applyFill="1" applyBorder="1" applyAlignment="1" applyProtection="1">
      <alignment horizontal="centerContinuous"/>
      <protection/>
    </xf>
    <xf numFmtId="206" fontId="20" fillId="34" borderId="0" xfId="0" applyNumberFormat="1" applyFont="1" applyFill="1" applyAlignment="1" applyProtection="1" quotePrefix="1">
      <alignment/>
      <protection/>
    </xf>
    <xf numFmtId="37" fontId="20" fillId="34" borderId="11" xfId="0" applyNumberFormat="1" applyFont="1" applyFill="1" applyBorder="1" applyAlignment="1" applyProtection="1">
      <alignment horizontal="center"/>
      <protection/>
    </xf>
    <xf numFmtId="37" fontId="20" fillId="34" borderId="11" xfId="0" applyNumberFormat="1" applyFont="1" applyFill="1" applyBorder="1" applyAlignment="1" applyProtection="1">
      <alignment horizontal="left"/>
      <protection/>
    </xf>
    <xf numFmtId="206" fontId="20" fillId="34" borderId="11" xfId="0" applyNumberFormat="1" applyFont="1" applyFill="1" applyBorder="1" applyAlignment="1" applyProtection="1">
      <alignment horizontal="right"/>
      <protection/>
    </xf>
    <xf numFmtId="206" fontId="20" fillId="34" borderId="11" xfId="0" applyNumberFormat="1" applyFont="1" applyFill="1" applyBorder="1" applyAlignment="1" applyProtection="1">
      <alignment/>
      <protection/>
    </xf>
    <xf numFmtId="37" fontId="20" fillId="34" borderId="15" xfId="0" applyNumberFormat="1" applyFont="1" applyFill="1" applyBorder="1" applyAlignment="1" applyProtection="1">
      <alignment horizontal="centerContinuous"/>
      <protection/>
    </xf>
    <xf numFmtId="37" fontId="20" fillId="34" borderId="10" xfId="0" applyNumberFormat="1" applyFont="1" applyFill="1" applyBorder="1" applyAlignment="1" applyProtection="1">
      <alignment horizontal="center"/>
      <protection/>
    </xf>
    <xf numFmtId="37" fontId="20" fillId="34" borderId="11" xfId="0" applyNumberFormat="1" applyFont="1" applyFill="1" applyBorder="1" applyAlignment="1" applyProtection="1">
      <alignment horizontal="right"/>
      <protection/>
    </xf>
    <xf numFmtId="37" fontId="20" fillId="34" borderId="11" xfId="0" applyNumberFormat="1" applyFont="1" applyFill="1" applyBorder="1" applyAlignment="1" applyProtection="1" quotePrefix="1">
      <alignment horizontal="right"/>
      <protection/>
    </xf>
    <xf numFmtId="37" fontId="20" fillId="34" borderId="16" xfId="0" applyNumberFormat="1" applyFont="1" applyFill="1" applyBorder="1" applyAlignment="1" applyProtection="1">
      <alignment horizontal="centerContinuous"/>
      <protection/>
    </xf>
    <xf numFmtId="37" fontId="20" fillId="34" borderId="10" xfId="0" applyNumberFormat="1" applyFont="1" applyFill="1" applyBorder="1" applyAlignment="1" applyProtection="1">
      <alignment horizontal="centerContinuous"/>
      <protection/>
    </xf>
    <xf numFmtId="206" fontId="20" fillId="34" borderId="17" xfId="0" applyNumberFormat="1" applyFont="1" applyFill="1" applyBorder="1" applyAlignment="1" applyProtection="1">
      <alignment horizontal="right"/>
      <protection/>
    </xf>
    <xf numFmtId="37" fontId="20" fillId="34" borderId="10" xfId="57" applyNumberFormat="1" applyFont="1" applyFill="1" applyBorder="1" applyAlignment="1" applyProtection="1">
      <alignment horizontal="left"/>
      <protection/>
    </xf>
    <xf numFmtId="206" fontId="20" fillId="34" borderId="15" xfId="57" applyNumberFormat="1" applyFont="1" applyFill="1" applyBorder="1" applyAlignment="1" applyProtection="1">
      <alignment horizontal="centerContinuous"/>
      <protection/>
    </xf>
    <xf numFmtId="206" fontId="20" fillId="34" borderId="10" xfId="57" applyNumberFormat="1" applyFont="1" applyFill="1" applyBorder="1" applyProtection="1">
      <alignment/>
      <protection/>
    </xf>
    <xf numFmtId="37" fontId="20" fillId="34" borderId="11" xfId="57" applyNumberFormat="1" applyFont="1" applyFill="1" applyBorder="1" applyAlignment="1" applyProtection="1">
      <alignment horizontal="center"/>
      <protection/>
    </xf>
    <xf numFmtId="37" fontId="20" fillId="34" borderId="11" xfId="57" applyNumberFormat="1" applyFont="1" applyFill="1" applyBorder="1" applyAlignment="1" applyProtection="1">
      <alignment horizontal="left"/>
      <protection/>
    </xf>
    <xf numFmtId="206" fontId="20" fillId="34" borderId="11" xfId="57" applyNumberFormat="1" applyFont="1" applyFill="1" applyBorder="1" applyAlignment="1" applyProtection="1">
      <alignment horizontal="right"/>
      <protection/>
    </xf>
    <xf numFmtId="206" fontId="20" fillId="34" borderId="11" xfId="57" applyNumberFormat="1" applyFont="1" applyFill="1" applyBorder="1" applyAlignment="1" applyProtection="1">
      <alignment horizontal="center"/>
      <protection/>
    </xf>
    <xf numFmtId="206" fontId="20" fillId="34" borderId="10" xfId="0" applyNumberFormat="1" applyFont="1" applyFill="1" applyBorder="1" applyAlignment="1" applyProtection="1">
      <alignment horizontal="right"/>
      <protection/>
    </xf>
    <xf numFmtId="37" fontId="20" fillId="34" borderId="14" xfId="0" applyNumberFormat="1" applyFont="1" applyFill="1" applyBorder="1" applyAlignment="1" applyProtection="1">
      <alignment horizontal="centerContinuous"/>
      <protection/>
    </xf>
    <xf numFmtId="37" fontId="20" fillId="34" borderId="18" xfId="0" applyNumberFormat="1" applyFont="1" applyFill="1" applyBorder="1" applyAlignment="1" applyProtection="1">
      <alignment horizontal="right"/>
      <protection/>
    </xf>
    <xf numFmtId="3" fontId="20" fillId="34" borderId="14" xfId="0" applyNumberFormat="1" applyFont="1" applyFill="1" applyBorder="1" applyAlignment="1" applyProtection="1">
      <alignment horizontal="center"/>
      <protection/>
    </xf>
    <xf numFmtId="3" fontId="20" fillId="34" borderId="19" xfId="0" applyNumberFormat="1" applyFont="1" applyFill="1" applyBorder="1" applyAlignment="1" applyProtection="1">
      <alignment horizontal="centerContinuous"/>
      <protection/>
    </xf>
    <xf numFmtId="3" fontId="20" fillId="34" borderId="14" xfId="0" applyNumberFormat="1" applyFont="1" applyFill="1" applyBorder="1" applyAlignment="1" applyProtection="1">
      <alignment horizontal="right"/>
      <protection/>
    </xf>
    <xf numFmtId="3" fontId="20" fillId="34" borderId="18" xfId="0" applyNumberFormat="1" applyFont="1" applyFill="1" applyBorder="1" applyAlignment="1" applyProtection="1">
      <alignment horizontal="center"/>
      <protection/>
    </xf>
    <xf numFmtId="3" fontId="20" fillId="34" borderId="18" xfId="0" applyNumberFormat="1" applyFont="1" applyFill="1" applyBorder="1" applyAlignment="1" applyProtection="1">
      <alignment horizontal="right"/>
      <protection/>
    </xf>
    <xf numFmtId="208" fontId="8" fillId="0" borderId="13" xfId="0" applyNumberFormat="1" applyFont="1" applyBorder="1" applyAlignment="1" applyProtection="1">
      <alignment horizontal="left"/>
      <protection/>
    </xf>
    <xf numFmtId="206" fontId="21" fillId="0" borderId="0" xfId="45" applyNumberFormat="1" applyFont="1" applyAlignment="1" applyProtection="1">
      <alignment/>
      <protection/>
    </xf>
    <xf numFmtId="206" fontId="22" fillId="0" borderId="0" xfId="45" applyNumberFormat="1" applyFont="1" applyFill="1" applyAlignment="1" applyProtection="1">
      <alignment/>
      <protection/>
    </xf>
    <xf numFmtId="212" fontId="8" fillId="0" borderId="13" xfId="48" applyNumberFormat="1" applyFont="1" applyBorder="1" applyAlignment="1" applyProtection="1">
      <alignment/>
      <protection/>
    </xf>
    <xf numFmtId="37" fontId="20" fillId="34" borderId="0" xfId="0" applyNumberFormat="1" applyFont="1" applyFill="1" applyBorder="1" applyAlignment="1" applyProtection="1">
      <alignment horizontal="center"/>
      <protection/>
    </xf>
    <xf numFmtId="206" fontId="8" fillId="0" borderId="13" xfId="0" applyNumberFormat="1" applyFont="1" applyBorder="1" applyAlignment="1" applyProtection="1">
      <alignment/>
      <protection/>
    </xf>
    <xf numFmtId="206" fontId="23" fillId="0" borderId="0" xfId="56" applyFont="1" applyAlignment="1">
      <alignment horizontal="center"/>
      <protection/>
    </xf>
    <xf numFmtId="206" fontId="23" fillId="0" borderId="0" xfId="56" applyFont="1" applyAlignment="1">
      <alignment horizontal="center"/>
      <protection/>
    </xf>
    <xf numFmtId="37" fontId="16" fillId="0" borderId="0" xfId="55" applyFont="1" applyAlignment="1">
      <alignment horizontal="center"/>
      <protection/>
    </xf>
    <xf numFmtId="206" fontId="22" fillId="35" borderId="0" xfId="45" applyNumberFormat="1" applyFont="1" applyFill="1" applyAlignment="1" applyProtection="1">
      <alignment horizontal="center"/>
      <protection/>
    </xf>
    <xf numFmtId="37" fontId="14" fillId="0" borderId="0" xfId="0" applyNumberFormat="1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left"/>
      <protection/>
    </xf>
    <xf numFmtId="206" fontId="21" fillId="0" borderId="0" xfId="45" applyNumberFormat="1" applyFont="1" applyAlignment="1" applyProtection="1">
      <alignment horizontal="center"/>
      <protection/>
    </xf>
    <xf numFmtId="206" fontId="8" fillId="0" borderId="0" xfId="0" applyNumberFormat="1" applyFont="1" applyAlignment="1" applyProtection="1">
      <alignment horizontal="center"/>
      <protection/>
    </xf>
    <xf numFmtId="206" fontId="8" fillId="0" borderId="0" xfId="0" applyFont="1" applyAlignment="1">
      <alignment horizontal="center"/>
    </xf>
    <xf numFmtId="206" fontId="20" fillId="34" borderId="15" xfId="0" applyNumberFormat="1" applyFont="1" applyFill="1" applyBorder="1" applyAlignment="1" applyProtection="1">
      <alignment horizontal="center"/>
      <protection/>
    </xf>
    <xf numFmtId="37" fontId="14" fillId="0" borderId="0" xfId="57" applyNumberFormat="1" applyFont="1" applyAlignment="1" applyProtection="1">
      <alignment horizontal="center"/>
      <protection/>
    </xf>
    <xf numFmtId="206" fontId="14" fillId="0" borderId="0" xfId="57" applyFont="1" applyAlignment="1">
      <alignment horizontal="center"/>
      <protection/>
    </xf>
    <xf numFmtId="37" fontId="8" fillId="0" borderId="0" xfId="0" applyNumberFormat="1" applyFont="1" applyAlignment="1" applyProtection="1">
      <alignment horizontal="justify" wrapText="1"/>
      <protection/>
    </xf>
    <xf numFmtId="37" fontId="20" fillId="34" borderId="15" xfId="0" applyNumberFormat="1" applyFont="1" applyFill="1" applyBorder="1" applyAlignment="1" applyProtection="1">
      <alignment horizontal="center"/>
      <protection/>
    </xf>
    <xf numFmtId="37" fontId="20" fillId="34" borderId="14" xfId="0" applyNumberFormat="1" applyFont="1" applyFill="1" applyBorder="1" applyAlignment="1" applyProtection="1" quotePrefix="1">
      <alignment horizontal="center" vertical="center" wrapText="1"/>
      <protection/>
    </xf>
    <xf numFmtId="37" fontId="20" fillId="34" borderId="11" xfId="0" applyNumberFormat="1" applyFont="1" applyFill="1" applyBorder="1" applyAlignment="1" applyProtection="1" quotePrefix="1">
      <alignment horizontal="center" vertical="center" wrapText="1"/>
      <protection/>
    </xf>
    <xf numFmtId="37" fontId="20" fillId="34" borderId="14" xfId="0" applyNumberFormat="1" applyFont="1" applyFill="1" applyBorder="1" applyAlignment="1" applyProtection="1">
      <alignment horizontal="center" vertical="center"/>
      <protection/>
    </xf>
    <xf numFmtId="37" fontId="20" fillId="34" borderId="18" xfId="0" applyNumberFormat="1" applyFont="1" applyFill="1" applyBorder="1" applyAlignment="1" applyProtection="1">
      <alignment horizontal="center" vertical="center"/>
      <protection/>
    </xf>
    <xf numFmtId="206" fontId="19" fillId="0" borderId="0" xfId="45" applyNumberFormat="1" applyFont="1" applyAlignment="1" applyProtection="1">
      <alignment horizontal="center"/>
      <protection/>
    </xf>
    <xf numFmtId="3" fontId="20" fillId="34" borderId="19" xfId="0" applyNumberFormat="1" applyFont="1" applyFill="1" applyBorder="1" applyAlignment="1" applyProtection="1">
      <alignment horizontal="center"/>
      <protection/>
    </xf>
    <xf numFmtId="37" fontId="14" fillId="0" borderId="0" xfId="0" applyNumberFormat="1" applyFont="1" applyFill="1" applyAlignment="1" applyProtection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VARIA" xfId="50"/>
    <cellStyle name="Currency" xfId="51"/>
    <cellStyle name="Currency [0]" xfId="52"/>
    <cellStyle name="Neutral" xfId="53"/>
    <cellStyle name="Normal_cartera" xfId="54"/>
    <cellStyle name="Normal_Cartera dic 2000" xfId="55"/>
    <cellStyle name="Normal_Licencias dic 1996" xfId="56"/>
    <cellStyle name="Normal_VARIA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2305050</xdr:colOff>
      <xdr:row>8</xdr:row>
      <xdr:rowOff>133350</xdr:rowOff>
    </xdr:to>
    <xdr:pic>
      <xdr:nvPicPr>
        <xdr:cNvPr id="1" name="1 Imagen" descr="logo_supersalud_transparen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6574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0</xdr:rowOff>
    </xdr:from>
    <xdr:to>
      <xdr:col>16</xdr:col>
      <xdr:colOff>0</xdr:colOff>
      <xdr:row>82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12296775"/>
          <a:ext cx="138017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35</xdr:col>
      <xdr:colOff>0</xdr:colOff>
      <xdr:row>63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9096375"/>
          <a:ext cx="147351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0</xdr:rowOff>
    </xdr:from>
    <xdr:to>
      <xdr:col>21</xdr:col>
      <xdr:colOff>0</xdr:colOff>
      <xdr:row>94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13773150"/>
          <a:ext cx="147161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0</xdr:rowOff>
    </xdr:from>
    <xdr:to>
      <xdr:col>20</xdr:col>
      <xdr:colOff>0</xdr:colOff>
      <xdr:row>94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13658850"/>
          <a:ext cx="138303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0</xdr:rowOff>
    </xdr:from>
    <xdr:to>
      <xdr:col>34</xdr:col>
      <xdr:colOff>0</xdr:colOff>
      <xdr:row>94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13630275"/>
          <a:ext cx="14173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0</xdr:colOff>
      <xdr:row>96</xdr:row>
      <xdr:rowOff>0</xdr:rowOff>
    </xdr:to>
    <xdr:sp>
      <xdr:nvSpPr>
        <xdr:cNvPr id="1" name="Rectangle 5"/>
        <xdr:cNvSpPr>
          <a:spLocks/>
        </xdr:cNvSpPr>
      </xdr:nvSpPr>
      <xdr:spPr>
        <a:xfrm>
          <a:off x="0" y="14011275"/>
          <a:ext cx="146970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52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5" zeroHeight="1"/>
  <cols>
    <col min="1" max="1" width="4.09765625" style="104" customWidth="1"/>
    <col min="2" max="2" width="30.5" style="104" bestFit="1" customWidth="1"/>
    <col min="3" max="3" width="1.203125" style="104" bestFit="1" customWidth="1"/>
    <col min="4" max="4" width="48.09765625" style="104" bestFit="1" customWidth="1"/>
    <col min="5" max="8" width="10" style="153" customWidth="1"/>
    <col min="9" max="9" width="6.59765625" style="153" customWidth="1"/>
    <col min="10" max="16384" width="10" style="104" hidden="1" customWidth="1"/>
  </cols>
  <sheetData>
    <row r="1" ht="11.25"/>
    <row r="2" ht="11.25"/>
    <row r="3" ht="11.25"/>
    <row r="4" ht="11.25"/>
    <row r="5" ht="11.25"/>
    <row r="6" ht="11.25"/>
    <row r="7" ht="11.25"/>
    <row r="8" spans="1:4" ht="18">
      <c r="A8" s="152"/>
      <c r="B8" s="152"/>
      <c r="C8" s="152"/>
      <c r="D8" s="151"/>
    </row>
    <row r="9" ht="11.25"/>
    <row r="10" spans="2:4" ht="18">
      <c r="B10" s="152" t="s">
        <v>243</v>
      </c>
      <c r="C10" s="152"/>
      <c r="D10" s="152"/>
    </row>
    <row r="11" ht="11.25"/>
    <row r="12" spans="2:4" ht="11.25">
      <c r="B12" s="105" t="s">
        <v>181</v>
      </c>
      <c r="C12" s="103" t="s">
        <v>182</v>
      </c>
      <c r="D12" s="106" t="s">
        <v>183</v>
      </c>
    </row>
    <row r="13" spans="2:4" ht="11.25">
      <c r="B13" s="103"/>
      <c r="C13" s="103"/>
      <c r="D13" s="106" t="s">
        <v>184</v>
      </c>
    </row>
    <row r="14" spans="2:4" ht="11.25">
      <c r="B14" s="103"/>
      <c r="C14" s="103"/>
      <c r="D14" s="106" t="s">
        <v>185</v>
      </c>
    </row>
    <row r="15" spans="2:4" ht="11.25">
      <c r="B15" s="105" t="s">
        <v>186</v>
      </c>
      <c r="C15" s="103" t="s">
        <v>182</v>
      </c>
      <c r="D15" s="106" t="s">
        <v>187</v>
      </c>
    </row>
    <row r="16" spans="2:4" ht="11.25">
      <c r="B16" s="105" t="s">
        <v>188</v>
      </c>
      <c r="C16" s="103" t="s">
        <v>182</v>
      </c>
      <c r="D16" s="106" t="s">
        <v>189</v>
      </c>
    </row>
    <row r="17" spans="2:4" ht="11.25">
      <c r="B17" s="105" t="s">
        <v>190</v>
      </c>
      <c r="C17" s="103" t="s">
        <v>182</v>
      </c>
      <c r="D17" s="106" t="s">
        <v>191</v>
      </c>
    </row>
    <row r="18" spans="2:4" ht="11.25">
      <c r="B18" s="103"/>
      <c r="C18" s="103"/>
      <c r="D18" s="106" t="s">
        <v>192</v>
      </c>
    </row>
    <row r="19" spans="2:4" ht="11.25">
      <c r="B19" s="103"/>
      <c r="C19" s="103"/>
      <c r="D19" s="106" t="s">
        <v>193</v>
      </c>
    </row>
    <row r="20" spans="2:4" ht="11.25">
      <c r="B20" s="105" t="s">
        <v>194</v>
      </c>
      <c r="C20" s="103" t="s">
        <v>182</v>
      </c>
      <c r="D20" s="106" t="s">
        <v>195</v>
      </c>
    </row>
    <row r="21" spans="2:4" ht="11.25">
      <c r="B21" s="105" t="s">
        <v>226</v>
      </c>
      <c r="C21" s="103" t="s">
        <v>182</v>
      </c>
      <c r="D21" s="106" t="s">
        <v>227</v>
      </c>
    </row>
    <row r="22" spans="2:4" ht="11.25">
      <c r="B22" s="105" t="s">
        <v>196</v>
      </c>
      <c r="C22" s="103" t="s">
        <v>182</v>
      </c>
      <c r="D22" s="106" t="s">
        <v>197</v>
      </c>
    </row>
    <row r="23" spans="2:4" ht="11.25">
      <c r="B23" s="105" t="s">
        <v>198</v>
      </c>
      <c r="C23" s="103" t="s">
        <v>182</v>
      </c>
      <c r="D23" s="106" t="s">
        <v>199</v>
      </c>
    </row>
    <row r="24" spans="2:4" ht="11.25">
      <c r="B24" s="103"/>
      <c r="C24" s="103"/>
      <c r="D24" s="106" t="s">
        <v>200</v>
      </c>
    </row>
    <row r="25" spans="2:4" ht="11.25">
      <c r="B25" s="103"/>
      <c r="C25" s="103"/>
      <c r="D25" s="106" t="s">
        <v>201</v>
      </c>
    </row>
    <row r="26" spans="2:4" ht="11.25">
      <c r="B26" s="105" t="s">
        <v>202</v>
      </c>
      <c r="C26" s="103" t="s">
        <v>182</v>
      </c>
      <c r="D26" s="106" t="s">
        <v>203</v>
      </c>
    </row>
    <row r="27" spans="2:4" ht="11.25">
      <c r="B27" s="103"/>
      <c r="C27" s="103"/>
      <c r="D27" s="106" t="s">
        <v>204</v>
      </c>
    </row>
    <row r="28" spans="2:4" ht="11.25">
      <c r="B28" s="103"/>
      <c r="C28" s="103"/>
      <c r="D28" s="106" t="s">
        <v>205</v>
      </c>
    </row>
    <row r="29" spans="2:4" ht="11.25">
      <c r="B29" s="105" t="s">
        <v>206</v>
      </c>
      <c r="C29" s="103" t="s">
        <v>182</v>
      </c>
      <c r="D29" s="106" t="s">
        <v>207</v>
      </c>
    </row>
    <row r="30" spans="2:4" ht="11.25">
      <c r="B30" s="103"/>
      <c r="C30" s="103"/>
      <c r="D30" s="106" t="s">
        <v>208</v>
      </c>
    </row>
    <row r="31" spans="2:4" ht="11.25">
      <c r="B31" s="103"/>
      <c r="C31" s="103"/>
      <c r="D31" s="106" t="s">
        <v>209</v>
      </c>
    </row>
    <row r="32" spans="2:4" ht="11.25">
      <c r="B32" s="105" t="s">
        <v>210</v>
      </c>
      <c r="C32" s="103" t="s">
        <v>182</v>
      </c>
      <c r="D32" s="106" t="s">
        <v>211</v>
      </c>
    </row>
    <row r="33" spans="2:4" ht="11.25">
      <c r="B33" s="103"/>
      <c r="C33" s="103"/>
      <c r="D33" s="106" t="s">
        <v>212</v>
      </c>
    </row>
    <row r="34" spans="2:4" ht="11.25" customHeight="1" hidden="1">
      <c r="B34" s="105" t="s">
        <v>213</v>
      </c>
      <c r="C34" s="103" t="s">
        <v>182</v>
      </c>
      <c r="D34" s="106" t="s">
        <v>214</v>
      </c>
    </row>
    <row r="35" ht="11.25" customHeight="1" hidden="1">
      <c r="D35" s="106"/>
    </row>
    <row r="36" ht="11.25" customHeight="1" hidden="1">
      <c r="D36" s="106"/>
    </row>
    <row r="37" ht="11.25" customHeight="1" hidden="1">
      <c r="D37" s="106"/>
    </row>
    <row r="38" ht="11.25" customHeight="1" hidden="1">
      <c r="D38" s="106"/>
    </row>
    <row r="39" ht="11.25" customHeight="1" hidden="1">
      <c r="D39" s="106"/>
    </row>
    <row r="40" ht="11.25" customHeight="1" hidden="1">
      <c r="D40" s="106"/>
    </row>
    <row r="41" ht="11.25" customHeight="1" hidden="1">
      <c r="D41" s="106"/>
    </row>
    <row r="42" ht="11.25" customHeight="1" hidden="1">
      <c r="D42" s="106"/>
    </row>
    <row r="43" ht="11.25" customHeight="1" hidden="1">
      <c r="D43" s="106"/>
    </row>
    <row r="44" ht="11.25" customHeight="1" hidden="1">
      <c r="D44" s="106"/>
    </row>
    <row r="45" ht="11.25" customHeight="1" hidden="1">
      <c r="D45" s="106"/>
    </row>
    <row r="46" ht="11.25" customHeight="1" hidden="1">
      <c r="D46" s="106"/>
    </row>
    <row r="47" ht="11.25" customHeight="1" hidden="1">
      <c r="D47" s="106"/>
    </row>
    <row r="48" ht="11.25" customHeight="1" hidden="1">
      <c r="D48" s="106"/>
    </row>
    <row r="49" ht="11.25" customHeight="1" hidden="1">
      <c r="D49" s="106"/>
    </row>
    <row r="50" ht="11.25" customHeight="1" hidden="1">
      <c r="D50" s="106"/>
    </row>
    <row r="51" ht="11.25" hidden="1">
      <c r="D51" s="106"/>
    </row>
    <row r="52" ht="11.25" hidden="1">
      <c r="D52" s="106"/>
    </row>
    <row r="53" ht="11.25" hidden="1"/>
    <row r="54" ht="11.25" hidden="1"/>
    <row r="55" ht="11.25" hidden="1"/>
    <row r="56" ht="11.25" hidden="1"/>
  </sheetData>
  <sheetProtection/>
  <mergeCells count="3">
    <mergeCell ref="B10:D10"/>
    <mergeCell ref="E1:I65536"/>
    <mergeCell ref="A8:C8"/>
  </mergeCells>
  <hyperlinks>
    <hyperlink ref="B12" location="'Cartera vigente por mes'!A1" display="Cartera vigente por mes"/>
    <hyperlink ref="B15" location="'Variacion anual de cartera'!A1" display="Variación anual de cartera"/>
    <hyperlink ref="B16" location="'Cotizantes por renta'!A1" display="Cotizantes por renta"/>
    <hyperlink ref="B17" location="'Cartera por region'!A1" display="Cartera por región"/>
    <hyperlink ref="B20" location="'Participacion de cartera'!A1" display="Participación cartera"/>
    <hyperlink ref="B21" location="'Participacion de cartera (2)'!A1" display="Participación cartera (2)"/>
    <hyperlink ref="B22" location="'Beneficiarios por tipo'!A1" display="Beneficiarios por tipo"/>
    <hyperlink ref="B23" location="'Cartera masculina por edad'!A1" display="Cartera masculina por edad"/>
    <hyperlink ref="B26" location="'Cartera femenina por edad'!A1" display="Cartera femenina por edad"/>
    <hyperlink ref="B29" location="'Cartera total por edad'!A1" display="Cartera total por edad"/>
    <hyperlink ref="B32" location="'Suscrip y desahucio del sistema'!A1" display="Suscrip y desahucio del sistema"/>
    <hyperlink ref="B34" location="'Suscrip y desahucio por isapre'!A1" display="Suscrip y desahucio por isapre"/>
    <hyperlink ref="D12" location="'Cartera vigente por mes'!A1" display="Cotizantes vigentes del sistema isapre"/>
    <hyperlink ref="D13" location="'Cartera vigente por mes'!A43" display="Cargas vigentes del sistema isapre"/>
    <hyperlink ref="D14" location="'Cartera vigente por mes'!A83" display="Beneficiarios vigentes del sistema isapre"/>
    <hyperlink ref="D15" location="'Variacion anual de cartera'!A1" display="Cotizantes y beneficiarios por isapre, número y tasas de crecimiento"/>
    <hyperlink ref="D16" location="'Cotizantes por renta'!A1" display="Cotizantes por renta imponible, condición previsional e isapre"/>
    <hyperlink ref="D17" location="'Cartera por region'!A1" display="Cotizantes por región e isapre"/>
    <hyperlink ref="D18" location="'Cartera por region'!A44" display="Cargas por región e isapre"/>
    <hyperlink ref="D19" location="'Cartera por region'!A85" display="Beneficiarios por región e isapre"/>
    <hyperlink ref="D20" location="'Participacion de cartera'!A1" display="Participación cotizantes y beneficiarios por isapre "/>
    <hyperlink ref="D21" location="'Participacion de cartera (2)'!A1" display="Participación cotizantes y beneficiarios por isapre con propietarios en común"/>
    <hyperlink ref="D22" location="'Beneficiarios por tipo'!A1" display="Beneficiarios por condición previsional del cotizante e isapre "/>
    <hyperlink ref="D23" location="'Cartera masculina por edad'!A1" display="Cotizantes sexo masculino por edad e isapre"/>
    <hyperlink ref="D24" location="'Cartera masculina por edad'!A44" display="Cargas sexo masculino por edad e isapre"/>
    <hyperlink ref="D25" location="'Cartera masculina por edad'!A84" display="Beneficiarios sexo masculino por edad e isapre"/>
    <hyperlink ref="D26" location="'Cartera femenina por edad'!A1" display="Cotizantes sexo femenino por edad e isapre"/>
    <hyperlink ref="D27" location="'Cartera femenina por edad'!A44" display="Cargas sexo femenino por edad e isapre"/>
    <hyperlink ref="D28" location="'Cartera femenina por edad'!A84" display="Beneficiarios sexo femenino por edad e isapre"/>
    <hyperlink ref="D29" location="'Cartera total por edad'!A1" display="Cotizantes por edad e isapre"/>
    <hyperlink ref="D30" location="'Cartera total por edad'!A44" display="Cargas por edad e isapre"/>
    <hyperlink ref="D31" location="'Cartera total por edad'!A84" display="Beneficiarios por edad e isapre"/>
    <hyperlink ref="D32" location="'Suscrip y desahucio del sistema'!A1" display="Suscripciones y desahucios de contratos por trimestres"/>
    <hyperlink ref="D33" location="'Suscrip y desahucio del sistema'!A17" display="Suscripciones y desahucios de contratos por mes"/>
    <hyperlink ref="D34" location="'Suscrip y desahucio por isapre'!A1" display="Suscripciones y desahucios de contratos por isapre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94"/>
  <sheetViews>
    <sheetView showGridLines="0" zoomScale="80" zoomScaleNormal="80" zoomScalePageLayoutView="0" workbookViewId="0" topLeftCell="A1">
      <selection activeCell="A2" sqref="A2"/>
    </sheetView>
  </sheetViews>
  <sheetFormatPr defaultColWidth="0" defaultRowHeight="15" zeroHeight="1"/>
  <cols>
    <col min="1" max="1" width="4.59765625" style="1" bestFit="1" customWidth="1"/>
    <col min="2" max="2" width="19.5" style="1" customWidth="1"/>
    <col min="3" max="3" width="8.09765625" style="1" bestFit="1" customWidth="1"/>
    <col min="4" max="4" width="8.09765625" style="1" customWidth="1"/>
    <col min="5" max="5" width="7.09765625" style="1" bestFit="1" customWidth="1"/>
    <col min="6" max="9" width="8.09765625" style="1" bestFit="1" customWidth="1"/>
    <col min="10" max="14" width="7.09765625" style="1" bestFit="1" customWidth="1"/>
    <col min="15" max="15" width="6.59765625" style="1" bestFit="1" customWidth="1"/>
    <col min="16" max="18" width="6.09765625" style="1" bestFit="1" customWidth="1"/>
    <col min="19" max="19" width="8.3984375" style="1" hidden="1" customWidth="1"/>
    <col min="20" max="20" width="8.59765625" style="1" bestFit="1" customWidth="1"/>
    <col min="21" max="21" width="7.69921875" style="1" hidden="1" customWidth="1"/>
    <col min="22" max="22" width="10" style="1" hidden="1" customWidth="1"/>
    <col min="23" max="23" width="10.69921875" style="1" hidden="1" customWidth="1"/>
    <col min="24" max="16384" width="0" style="1" hidden="1" customWidth="1"/>
  </cols>
  <sheetData>
    <row r="1" spans="1:20" ht="15">
      <c r="A1" s="154" t="s">
        <v>230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2:256" ht="10.5" customHeight="1">
      <c r="B2" s="155" t="s">
        <v>71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21"/>
      <c r="V2" s="21"/>
      <c r="W2" s="4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2:256" ht="14.25" thickBot="1">
      <c r="B3" s="155" t="s">
        <v>263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21"/>
      <c r="V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5" t="s">
        <v>72</v>
      </c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1.25">
      <c r="A5" s="112" t="s">
        <v>1</v>
      </c>
      <c r="B5" s="112" t="s">
        <v>1</v>
      </c>
      <c r="C5" s="164" t="s">
        <v>54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38"/>
      <c r="T5" s="138"/>
      <c r="U5" s="21"/>
      <c r="V5" s="21"/>
      <c r="W5" s="7" t="s">
        <v>73</v>
      </c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11.25">
      <c r="A6" s="120" t="s">
        <v>38</v>
      </c>
      <c r="B6" s="120" t="s">
        <v>39</v>
      </c>
      <c r="C6" s="125" t="s">
        <v>246</v>
      </c>
      <c r="D6" s="125" t="s">
        <v>247</v>
      </c>
      <c r="E6" s="125" t="s">
        <v>55</v>
      </c>
      <c r="F6" s="125" t="s">
        <v>56</v>
      </c>
      <c r="G6" s="125" t="s">
        <v>57</v>
      </c>
      <c r="H6" s="125" t="s">
        <v>58</v>
      </c>
      <c r="I6" s="125" t="s">
        <v>59</v>
      </c>
      <c r="J6" s="125" t="s">
        <v>60</v>
      </c>
      <c r="K6" s="125" t="s">
        <v>61</v>
      </c>
      <c r="L6" s="125" t="s">
        <v>62</v>
      </c>
      <c r="M6" s="125" t="s">
        <v>63</v>
      </c>
      <c r="N6" s="125" t="s">
        <v>64</v>
      </c>
      <c r="O6" s="125" t="s">
        <v>65</v>
      </c>
      <c r="P6" s="125" t="s">
        <v>66</v>
      </c>
      <c r="Q6" s="125" t="s">
        <v>67</v>
      </c>
      <c r="R6" s="126" t="s">
        <v>68</v>
      </c>
      <c r="S6" s="126" t="s">
        <v>221</v>
      </c>
      <c r="T6" s="139" t="s">
        <v>4</v>
      </c>
      <c r="U6" s="21"/>
      <c r="V6" s="21"/>
      <c r="W6" s="9" t="s">
        <v>74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1.25">
      <c r="A7" s="4">
        <v>67</v>
      </c>
      <c r="B7" s="11" t="str">
        <f>+'Cartera masculina por edad'!B7</f>
        <v>Colmena Golden Cross</v>
      </c>
      <c r="C7" s="23">
        <v>23</v>
      </c>
      <c r="D7" s="23">
        <v>83</v>
      </c>
      <c r="E7" s="23">
        <v>2585</v>
      </c>
      <c r="F7" s="23">
        <v>16048</v>
      </c>
      <c r="G7" s="23">
        <v>18916</v>
      </c>
      <c r="H7" s="23">
        <v>15873</v>
      </c>
      <c r="I7" s="23">
        <v>11197</v>
      </c>
      <c r="J7" s="23">
        <v>9826</v>
      </c>
      <c r="K7" s="23">
        <v>8650</v>
      </c>
      <c r="L7" s="23">
        <v>7085</v>
      </c>
      <c r="M7" s="23">
        <v>4661</v>
      </c>
      <c r="N7" s="23">
        <v>2734</v>
      </c>
      <c r="O7" s="23">
        <v>1675</v>
      </c>
      <c r="P7" s="23">
        <v>974</v>
      </c>
      <c r="Q7" s="23">
        <v>620</v>
      </c>
      <c r="R7" s="23">
        <v>401</v>
      </c>
      <c r="S7" s="23"/>
      <c r="T7" s="26">
        <f aca="true" t="shared" si="0" ref="T7:T13">SUM(C7:S7)</f>
        <v>101351</v>
      </c>
      <c r="U7" s="21"/>
      <c r="V7" s="13"/>
      <c r="W7" s="50">
        <f>+T7/'Cartera total por edad'!T7</f>
        <v>0.4300054731286355</v>
      </c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1.25">
      <c r="A8" s="4">
        <v>78</v>
      </c>
      <c r="B8" s="11" t="str">
        <f>+'Cartera masculina por edad'!B8</f>
        <v>Isapre Cruz Blanca S.A.</v>
      </c>
      <c r="C8" s="23">
        <v>123</v>
      </c>
      <c r="D8" s="23">
        <v>341</v>
      </c>
      <c r="E8" s="23">
        <v>4025</v>
      </c>
      <c r="F8" s="23">
        <v>15946</v>
      </c>
      <c r="G8" s="23">
        <v>16232</v>
      </c>
      <c r="H8" s="23">
        <v>15785</v>
      </c>
      <c r="I8" s="23">
        <v>13239</v>
      </c>
      <c r="J8" s="23">
        <v>12653</v>
      </c>
      <c r="K8" s="23">
        <v>10838</v>
      </c>
      <c r="L8" s="23">
        <v>8464</v>
      </c>
      <c r="M8" s="23">
        <v>5220</v>
      </c>
      <c r="N8" s="23">
        <v>3136</v>
      </c>
      <c r="O8" s="23">
        <v>1720</v>
      </c>
      <c r="P8" s="23">
        <v>1033</v>
      </c>
      <c r="Q8" s="23">
        <v>523</v>
      </c>
      <c r="R8" s="23">
        <v>289</v>
      </c>
      <c r="S8" s="23"/>
      <c r="T8" s="26">
        <f t="shared" si="0"/>
        <v>109567</v>
      </c>
      <c r="U8" s="21"/>
      <c r="V8" s="13"/>
      <c r="W8" s="50">
        <f>+T8/'Cartera total por edad'!T8</f>
        <v>0.3913708176612837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1.25">
      <c r="A9" s="4">
        <v>80</v>
      </c>
      <c r="B9" s="11" t="str">
        <f>+'Cartera masculina por edad'!B9</f>
        <v>Vida Tres</v>
      </c>
      <c r="C9" s="23">
        <v>11</v>
      </c>
      <c r="D9" s="23">
        <v>37</v>
      </c>
      <c r="E9" s="23">
        <v>396</v>
      </c>
      <c r="F9" s="23">
        <v>2387</v>
      </c>
      <c r="G9" s="23">
        <v>3393</v>
      </c>
      <c r="H9" s="23">
        <v>4171</v>
      </c>
      <c r="I9" s="23">
        <v>3652</v>
      </c>
      <c r="J9" s="23">
        <v>3204</v>
      </c>
      <c r="K9" s="23">
        <v>2738</v>
      </c>
      <c r="L9" s="23">
        <v>2285</v>
      </c>
      <c r="M9" s="23">
        <v>1889</v>
      </c>
      <c r="N9" s="23">
        <v>1363</v>
      </c>
      <c r="O9" s="23">
        <v>689</v>
      </c>
      <c r="P9" s="23">
        <v>571</v>
      </c>
      <c r="Q9" s="23">
        <v>301</v>
      </c>
      <c r="R9" s="23">
        <v>162</v>
      </c>
      <c r="S9" s="23"/>
      <c r="T9" s="26">
        <f t="shared" si="0"/>
        <v>27249</v>
      </c>
      <c r="U9" s="21"/>
      <c r="V9" s="13"/>
      <c r="W9" s="50">
        <f>+T9/'Cartera total por edad'!T9</f>
        <v>0.387444902602019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1.25">
      <c r="A10" s="4">
        <v>81</v>
      </c>
      <c r="B10" s="11" t="str">
        <f>+'Cartera masculina por edad'!B10</f>
        <v>Ferrosalud</v>
      </c>
      <c r="C10" s="23">
        <v>1</v>
      </c>
      <c r="D10" s="23">
        <v>8</v>
      </c>
      <c r="E10" s="23">
        <v>99</v>
      </c>
      <c r="F10" s="23">
        <v>236</v>
      </c>
      <c r="G10" s="23">
        <v>313</v>
      </c>
      <c r="H10" s="23">
        <v>355</v>
      </c>
      <c r="I10" s="23">
        <v>307</v>
      </c>
      <c r="J10" s="23">
        <v>312</v>
      </c>
      <c r="K10" s="23">
        <v>251</v>
      </c>
      <c r="L10" s="23">
        <v>201</v>
      </c>
      <c r="M10" s="23">
        <v>110</v>
      </c>
      <c r="N10" s="23">
        <v>29</v>
      </c>
      <c r="O10" s="23">
        <v>20</v>
      </c>
      <c r="P10" s="23">
        <v>6</v>
      </c>
      <c r="Q10" s="23">
        <v>6</v>
      </c>
      <c r="R10" s="23">
        <v>4</v>
      </c>
      <c r="S10" s="23"/>
      <c r="T10" s="26">
        <f>SUM(C10:S10)</f>
        <v>2258</v>
      </c>
      <c r="U10" s="21"/>
      <c r="V10" s="13"/>
      <c r="W10" s="50">
        <f>+T10/'Cartera total por edad'!T10</f>
        <v>0.18837073496287646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11.25">
      <c r="A11" s="4">
        <v>88</v>
      </c>
      <c r="B11" s="11" t="str">
        <f>+'Cartera masculina por edad'!B11</f>
        <v>Mas Vida</v>
      </c>
      <c r="C11" s="23">
        <v>87</v>
      </c>
      <c r="D11" s="23">
        <v>130</v>
      </c>
      <c r="E11" s="23">
        <v>1686</v>
      </c>
      <c r="F11" s="23">
        <v>11472</v>
      </c>
      <c r="G11" s="23">
        <v>16747</v>
      </c>
      <c r="H11" s="23">
        <v>15925</v>
      </c>
      <c r="I11" s="23">
        <v>10949</v>
      </c>
      <c r="J11" s="23">
        <v>8627</v>
      </c>
      <c r="K11" s="23">
        <v>6644</v>
      </c>
      <c r="L11" s="23">
        <v>4504</v>
      </c>
      <c r="M11" s="23">
        <v>1649</v>
      </c>
      <c r="N11" s="23">
        <v>755</v>
      </c>
      <c r="O11" s="23">
        <v>330</v>
      </c>
      <c r="P11" s="23">
        <v>229</v>
      </c>
      <c r="Q11" s="23">
        <v>156</v>
      </c>
      <c r="R11" s="23">
        <v>109</v>
      </c>
      <c r="S11" s="23"/>
      <c r="T11" s="26">
        <f t="shared" si="0"/>
        <v>79999</v>
      </c>
      <c r="U11" s="21"/>
      <c r="V11" s="13"/>
      <c r="W11" s="50">
        <f>+T11/'Cartera total por edad'!T11</f>
        <v>0.4235373220459226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1.25">
      <c r="A12" s="4">
        <v>99</v>
      </c>
      <c r="B12" s="11" t="str">
        <f>+'Cartera masculina por edad'!B12</f>
        <v>Isapre Banmédica</v>
      </c>
      <c r="C12" s="23">
        <v>47</v>
      </c>
      <c r="D12" s="23">
        <v>212</v>
      </c>
      <c r="E12" s="23">
        <v>2895</v>
      </c>
      <c r="F12" s="23">
        <v>12963</v>
      </c>
      <c r="G12" s="23">
        <v>14138</v>
      </c>
      <c r="H12" s="23">
        <v>13503</v>
      </c>
      <c r="I12" s="23">
        <v>12554</v>
      </c>
      <c r="J12" s="23">
        <v>12072</v>
      </c>
      <c r="K12" s="23">
        <v>9964</v>
      </c>
      <c r="L12" s="23">
        <v>8703</v>
      </c>
      <c r="M12" s="23">
        <v>6159</v>
      </c>
      <c r="N12" s="23">
        <v>3995</v>
      </c>
      <c r="O12" s="23">
        <v>2138</v>
      </c>
      <c r="P12" s="23">
        <v>1395</v>
      </c>
      <c r="Q12" s="23">
        <v>993</v>
      </c>
      <c r="R12" s="23">
        <v>664</v>
      </c>
      <c r="S12" s="23"/>
      <c r="T12" s="26">
        <f t="shared" si="0"/>
        <v>102395</v>
      </c>
      <c r="U12" s="21"/>
      <c r="V12" s="13"/>
      <c r="W12" s="50">
        <f>+T12/'Cartera total por edad'!T12</f>
        <v>0.3310229561405494</v>
      </c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1.25">
      <c r="A13" s="4">
        <v>107</v>
      </c>
      <c r="B13" s="11" t="str">
        <f>+'Cartera masculina por edad'!B13</f>
        <v>Consalud S.A.</v>
      </c>
      <c r="C13" s="23">
        <v>73</v>
      </c>
      <c r="D13" s="23">
        <v>408</v>
      </c>
      <c r="E13" s="23">
        <v>3860</v>
      </c>
      <c r="F13" s="23">
        <v>10038</v>
      </c>
      <c r="G13" s="23">
        <v>10700</v>
      </c>
      <c r="H13" s="23">
        <v>9941</v>
      </c>
      <c r="I13" s="23">
        <v>8612</v>
      </c>
      <c r="J13" s="23">
        <v>8354</v>
      </c>
      <c r="K13" s="23">
        <v>7378</v>
      </c>
      <c r="L13" s="23">
        <v>6360</v>
      </c>
      <c r="M13" s="23">
        <v>3888</v>
      </c>
      <c r="N13" s="23">
        <v>1925</v>
      </c>
      <c r="O13" s="23">
        <v>1651</v>
      </c>
      <c r="P13" s="23">
        <v>1092</v>
      </c>
      <c r="Q13" s="23">
        <v>671</v>
      </c>
      <c r="R13" s="23">
        <v>410</v>
      </c>
      <c r="S13" s="23"/>
      <c r="T13" s="26">
        <f t="shared" si="0"/>
        <v>75361</v>
      </c>
      <c r="U13" s="21"/>
      <c r="V13" s="13"/>
      <c r="W13" s="50">
        <f>+T13/'Cartera total por edad'!T13</f>
        <v>0.24740890542053376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1.25">
      <c r="A14" s="4"/>
      <c r="B14" s="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1"/>
      <c r="V14" s="21"/>
      <c r="W14" s="55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2:256" ht="11.25">
      <c r="B15" s="11" t="s">
        <v>44</v>
      </c>
      <c r="C15" s="26">
        <f aca="true" t="shared" si="1" ref="C15:T15">SUM(C7:C14)</f>
        <v>365</v>
      </c>
      <c r="D15" s="26">
        <f t="shared" si="1"/>
        <v>1219</v>
      </c>
      <c r="E15" s="26">
        <f t="shared" si="1"/>
        <v>15546</v>
      </c>
      <c r="F15" s="26">
        <f t="shared" si="1"/>
        <v>69090</v>
      </c>
      <c r="G15" s="26">
        <f t="shared" si="1"/>
        <v>80439</v>
      </c>
      <c r="H15" s="26">
        <f t="shared" si="1"/>
        <v>75553</v>
      </c>
      <c r="I15" s="26">
        <f t="shared" si="1"/>
        <v>60510</v>
      </c>
      <c r="J15" s="26">
        <f t="shared" si="1"/>
        <v>55048</v>
      </c>
      <c r="K15" s="26">
        <f t="shared" si="1"/>
        <v>46463</v>
      </c>
      <c r="L15" s="26">
        <f t="shared" si="1"/>
        <v>37602</v>
      </c>
      <c r="M15" s="26">
        <f t="shared" si="1"/>
        <v>23576</v>
      </c>
      <c r="N15" s="26">
        <f t="shared" si="1"/>
        <v>13937</v>
      </c>
      <c r="O15" s="26">
        <f t="shared" si="1"/>
        <v>8223</v>
      </c>
      <c r="P15" s="26">
        <f t="shared" si="1"/>
        <v>5300</v>
      </c>
      <c r="Q15" s="26">
        <f t="shared" si="1"/>
        <v>3270</v>
      </c>
      <c r="R15" s="26">
        <f t="shared" si="1"/>
        <v>2039</v>
      </c>
      <c r="S15" s="26">
        <f t="shared" si="1"/>
        <v>0</v>
      </c>
      <c r="T15" s="26">
        <f t="shared" si="1"/>
        <v>498180</v>
      </c>
      <c r="U15" s="21">
        <v>0</v>
      </c>
      <c r="V15" s="26"/>
      <c r="W15" s="50">
        <f>+T15/'Cartera total por edad'!T15</f>
        <v>0.35564369667272044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11.25">
      <c r="A16" s="4"/>
      <c r="B16" s="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1"/>
      <c r="V16" s="21"/>
      <c r="W16" s="55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1.25">
      <c r="A17" s="4">
        <v>62</v>
      </c>
      <c r="B17" s="11" t="str">
        <f>+'Cartera masculina por edad'!B17</f>
        <v>San Lorenzo</v>
      </c>
      <c r="C17" s="23"/>
      <c r="D17" s="23"/>
      <c r="E17" s="23">
        <v>2</v>
      </c>
      <c r="F17" s="23">
        <v>7</v>
      </c>
      <c r="G17" s="23">
        <v>15</v>
      </c>
      <c r="H17" s="23">
        <v>19</v>
      </c>
      <c r="I17" s="23">
        <v>19</v>
      </c>
      <c r="J17" s="23">
        <v>19</v>
      </c>
      <c r="K17" s="23">
        <v>22</v>
      </c>
      <c r="L17" s="23">
        <v>28</v>
      </c>
      <c r="M17" s="23">
        <v>12</v>
      </c>
      <c r="N17" s="23">
        <v>7</v>
      </c>
      <c r="O17" s="23">
        <v>5</v>
      </c>
      <c r="P17" s="23">
        <v>1</v>
      </c>
      <c r="Q17" s="23"/>
      <c r="R17" s="23"/>
      <c r="S17" s="23"/>
      <c r="T17" s="26">
        <f aca="true" t="shared" si="2" ref="T17:T22">SUM(C17:S17)</f>
        <v>156</v>
      </c>
      <c r="U17" s="21"/>
      <c r="V17" s="13"/>
      <c r="W17" s="50">
        <f>+T17/'Cartera total por edad'!T17</f>
        <v>0.10386151797603196</v>
      </c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1.25">
      <c r="A18" s="4">
        <v>63</v>
      </c>
      <c r="B18" s="11" t="str">
        <f>+'Cartera masculina por edad'!B18</f>
        <v>Fusat Ltda.</v>
      </c>
      <c r="C18" s="23">
        <v>116</v>
      </c>
      <c r="D18" s="23">
        <v>26</v>
      </c>
      <c r="E18" s="23">
        <v>25</v>
      </c>
      <c r="F18" s="23">
        <v>139</v>
      </c>
      <c r="G18" s="23">
        <v>271</v>
      </c>
      <c r="H18" s="23">
        <v>303</v>
      </c>
      <c r="I18" s="23">
        <v>316</v>
      </c>
      <c r="J18" s="23">
        <v>308</v>
      </c>
      <c r="K18" s="23">
        <v>330</v>
      </c>
      <c r="L18" s="23">
        <v>402</v>
      </c>
      <c r="M18" s="23">
        <v>341</v>
      </c>
      <c r="N18" s="23">
        <v>243</v>
      </c>
      <c r="O18" s="23">
        <v>121</v>
      </c>
      <c r="P18" s="23">
        <v>57</v>
      </c>
      <c r="Q18" s="23">
        <v>33</v>
      </c>
      <c r="R18" s="23">
        <v>44</v>
      </c>
      <c r="S18" s="23"/>
      <c r="T18" s="26">
        <f t="shared" si="2"/>
        <v>3075</v>
      </c>
      <c r="U18" s="21"/>
      <c r="V18" s="13"/>
      <c r="W18" s="50">
        <f>+T18/'Cartera total por edad'!T18</f>
        <v>0.22682009294091612</v>
      </c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11.25">
      <c r="A19" s="4">
        <v>65</v>
      </c>
      <c r="B19" s="11" t="str">
        <f>+'Cartera masculina por edad'!B19</f>
        <v>Chuquicamata</v>
      </c>
      <c r="C19" s="23">
        <v>179</v>
      </c>
      <c r="D19" s="23">
        <v>22</v>
      </c>
      <c r="E19" s="23">
        <v>53</v>
      </c>
      <c r="F19" s="23">
        <v>251</v>
      </c>
      <c r="G19" s="23">
        <v>220</v>
      </c>
      <c r="H19" s="23">
        <v>249</v>
      </c>
      <c r="I19" s="23">
        <v>204</v>
      </c>
      <c r="J19" s="23">
        <v>239</v>
      </c>
      <c r="K19" s="23">
        <v>216</v>
      </c>
      <c r="L19" s="23">
        <v>268</v>
      </c>
      <c r="M19" s="23">
        <v>190</v>
      </c>
      <c r="N19" s="23">
        <v>104</v>
      </c>
      <c r="O19" s="23">
        <v>21</v>
      </c>
      <c r="P19" s="23">
        <v>12</v>
      </c>
      <c r="Q19" s="23">
        <v>7</v>
      </c>
      <c r="R19" s="23">
        <v>14</v>
      </c>
      <c r="S19" s="23"/>
      <c r="T19" s="26">
        <f t="shared" si="2"/>
        <v>2249</v>
      </c>
      <c r="U19" s="21"/>
      <c r="V19" s="13"/>
      <c r="W19" s="50">
        <f>+T19/'Cartera total por edad'!T19</f>
        <v>0.17816683831101957</v>
      </c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1.25">
      <c r="A20" s="4">
        <v>68</v>
      </c>
      <c r="B20" s="11" t="str">
        <f>+'Cartera masculina por edad'!B20</f>
        <v>Río Blanco</v>
      </c>
      <c r="C20" s="23">
        <v>1</v>
      </c>
      <c r="D20" s="23"/>
      <c r="E20" s="23">
        <v>1</v>
      </c>
      <c r="F20" s="23">
        <v>11</v>
      </c>
      <c r="G20" s="23">
        <v>36</v>
      </c>
      <c r="H20" s="23">
        <v>43</v>
      </c>
      <c r="I20" s="23">
        <v>39</v>
      </c>
      <c r="J20" s="23">
        <v>33</v>
      </c>
      <c r="K20" s="23">
        <v>30</v>
      </c>
      <c r="L20" s="23">
        <v>32</v>
      </c>
      <c r="M20" s="23">
        <v>31</v>
      </c>
      <c r="N20" s="23">
        <v>9</v>
      </c>
      <c r="O20" s="23">
        <v>2</v>
      </c>
      <c r="P20" s="23">
        <v>2</v>
      </c>
      <c r="Q20" s="23">
        <v>3</v>
      </c>
      <c r="R20" s="23"/>
      <c r="S20" s="23"/>
      <c r="T20" s="26">
        <f t="shared" si="2"/>
        <v>273</v>
      </c>
      <c r="U20" s="21"/>
      <c r="V20" s="13"/>
      <c r="W20" s="50">
        <f>+T20/'Cartera total por edad'!T20</f>
        <v>0.12563276576161989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1.25">
      <c r="A21" s="4">
        <v>76</v>
      </c>
      <c r="B21" s="11" t="str">
        <f>+'Cartera masculina por edad'!B21</f>
        <v>Isapre Fundación</v>
      </c>
      <c r="C21" s="23">
        <v>5</v>
      </c>
      <c r="D21" s="23">
        <v>5</v>
      </c>
      <c r="E21" s="23">
        <v>98</v>
      </c>
      <c r="F21" s="23">
        <v>631</v>
      </c>
      <c r="G21" s="23">
        <v>715</v>
      </c>
      <c r="H21" s="23">
        <v>612</v>
      </c>
      <c r="I21" s="23">
        <v>572</v>
      </c>
      <c r="J21" s="23">
        <v>433</v>
      </c>
      <c r="K21" s="23">
        <v>360</v>
      </c>
      <c r="L21" s="23">
        <v>474</v>
      </c>
      <c r="M21" s="23">
        <v>721</v>
      </c>
      <c r="N21" s="23">
        <v>565</v>
      </c>
      <c r="O21" s="23">
        <v>374</v>
      </c>
      <c r="P21" s="23">
        <v>429</v>
      </c>
      <c r="Q21" s="23">
        <v>460</v>
      </c>
      <c r="R21" s="23">
        <v>591</v>
      </c>
      <c r="S21" s="23"/>
      <c r="T21" s="26">
        <f t="shared" si="2"/>
        <v>7045</v>
      </c>
      <c r="U21" s="21"/>
      <c r="V21" s="13"/>
      <c r="W21" s="50">
        <f>+T21/'Cartera total por edad'!T21</f>
        <v>0.4849256607929515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1.25">
      <c r="A22" s="4">
        <v>94</v>
      </c>
      <c r="B22" s="11" t="str">
        <f>+'Cartera masculina por edad'!B22</f>
        <v>Cruz del Norte</v>
      </c>
      <c r="C22" s="23"/>
      <c r="D22" s="23"/>
      <c r="E22" s="23">
        <v>6</v>
      </c>
      <c r="F22" s="23">
        <v>12</v>
      </c>
      <c r="G22" s="23">
        <v>11</v>
      </c>
      <c r="H22" s="23">
        <v>14</v>
      </c>
      <c r="I22" s="23">
        <v>5</v>
      </c>
      <c r="J22" s="23">
        <v>12</v>
      </c>
      <c r="K22" s="23">
        <v>13</v>
      </c>
      <c r="L22" s="23">
        <v>4</v>
      </c>
      <c r="M22" s="23">
        <v>8</v>
      </c>
      <c r="N22" s="23">
        <v>1</v>
      </c>
      <c r="O22" s="23">
        <v>1</v>
      </c>
      <c r="P22" s="23">
        <v>2</v>
      </c>
      <c r="Q22" s="23"/>
      <c r="R22" s="23"/>
      <c r="S22" s="23"/>
      <c r="T22" s="26">
        <f t="shared" si="2"/>
        <v>89</v>
      </c>
      <c r="U22" s="21"/>
      <c r="V22" s="13"/>
      <c r="W22" s="50">
        <f>+T22/'Cartera total por edad'!T22</f>
        <v>0.07800175284837861</v>
      </c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1.25">
      <c r="A23" s="4"/>
      <c r="B23" s="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1"/>
      <c r="V23" s="21"/>
      <c r="W23" s="55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1.25">
      <c r="A24" s="11"/>
      <c r="B24" s="11" t="s">
        <v>50</v>
      </c>
      <c r="C24" s="26">
        <f aca="true" t="shared" si="3" ref="C24:T24">SUM(C17:C22)</f>
        <v>301</v>
      </c>
      <c r="D24" s="26">
        <f>SUM(D17:D22)</f>
        <v>53</v>
      </c>
      <c r="E24" s="26">
        <f t="shared" si="3"/>
        <v>185</v>
      </c>
      <c r="F24" s="26">
        <f t="shared" si="3"/>
        <v>1051</v>
      </c>
      <c r="G24" s="26">
        <f t="shared" si="3"/>
        <v>1268</v>
      </c>
      <c r="H24" s="26">
        <f t="shared" si="3"/>
        <v>1240</v>
      </c>
      <c r="I24" s="26">
        <f t="shared" si="3"/>
        <v>1155</v>
      </c>
      <c r="J24" s="26">
        <f t="shared" si="3"/>
        <v>1044</v>
      </c>
      <c r="K24" s="26">
        <f t="shared" si="3"/>
        <v>971</v>
      </c>
      <c r="L24" s="26">
        <f t="shared" si="3"/>
        <v>1208</v>
      </c>
      <c r="M24" s="26">
        <f t="shared" si="3"/>
        <v>1303</v>
      </c>
      <c r="N24" s="26">
        <f t="shared" si="3"/>
        <v>929</v>
      </c>
      <c r="O24" s="26">
        <f t="shared" si="3"/>
        <v>524</v>
      </c>
      <c r="P24" s="26">
        <f t="shared" si="3"/>
        <v>503</v>
      </c>
      <c r="Q24" s="26">
        <f t="shared" si="3"/>
        <v>503</v>
      </c>
      <c r="R24" s="26">
        <f t="shared" si="3"/>
        <v>649</v>
      </c>
      <c r="S24" s="26">
        <f t="shared" si="3"/>
        <v>0</v>
      </c>
      <c r="T24" s="26">
        <f t="shared" si="3"/>
        <v>12887</v>
      </c>
      <c r="U24" s="21">
        <v>0</v>
      </c>
      <c r="V24" s="26"/>
      <c r="W24" s="50">
        <f>+T24/'Cartera total por edad'!T24</f>
        <v>0.2830814515420438</v>
      </c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1.25">
      <c r="A25" s="4"/>
      <c r="B25" s="4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1"/>
      <c r="V25" s="26"/>
      <c r="W25" s="55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1.25">
      <c r="A26" s="15"/>
      <c r="B26" s="15" t="s">
        <v>51</v>
      </c>
      <c r="C26" s="26">
        <f aca="true" t="shared" si="4" ref="C26:T26">C15+C24</f>
        <v>666</v>
      </c>
      <c r="D26" s="26">
        <f>D15+D24</f>
        <v>1272</v>
      </c>
      <c r="E26" s="26">
        <f t="shared" si="4"/>
        <v>15731</v>
      </c>
      <c r="F26" s="26">
        <f t="shared" si="4"/>
        <v>70141</v>
      </c>
      <c r="G26" s="26">
        <f t="shared" si="4"/>
        <v>81707</v>
      </c>
      <c r="H26" s="26">
        <f t="shared" si="4"/>
        <v>76793</v>
      </c>
      <c r="I26" s="26">
        <f t="shared" si="4"/>
        <v>61665</v>
      </c>
      <c r="J26" s="26">
        <f t="shared" si="4"/>
        <v>56092</v>
      </c>
      <c r="K26" s="26">
        <f t="shared" si="4"/>
        <v>47434</v>
      </c>
      <c r="L26" s="26">
        <f t="shared" si="4"/>
        <v>38810</v>
      </c>
      <c r="M26" s="26">
        <f t="shared" si="4"/>
        <v>24879</v>
      </c>
      <c r="N26" s="26">
        <f t="shared" si="4"/>
        <v>14866</v>
      </c>
      <c r="O26" s="26">
        <f t="shared" si="4"/>
        <v>8747</v>
      </c>
      <c r="P26" s="26">
        <f t="shared" si="4"/>
        <v>5803</v>
      </c>
      <c r="Q26" s="26">
        <f t="shared" si="4"/>
        <v>3773</v>
      </c>
      <c r="R26" s="26">
        <f t="shared" si="4"/>
        <v>2688</v>
      </c>
      <c r="S26" s="26">
        <f t="shared" si="4"/>
        <v>0</v>
      </c>
      <c r="T26" s="26">
        <f t="shared" si="4"/>
        <v>511067</v>
      </c>
      <c r="U26" s="21">
        <v>0</v>
      </c>
      <c r="V26" s="26"/>
      <c r="W26" s="50">
        <f>+T26/'Cartera total por edad'!T26</f>
        <v>0.35335972697378426</v>
      </c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1.25">
      <c r="A27" s="4"/>
      <c r="B27" s="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2" thickBot="1">
      <c r="A28" s="27"/>
      <c r="B28" s="27" t="s">
        <v>52</v>
      </c>
      <c r="C28" s="51">
        <f aca="true" t="shared" si="5" ref="C28:S28">(C26/$T26)</f>
        <v>0.0013031559462849294</v>
      </c>
      <c r="D28" s="51">
        <f>(D26/$T26)</f>
        <v>0.002488910455967613</v>
      </c>
      <c r="E28" s="51">
        <f t="shared" si="5"/>
        <v>0.030780699986498836</v>
      </c>
      <c r="F28" s="51">
        <f t="shared" si="5"/>
        <v>0.13724423607863548</v>
      </c>
      <c r="G28" s="51">
        <f t="shared" si="5"/>
        <v>0.15987531967432841</v>
      </c>
      <c r="H28" s="51">
        <f t="shared" si="5"/>
        <v>0.15026014201660448</v>
      </c>
      <c r="I28" s="51">
        <f t="shared" si="5"/>
        <v>0.12065932646795821</v>
      </c>
      <c r="J28" s="51">
        <f t="shared" si="5"/>
        <v>0.10975468969821961</v>
      </c>
      <c r="K28" s="51">
        <f t="shared" si="5"/>
        <v>0.09281366239651552</v>
      </c>
      <c r="L28" s="51">
        <f t="shared" si="5"/>
        <v>0.07593916257555272</v>
      </c>
      <c r="M28" s="51">
        <f t="shared" si="5"/>
        <v>0.048680505687121255</v>
      </c>
      <c r="N28" s="51">
        <f t="shared" si="5"/>
        <v>0.029088162608816456</v>
      </c>
      <c r="O28" s="51">
        <f t="shared" si="5"/>
        <v>0.017115172765997413</v>
      </c>
      <c r="P28" s="51">
        <f t="shared" si="5"/>
        <v>0.011354675610047216</v>
      </c>
      <c r="Q28" s="51">
        <f t="shared" si="5"/>
        <v>0.007382593671671229</v>
      </c>
      <c r="R28" s="51">
        <f t="shared" si="5"/>
        <v>0.005259584359780616</v>
      </c>
      <c r="S28" s="51">
        <f t="shared" si="5"/>
        <v>0</v>
      </c>
      <c r="T28" s="51">
        <f>SUM(C28:R28)</f>
        <v>0.9999999999999999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2:256" ht="11.25">
      <c r="B29" s="11" t="str">
        <f>+'Cartera masculina por edad'!B29</f>
        <v>Fuente: Superintendencia de Salud, Archivo Maestro de Beneficiarios.</v>
      </c>
      <c r="C29" s="13"/>
      <c r="D29" s="13"/>
      <c r="E29" s="13"/>
      <c r="F29" s="50"/>
      <c r="G29" s="13"/>
      <c r="H29" s="13"/>
      <c r="I29" s="13"/>
      <c r="J29" s="13"/>
      <c r="K29" s="13"/>
      <c r="L29" s="107"/>
      <c r="M29" s="53" t="s">
        <v>1</v>
      </c>
      <c r="N29" s="53" t="s">
        <v>1</v>
      </c>
      <c r="O29" s="53" t="s">
        <v>1</v>
      </c>
      <c r="P29" s="13"/>
      <c r="Q29" s="13"/>
      <c r="R29" s="53" t="s">
        <v>1</v>
      </c>
      <c r="S29" s="53"/>
      <c r="T29" s="53" t="s">
        <v>1</v>
      </c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2:256" ht="11.25">
      <c r="B30" s="11" t="str">
        <f>+'Cartera masculina por edad'!B30</f>
        <v>(*) Son aquellos datos que no presentan información en el campo edad.</v>
      </c>
      <c r="C30" s="13"/>
      <c r="D30" s="13"/>
      <c r="E30" s="13"/>
      <c r="F30" s="13"/>
      <c r="G30" s="13"/>
      <c r="H30" s="13"/>
      <c r="I30" s="13"/>
      <c r="J30" s="13"/>
      <c r="K30" s="13"/>
      <c r="L30" s="53" t="s">
        <v>1</v>
      </c>
      <c r="M30" s="53" t="s">
        <v>1</v>
      </c>
      <c r="N30" s="53" t="s">
        <v>1</v>
      </c>
      <c r="O30" s="53" t="s">
        <v>1</v>
      </c>
      <c r="P30" s="13"/>
      <c r="Q30" s="13"/>
      <c r="R30" s="53" t="s">
        <v>1</v>
      </c>
      <c r="S30" s="53"/>
      <c r="T30" s="53" t="s">
        <v>1</v>
      </c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11.25">
      <c r="A31" s="11"/>
      <c r="B31" s="4"/>
      <c r="C31" s="13"/>
      <c r="D31" s="13"/>
      <c r="E31" s="13"/>
      <c r="F31" s="13"/>
      <c r="G31" s="13"/>
      <c r="H31" s="13"/>
      <c r="I31" s="13"/>
      <c r="J31" s="13"/>
      <c r="K31" s="13"/>
      <c r="L31" s="53"/>
      <c r="M31" s="53"/>
      <c r="N31" s="53"/>
      <c r="O31" s="53"/>
      <c r="P31" s="13"/>
      <c r="Q31" s="13"/>
      <c r="R31" s="53"/>
      <c r="S31" s="53"/>
      <c r="T31" s="53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5">
      <c r="A32" s="154" t="s">
        <v>230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2:256" ht="13.5">
      <c r="B33" s="155" t="s">
        <v>75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2:256" ht="13.5">
      <c r="B34" s="155" t="s">
        <v>264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12" thickBot="1">
      <c r="A35" s="4"/>
      <c r="B35" s="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11.25">
      <c r="A36" s="112" t="s">
        <v>1</v>
      </c>
      <c r="B36" s="112" t="s">
        <v>1</v>
      </c>
      <c r="C36" s="164" t="s">
        <v>54</v>
      </c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38"/>
      <c r="T36" s="138"/>
      <c r="U36" s="21"/>
      <c r="V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11.25">
      <c r="A37" s="120" t="s">
        <v>38</v>
      </c>
      <c r="B37" s="120" t="s">
        <v>39</v>
      </c>
      <c r="C37" s="125" t="s">
        <v>246</v>
      </c>
      <c r="D37" s="125" t="s">
        <v>247</v>
      </c>
      <c r="E37" s="125" t="s">
        <v>55</v>
      </c>
      <c r="F37" s="125" t="s">
        <v>56</v>
      </c>
      <c r="G37" s="125" t="s">
        <v>57</v>
      </c>
      <c r="H37" s="125" t="s">
        <v>58</v>
      </c>
      <c r="I37" s="125" t="s">
        <v>59</v>
      </c>
      <c r="J37" s="125" t="s">
        <v>60</v>
      </c>
      <c r="K37" s="125" t="s">
        <v>61</v>
      </c>
      <c r="L37" s="125" t="s">
        <v>62</v>
      </c>
      <c r="M37" s="125" t="s">
        <v>63</v>
      </c>
      <c r="N37" s="125" t="s">
        <v>64</v>
      </c>
      <c r="O37" s="125" t="s">
        <v>65</v>
      </c>
      <c r="P37" s="125" t="s">
        <v>66</v>
      </c>
      <c r="Q37" s="125" t="s">
        <v>67</v>
      </c>
      <c r="R37" s="126" t="s">
        <v>68</v>
      </c>
      <c r="S37" s="126" t="s">
        <v>221</v>
      </c>
      <c r="T37" s="139" t="s">
        <v>4</v>
      </c>
      <c r="U37" s="21"/>
      <c r="V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11.25">
      <c r="A38" s="4">
        <v>67</v>
      </c>
      <c r="B38" s="11" t="str">
        <f>+B7</f>
        <v>Colmena Golden Cross</v>
      </c>
      <c r="C38" s="23">
        <v>50794</v>
      </c>
      <c r="D38" s="23">
        <v>15558</v>
      </c>
      <c r="E38" s="23">
        <v>13769</v>
      </c>
      <c r="F38" s="23">
        <v>6852</v>
      </c>
      <c r="G38" s="23">
        <v>5391</v>
      </c>
      <c r="H38" s="23">
        <v>5680</v>
      </c>
      <c r="I38" s="23">
        <v>5352</v>
      </c>
      <c r="J38" s="23">
        <v>5350</v>
      </c>
      <c r="K38" s="23">
        <v>5493</v>
      </c>
      <c r="L38" s="23">
        <v>4257</v>
      </c>
      <c r="M38" s="23">
        <v>3199</v>
      </c>
      <c r="N38" s="23">
        <v>2067</v>
      </c>
      <c r="O38" s="23">
        <v>1173</v>
      </c>
      <c r="P38" s="23">
        <v>569</v>
      </c>
      <c r="Q38" s="23">
        <v>327</v>
      </c>
      <c r="R38" s="23">
        <v>187</v>
      </c>
      <c r="S38" s="23"/>
      <c r="T38" s="26">
        <f aca="true" t="shared" si="6" ref="T38:T44">SUM(C38:S38)</f>
        <v>126018</v>
      </c>
      <c r="U38" s="21"/>
      <c r="V38" s="13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1.25">
      <c r="A39" s="4">
        <v>78</v>
      </c>
      <c r="B39" s="11" t="str">
        <f aca="true" t="shared" si="7" ref="B39:B44">+B8</f>
        <v>Isapre Cruz Blanca S.A.</v>
      </c>
      <c r="C39" s="23">
        <v>58202</v>
      </c>
      <c r="D39" s="23">
        <v>20558</v>
      </c>
      <c r="E39" s="23">
        <v>16150</v>
      </c>
      <c r="F39" s="23">
        <v>7804</v>
      </c>
      <c r="G39" s="23">
        <v>6479</v>
      </c>
      <c r="H39" s="23">
        <v>7608</v>
      </c>
      <c r="I39" s="23">
        <v>7751</v>
      </c>
      <c r="J39" s="23">
        <v>8271</v>
      </c>
      <c r="K39" s="23">
        <v>7037</v>
      </c>
      <c r="L39" s="23">
        <v>5358</v>
      </c>
      <c r="M39" s="23">
        <v>3462</v>
      </c>
      <c r="N39" s="23">
        <v>1929</v>
      </c>
      <c r="O39" s="23">
        <v>974</v>
      </c>
      <c r="P39" s="23">
        <v>521</v>
      </c>
      <c r="Q39" s="23">
        <v>334</v>
      </c>
      <c r="R39" s="23">
        <v>213</v>
      </c>
      <c r="S39" s="23"/>
      <c r="T39" s="26">
        <f t="shared" si="6"/>
        <v>152651</v>
      </c>
      <c r="U39" s="21"/>
      <c r="V39" s="13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1.25">
      <c r="A40" s="4">
        <v>80</v>
      </c>
      <c r="B40" s="11" t="str">
        <f t="shared" si="7"/>
        <v>Vida Tres</v>
      </c>
      <c r="C40" s="23">
        <v>14516</v>
      </c>
      <c r="D40" s="23">
        <v>5046</v>
      </c>
      <c r="E40" s="23">
        <v>4300</v>
      </c>
      <c r="F40" s="23">
        <v>1935</v>
      </c>
      <c r="G40" s="23">
        <v>1444</v>
      </c>
      <c r="H40" s="23">
        <v>1882</v>
      </c>
      <c r="I40" s="23">
        <v>1773</v>
      </c>
      <c r="J40" s="23">
        <v>1696</v>
      </c>
      <c r="K40" s="23">
        <v>1543</v>
      </c>
      <c r="L40" s="23">
        <v>1147</v>
      </c>
      <c r="M40" s="23">
        <v>906</v>
      </c>
      <c r="N40" s="23">
        <v>593</v>
      </c>
      <c r="O40" s="23">
        <v>411</v>
      </c>
      <c r="P40" s="23">
        <v>293</v>
      </c>
      <c r="Q40" s="23">
        <v>179</v>
      </c>
      <c r="R40" s="23">
        <v>107</v>
      </c>
      <c r="S40" s="23"/>
      <c r="T40" s="26">
        <f t="shared" si="6"/>
        <v>37771</v>
      </c>
      <c r="U40" s="21"/>
      <c r="V40" s="13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1.25">
      <c r="A41" s="4">
        <v>81</v>
      </c>
      <c r="B41" s="11" t="str">
        <f t="shared" si="7"/>
        <v>Ferrosalud</v>
      </c>
      <c r="C41" s="23">
        <v>1324</v>
      </c>
      <c r="D41" s="23">
        <v>505</v>
      </c>
      <c r="E41" s="23">
        <v>348</v>
      </c>
      <c r="F41" s="23">
        <v>145</v>
      </c>
      <c r="G41" s="23">
        <v>116</v>
      </c>
      <c r="H41" s="23">
        <v>153</v>
      </c>
      <c r="I41" s="23">
        <v>187</v>
      </c>
      <c r="J41" s="23">
        <v>213</v>
      </c>
      <c r="K41" s="23">
        <v>183</v>
      </c>
      <c r="L41" s="23">
        <v>172</v>
      </c>
      <c r="M41" s="23">
        <v>168</v>
      </c>
      <c r="N41" s="23">
        <v>89</v>
      </c>
      <c r="O41" s="23">
        <v>40</v>
      </c>
      <c r="P41" s="23">
        <v>17</v>
      </c>
      <c r="Q41" s="23">
        <v>4</v>
      </c>
      <c r="R41" s="23">
        <v>2</v>
      </c>
      <c r="S41" s="23"/>
      <c r="T41" s="26">
        <f>SUM(C41:S41)</f>
        <v>3666</v>
      </c>
      <c r="U41" s="21"/>
      <c r="V41" s="13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1.25">
      <c r="A42" s="4">
        <v>88</v>
      </c>
      <c r="B42" s="11" t="str">
        <f t="shared" si="7"/>
        <v>Mas Vida</v>
      </c>
      <c r="C42" s="23">
        <v>48657</v>
      </c>
      <c r="D42" s="23">
        <v>12645</v>
      </c>
      <c r="E42" s="23">
        <v>8940</v>
      </c>
      <c r="F42" s="23">
        <v>4641</v>
      </c>
      <c r="G42" s="23">
        <v>5166</v>
      </c>
      <c r="H42" s="23">
        <v>5835</v>
      </c>
      <c r="I42" s="23">
        <v>4686</v>
      </c>
      <c r="J42" s="23">
        <v>4108</v>
      </c>
      <c r="K42" s="23">
        <v>2776</v>
      </c>
      <c r="L42" s="23">
        <v>1377</v>
      </c>
      <c r="M42" s="23">
        <v>586</v>
      </c>
      <c r="N42" s="23">
        <v>321</v>
      </c>
      <c r="O42" s="23">
        <v>167</v>
      </c>
      <c r="P42" s="23">
        <v>92</v>
      </c>
      <c r="Q42" s="23">
        <v>82</v>
      </c>
      <c r="R42" s="23">
        <v>56</v>
      </c>
      <c r="S42" s="23"/>
      <c r="T42" s="26">
        <f t="shared" si="6"/>
        <v>100135</v>
      </c>
      <c r="U42" s="21"/>
      <c r="V42" s="13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1.25">
      <c r="A43" s="4">
        <v>99</v>
      </c>
      <c r="B43" s="11" t="str">
        <f t="shared" si="7"/>
        <v>Isapre Banmédica</v>
      </c>
      <c r="C43" s="23">
        <v>63314</v>
      </c>
      <c r="D43" s="23">
        <v>22364</v>
      </c>
      <c r="E43" s="23">
        <v>17951</v>
      </c>
      <c r="F43" s="23">
        <v>8906</v>
      </c>
      <c r="G43" s="23">
        <v>7051</v>
      </c>
      <c r="H43" s="23">
        <v>8557</v>
      </c>
      <c r="I43" s="23">
        <v>8666</v>
      </c>
      <c r="J43" s="23">
        <v>9156</v>
      </c>
      <c r="K43" s="23">
        <v>7855</v>
      </c>
      <c r="L43" s="23">
        <v>5601</v>
      </c>
      <c r="M43" s="23">
        <v>3757</v>
      </c>
      <c r="N43" s="23">
        <v>2280</v>
      </c>
      <c r="O43" s="23">
        <v>1298</v>
      </c>
      <c r="P43" s="23">
        <v>899</v>
      </c>
      <c r="Q43" s="23">
        <v>557</v>
      </c>
      <c r="R43" s="23">
        <v>396</v>
      </c>
      <c r="S43" s="23"/>
      <c r="T43" s="26">
        <f t="shared" si="6"/>
        <v>168608</v>
      </c>
      <c r="U43" s="21"/>
      <c r="V43" s="13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1.25">
      <c r="A44" s="4">
        <v>107</v>
      </c>
      <c r="B44" s="11" t="str">
        <f t="shared" si="7"/>
        <v>Consalud S.A.</v>
      </c>
      <c r="C44" s="23">
        <v>60547</v>
      </c>
      <c r="D44" s="23">
        <v>23713</v>
      </c>
      <c r="E44" s="23">
        <v>20114</v>
      </c>
      <c r="F44" s="23">
        <v>9720</v>
      </c>
      <c r="G44" s="23">
        <v>7615</v>
      </c>
      <c r="H44" s="23">
        <v>9477</v>
      </c>
      <c r="I44" s="23">
        <v>10958</v>
      </c>
      <c r="J44" s="23">
        <v>12362</v>
      </c>
      <c r="K44" s="23">
        <v>10882</v>
      </c>
      <c r="L44" s="23">
        <v>7841</v>
      </c>
      <c r="M44" s="23">
        <v>4776</v>
      </c>
      <c r="N44" s="23">
        <v>2517</v>
      </c>
      <c r="O44" s="23">
        <v>1518</v>
      </c>
      <c r="P44" s="23">
        <v>966</v>
      </c>
      <c r="Q44" s="23">
        <v>617</v>
      </c>
      <c r="R44" s="23">
        <v>470</v>
      </c>
      <c r="S44" s="23"/>
      <c r="T44" s="26">
        <f t="shared" si="6"/>
        <v>184093</v>
      </c>
      <c r="U44" s="21"/>
      <c r="V44" s="13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1.25">
      <c r="A45" s="4"/>
      <c r="B45" s="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2:256" ht="11.25">
      <c r="B46" s="11" t="s">
        <v>44</v>
      </c>
      <c r="C46" s="26">
        <f aca="true" t="shared" si="8" ref="C46:T46">SUM(C38:C45)</f>
        <v>297354</v>
      </c>
      <c r="D46" s="26">
        <f t="shared" si="8"/>
        <v>100389</v>
      </c>
      <c r="E46" s="26">
        <f t="shared" si="8"/>
        <v>81572</v>
      </c>
      <c r="F46" s="26">
        <f t="shared" si="8"/>
        <v>40003</v>
      </c>
      <c r="G46" s="26">
        <f t="shared" si="8"/>
        <v>33262</v>
      </c>
      <c r="H46" s="26">
        <f t="shared" si="8"/>
        <v>39192</v>
      </c>
      <c r="I46" s="26">
        <f t="shared" si="8"/>
        <v>39373</v>
      </c>
      <c r="J46" s="26">
        <f t="shared" si="8"/>
        <v>41156</v>
      </c>
      <c r="K46" s="26">
        <f t="shared" si="8"/>
        <v>35769</v>
      </c>
      <c r="L46" s="26">
        <f t="shared" si="8"/>
        <v>25753</v>
      </c>
      <c r="M46" s="26">
        <f t="shared" si="8"/>
        <v>16854</v>
      </c>
      <c r="N46" s="26">
        <f t="shared" si="8"/>
        <v>9796</v>
      </c>
      <c r="O46" s="26">
        <f t="shared" si="8"/>
        <v>5581</v>
      </c>
      <c r="P46" s="26">
        <f t="shared" si="8"/>
        <v>3357</v>
      </c>
      <c r="Q46" s="26">
        <f t="shared" si="8"/>
        <v>2100</v>
      </c>
      <c r="R46" s="26">
        <f t="shared" si="8"/>
        <v>1431</v>
      </c>
      <c r="S46" s="26">
        <f t="shared" si="8"/>
        <v>0</v>
      </c>
      <c r="T46" s="26">
        <f t="shared" si="8"/>
        <v>772942</v>
      </c>
      <c r="U46" s="21">
        <v>0</v>
      </c>
      <c r="V46" s="26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1.25">
      <c r="A47" s="4"/>
      <c r="B47" s="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1.25">
      <c r="A48" s="4">
        <v>62</v>
      </c>
      <c r="B48" s="11" t="str">
        <f aca="true" t="shared" si="9" ref="B48:B53">+B17</f>
        <v>San Lorenzo</v>
      </c>
      <c r="C48" s="23">
        <v>386</v>
      </c>
      <c r="D48" s="23">
        <v>236</v>
      </c>
      <c r="E48" s="23">
        <v>276</v>
      </c>
      <c r="F48" s="23">
        <v>21</v>
      </c>
      <c r="G48" s="23">
        <v>55</v>
      </c>
      <c r="H48" s="23">
        <v>75</v>
      </c>
      <c r="I48" s="23">
        <v>93</v>
      </c>
      <c r="J48" s="23">
        <v>198</v>
      </c>
      <c r="K48" s="23">
        <v>280</v>
      </c>
      <c r="L48" s="23">
        <v>216</v>
      </c>
      <c r="M48" s="23">
        <v>104</v>
      </c>
      <c r="N48" s="23">
        <v>47</v>
      </c>
      <c r="O48" s="23">
        <v>16</v>
      </c>
      <c r="P48" s="23">
        <v>14</v>
      </c>
      <c r="Q48" s="23">
        <v>23</v>
      </c>
      <c r="R48" s="23">
        <v>24</v>
      </c>
      <c r="S48" s="23"/>
      <c r="T48" s="26">
        <f aca="true" t="shared" si="10" ref="T48:T53">SUM(C48:S48)</f>
        <v>2064</v>
      </c>
      <c r="U48" s="21"/>
      <c r="V48" s="13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1.25">
      <c r="A49" s="4">
        <v>63</v>
      </c>
      <c r="B49" s="11" t="str">
        <f t="shared" si="9"/>
        <v>Fusat Ltda.</v>
      </c>
      <c r="C49" s="23">
        <v>2685</v>
      </c>
      <c r="D49" s="23">
        <v>1282</v>
      </c>
      <c r="E49" s="23">
        <v>1122</v>
      </c>
      <c r="F49" s="23">
        <v>395</v>
      </c>
      <c r="G49" s="23">
        <v>370</v>
      </c>
      <c r="H49" s="23">
        <v>498</v>
      </c>
      <c r="I49" s="23">
        <v>527</v>
      </c>
      <c r="J49" s="23">
        <v>710</v>
      </c>
      <c r="K49" s="23">
        <v>995</v>
      </c>
      <c r="L49" s="23">
        <v>1261</v>
      </c>
      <c r="M49" s="23">
        <v>1127</v>
      </c>
      <c r="N49" s="23">
        <v>710</v>
      </c>
      <c r="O49" s="23">
        <v>345</v>
      </c>
      <c r="P49" s="23">
        <v>182</v>
      </c>
      <c r="Q49" s="23">
        <v>140</v>
      </c>
      <c r="R49" s="23">
        <v>109</v>
      </c>
      <c r="S49" s="23"/>
      <c r="T49" s="26">
        <f t="shared" si="10"/>
        <v>12458</v>
      </c>
      <c r="U49" s="21"/>
      <c r="V49" s="13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1.25">
      <c r="A50" s="4">
        <v>65</v>
      </c>
      <c r="B50" s="11" t="str">
        <f t="shared" si="9"/>
        <v>Chuquicamata</v>
      </c>
      <c r="C50" s="23">
        <v>4185</v>
      </c>
      <c r="D50" s="23">
        <v>2245</v>
      </c>
      <c r="E50" s="23">
        <v>1749</v>
      </c>
      <c r="F50" s="23">
        <v>301</v>
      </c>
      <c r="G50" s="23">
        <v>513</v>
      </c>
      <c r="H50" s="23">
        <v>726</v>
      </c>
      <c r="I50" s="23">
        <v>1027</v>
      </c>
      <c r="J50" s="23">
        <v>1405</v>
      </c>
      <c r="K50" s="23">
        <v>1340</v>
      </c>
      <c r="L50" s="23">
        <v>1095</v>
      </c>
      <c r="M50" s="23">
        <v>728</v>
      </c>
      <c r="N50" s="23">
        <v>363</v>
      </c>
      <c r="O50" s="23">
        <v>152</v>
      </c>
      <c r="P50" s="23">
        <v>109</v>
      </c>
      <c r="Q50" s="23">
        <v>82</v>
      </c>
      <c r="R50" s="23">
        <v>66</v>
      </c>
      <c r="S50" s="23"/>
      <c r="T50" s="26">
        <f t="shared" si="10"/>
        <v>16086</v>
      </c>
      <c r="U50" s="21"/>
      <c r="V50" s="13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1.25">
      <c r="A51" s="4">
        <v>68</v>
      </c>
      <c r="B51" s="11" t="str">
        <f t="shared" si="9"/>
        <v>Río Blanco</v>
      </c>
      <c r="C51" s="23">
        <v>810</v>
      </c>
      <c r="D51" s="23">
        <v>362</v>
      </c>
      <c r="E51" s="23">
        <v>271</v>
      </c>
      <c r="F51" s="23">
        <v>59</v>
      </c>
      <c r="G51" s="23">
        <v>162</v>
      </c>
      <c r="H51" s="23">
        <v>199</v>
      </c>
      <c r="I51" s="23">
        <v>174</v>
      </c>
      <c r="J51" s="23">
        <v>206</v>
      </c>
      <c r="K51" s="23">
        <v>200</v>
      </c>
      <c r="L51" s="23">
        <v>183</v>
      </c>
      <c r="M51" s="23">
        <v>151</v>
      </c>
      <c r="N51" s="23">
        <v>69</v>
      </c>
      <c r="O51" s="23">
        <v>45</v>
      </c>
      <c r="P51" s="23">
        <v>19</v>
      </c>
      <c r="Q51" s="23">
        <v>15</v>
      </c>
      <c r="R51" s="23">
        <v>24</v>
      </c>
      <c r="S51" s="23"/>
      <c r="T51" s="26">
        <f t="shared" si="10"/>
        <v>2949</v>
      </c>
      <c r="U51" s="21"/>
      <c r="V51" s="13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1.25">
      <c r="A52" s="4">
        <v>76</v>
      </c>
      <c r="B52" s="11" t="str">
        <f t="shared" si="9"/>
        <v>Isapre Fundación</v>
      </c>
      <c r="C52" s="23">
        <v>2321</v>
      </c>
      <c r="D52" s="23">
        <v>947</v>
      </c>
      <c r="E52" s="23">
        <v>837</v>
      </c>
      <c r="F52" s="23">
        <v>179</v>
      </c>
      <c r="G52" s="23">
        <v>131</v>
      </c>
      <c r="H52" s="23">
        <v>212</v>
      </c>
      <c r="I52" s="23">
        <v>266</v>
      </c>
      <c r="J52" s="23">
        <v>319</v>
      </c>
      <c r="K52" s="23">
        <v>365</v>
      </c>
      <c r="L52" s="23">
        <v>477</v>
      </c>
      <c r="M52" s="23">
        <v>488</v>
      </c>
      <c r="N52" s="23">
        <v>382</v>
      </c>
      <c r="O52" s="23">
        <v>283</v>
      </c>
      <c r="P52" s="23">
        <v>190</v>
      </c>
      <c r="Q52" s="23">
        <v>176</v>
      </c>
      <c r="R52" s="23">
        <v>134</v>
      </c>
      <c r="S52" s="23"/>
      <c r="T52" s="26">
        <f t="shared" si="10"/>
        <v>7707</v>
      </c>
      <c r="U52" s="21"/>
      <c r="V52" s="13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1.25">
      <c r="A53" s="4">
        <v>94</v>
      </c>
      <c r="B53" s="11" t="str">
        <f t="shared" si="9"/>
        <v>Cruz del Norte</v>
      </c>
      <c r="C53" s="23">
        <v>480</v>
      </c>
      <c r="D53" s="23">
        <v>190</v>
      </c>
      <c r="E53" s="23">
        <v>95</v>
      </c>
      <c r="F53" s="23">
        <v>39</v>
      </c>
      <c r="G53" s="23">
        <v>63</v>
      </c>
      <c r="H53" s="23">
        <v>98</v>
      </c>
      <c r="I53" s="23">
        <v>97</v>
      </c>
      <c r="J53" s="23">
        <v>143</v>
      </c>
      <c r="K53" s="23">
        <v>102</v>
      </c>
      <c r="L53" s="23">
        <v>80</v>
      </c>
      <c r="M53" s="23">
        <v>28</v>
      </c>
      <c r="N53" s="23">
        <v>7</v>
      </c>
      <c r="O53" s="23">
        <v>5</v>
      </c>
      <c r="P53" s="23">
        <v>6</v>
      </c>
      <c r="Q53" s="23">
        <v>2</v>
      </c>
      <c r="R53" s="23">
        <v>1</v>
      </c>
      <c r="S53" s="23"/>
      <c r="T53" s="26">
        <f t="shared" si="10"/>
        <v>1436</v>
      </c>
      <c r="U53" s="21"/>
      <c r="V53" s="13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1.25">
      <c r="A54" s="4"/>
      <c r="B54" s="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1.25">
      <c r="A55" s="11"/>
      <c r="B55" s="11" t="s">
        <v>50</v>
      </c>
      <c r="C55" s="26">
        <f aca="true" t="shared" si="11" ref="C55:T55">SUM(C48:C53)</f>
        <v>10867</v>
      </c>
      <c r="D55" s="26">
        <f>SUM(D48:D53)</f>
        <v>5262</v>
      </c>
      <c r="E55" s="26">
        <f t="shared" si="11"/>
        <v>4350</v>
      </c>
      <c r="F55" s="26">
        <f t="shared" si="11"/>
        <v>994</v>
      </c>
      <c r="G55" s="26">
        <f t="shared" si="11"/>
        <v>1294</v>
      </c>
      <c r="H55" s="26">
        <f t="shared" si="11"/>
        <v>1808</v>
      </c>
      <c r="I55" s="26">
        <f t="shared" si="11"/>
        <v>2184</v>
      </c>
      <c r="J55" s="26">
        <f t="shared" si="11"/>
        <v>2981</v>
      </c>
      <c r="K55" s="26">
        <f t="shared" si="11"/>
        <v>3282</v>
      </c>
      <c r="L55" s="26">
        <f t="shared" si="11"/>
        <v>3312</v>
      </c>
      <c r="M55" s="26">
        <f t="shared" si="11"/>
        <v>2626</v>
      </c>
      <c r="N55" s="26">
        <f t="shared" si="11"/>
        <v>1578</v>
      </c>
      <c r="O55" s="26">
        <f t="shared" si="11"/>
        <v>846</v>
      </c>
      <c r="P55" s="26">
        <f t="shared" si="11"/>
        <v>520</v>
      </c>
      <c r="Q55" s="26">
        <f t="shared" si="11"/>
        <v>438</v>
      </c>
      <c r="R55" s="26">
        <f t="shared" si="11"/>
        <v>358</v>
      </c>
      <c r="S55" s="26">
        <f t="shared" si="11"/>
        <v>0</v>
      </c>
      <c r="T55" s="26">
        <f t="shared" si="11"/>
        <v>42700</v>
      </c>
      <c r="U55" s="21">
        <v>0</v>
      </c>
      <c r="V55" s="26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1.25">
      <c r="A56" s="4"/>
      <c r="B56" s="4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1"/>
      <c r="V56" s="26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1.25">
      <c r="A57" s="15"/>
      <c r="B57" s="15" t="s">
        <v>51</v>
      </c>
      <c r="C57" s="26">
        <f aca="true" t="shared" si="12" ref="C57:T57">C46+C55</f>
        <v>308221</v>
      </c>
      <c r="D57" s="26">
        <f>D46+D55</f>
        <v>105651</v>
      </c>
      <c r="E57" s="26">
        <f t="shared" si="12"/>
        <v>85922</v>
      </c>
      <c r="F57" s="26">
        <f t="shared" si="12"/>
        <v>40997</v>
      </c>
      <c r="G57" s="26">
        <f t="shared" si="12"/>
        <v>34556</v>
      </c>
      <c r="H57" s="26">
        <f t="shared" si="12"/>
        <v>41000</v>
      </c>
      <c r="I57" s="26">
        <f t="shared" si="12"/>
        <v>41557</v>
      </c>
      <c r="J57" s="26">
        <f t="shared" si="12"/>
        <v>44137</v>
      </c>
      <c r="K57" s="26">
        <f t="shared" si="12"/>
        <v>39051</v>
      </c>
      <c r="L57" s="26">
        <f t="shared" si="12"/>
        <v>29065</v>
      </c>
      <c r="M57" s="26">
        <f t="shared" si="12"/>
        <v>19480</v>
      </c>
      <c r="N57" s="26">
        <f t="shared" si="12"/>
        <v>11374</v>
      </c>
      <c r="O57" s="26">
        <f t="shared" si="12"/>
        <v>6427</v>
      </c>
      <c r="P57" s="26">
        <f t="shared" si="12"/>
        <v>3877</v>
      </c>
      <c r="Q57" s="26">
        <f t="shared" si="12"/>
        <v>2538</v>
      </c>
      <c r="R57" s="26">
        <f t="shared" si="12"/>
        <v>1789</v>
      </c>
      <c r="S57" s="26">
        <f t="shared" si="12"/>
        <v>0</v>
      </c>
      <c r="T57" s="26">
        <f t="shared" si="12"/>
        <v>815642</v>
      </c>
      <c r="U57" s="21">
        <v>0</v>
      </c>
      <c r="V57" s="26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1.25">
      <c r="A58" s="4"/>
      <c r="B58" s="4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2" thickBot="1">
      <c r="A59" s="27"/>
      <c r="B59" s="27" t="s">
        <v>52</v>
      </c>
      <c r="C59" s="51">
        <f aca="true" t="shared" si="13" ref="C59:S59">(C57/$T57)</f>
        <v>0.3778876026492015</v>
      </c>
      <c r="D59" s="51">
        <f>(D57/$T57)</f>
        <v>0.12953109329828527</v>
      </c>
      <c r="E59" s="51">
        <f t="shared" si="13"/>
        <v>0.10534278519252319</v>
      </c>
      <c r="F59" s="51">
        <f t="shared" si="13"/>
        <v>0.050263473435649464</v>
      </c>
      <c r="G59" s="51">
        <f t="shared" si="13"/>
        <v>0.04236662653468066</v>
      </c>
      <c r="H59" s="51">
        <f t="shared" si="13"/>
        <v>0.050267151519907016</v>
      </c>
      <c r="I59" s="51">
        <f t="shared" si="13"/>
        <v>0.050950049163726245</v>
      </c>
      <c r="J59" s="51">
        <f t="shared" si="13"/>
        <v>0.05411320162522283</v>
      </c>
      <c r="K59" s="51">
        <f t="shared" si="13"/>
        <v>0.047877622780582656</v>
      </c>
      <c r="L59" s="51">
        <f t="shared" si="13"/>
        <v>0.03563450631527067</v>
      </c>
      <c r="M59" s="51">
        <f t="shared" si="13"/>
        <v>0.023883027112385092</v>
      </c>
      <c r="N59" s="51">
        <f t="shared" si="13"/>
        <v>0.013944843448473718</v>
      </c>
      <c r="O59" s="51">
        <f t="shared" si="13"/>
        <v>0.007879682507766888</v>
      </c>
      <c r="P59" s="51">
        <f t="shared" si="13"/>
        <v>0.004753310888845842</v>
      </c>
      <c r="Q59" s="51">
        <f t="shared" si="13"/>
        <v>0.0031116592818908294</v>
      </c>
      <c r="R59" s="51">
        <f t="shared" si="13"/>
        <v>0.002193364245588138</v>
      </c>
      <c r="S59" s="51">
        <f t="shared" si="13"/>
        <v>0</v>
      </c>
      <c r="T59" s="51">
        <f>SUM(C59:R59)</f>
        <v>1.0000000000000002</v>
      </c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2:256" ht="11.25">
      <c r="B60" s="11" t="str">
        <f>+'Cartera masculina por edad'!B29</f>
        <v>Fuente: Superintendencia de Salud, Archivo Maestro de Beneficiarios.</v>
      </c>
      <c r="C60" s="13"/>
      <c r="D60" s="13"/>
      <c r="E60" s="13"/>
      <c r="F60" s="50"/>
      <c r="G60" s="13"/>
      <c r="H60" s="13"/>
      <c r="I60" s="13"/>
      <c r="J60" s="13"/>
      <c r="K60" s="13"/>
      <c r="L60" s="53" t="s">
        <v>1</v>
      </c>
      <c r="M60" s="53" t="s">
        <v>1</v>
      </c>
      <c r="N60" s="53" t="s">
        <v>1</v>
      </c>
      <c r="O60" s="53" t="s">
        <v>1</v>
      </c>
      <c r="P60" s="13"/>
      <c r="Q60" s="13"/>
      <c r="R60" s="53" t="s">
        <v>1</v>
      </c>
      <c r="S60" s="53"/>
      <c r="T60" s="107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2:256" ht="11.25">
      <c r="B61" s="11" t="str">
        <f>+'Cartera masculina por edad'!B30</f>
        <v>(*) Son aquellos datos que no presentan información en el campo edad.</v>
      </c>
      <c r="C61" s="4"/>
      <c r="D61" s="4"/>
      <c r="E61" s="4"/>
      <c r="F61" s="4"/>
      <c r="G61" s="4"/>
      <c r="H61" s="4"/>
      <c r="I61" s="4"/>
      <c r="J61" s="4"/>
      <c r="K61" s="4"/>
      <c r="L61" s="11" t="s">
        <v>1</v>
      </c>
      <c r="M61" s="11" t="s">
        <v>1</v>
      </c>
      <c r="N61" s="11" t="s">
        <v>1</v>
      </c>
      <c r="O61" s="11" t="s">
        <v>1</v>
      </c>
      <c r="P61" s="4"/>
      <c r="Q61" s="4"/>
      <c r="R61" s="11" t="s">
        <v>1</v>
      </c>
      <c r="S61" s="11"/>
      <c r="T61" s="11" t="s">
        <v>1</v>
      </c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3:256" ht="11.25">
      <c r="C62" s="4"/>
      <c r="D62" s="4"/>
      <c r="E62" s="4"/>
      <c r="F62" s="4"/>
      <c r="G62" s="4"/>
      <c r="H62" s="4"/>
      <c r="I62" s="4"/>
      <c r="J62" s="4"/>
      <c r="K62" s="4"/>
      <c r="L62" s="11"/>
      <c r="M62" s="11"/>
      <c r="N62" s="11"/>
      <c r="O62" s="11"/>
      <c r="P62" s="4"/>
      <c r="Q62" s="4"/>
      <c r="R62" s="11"/>
      <c r="S62" s="11"/>
      <c r="T62" s="1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ht="15">
      <c r="A63" s="154" t="s">
        <v>230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2:256" ht="13.5">
      <c r="B64" s="155" t="s">
        <v>76</v>
      </c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2:256" ht="13.5">
      <c r="B65" s="155" t="s">
        <v>265</v>
      </c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ht="12" thickBo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ht="11.25">
      <c r="A67" s="112" t="s">
        <v>1</v>
      </c>
      <c r="B67" s="112" t="s">
        <v>1</v>
      </c>
      <c r="C67" s="164" t="s">
        <v>54</v>
      </c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38"/>
      <c r="T67" s="138"/>
      <c r="U67" s="21"/>
      <c r="V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ht="11.25">
      <c r="A68" s="120" t="s">
        <v>38</v>
      </c>
      <c r="B68" s="120" t="s">
        <v>39</v>
      </c>
      <c r="C68" s="125" t="s">
        <v>246</v>
      </c>
      <c r="D68" s="125" t="s">
        <v>247</v>
      </c>
      <c r="E68" s="125" t="s">
        <v>55</v>
      </c>
      <c r="F68" s="125" t="s">
        <v>56</v>
      </c>
      <c r="G68" s="125" t="s">
        <v>57</v>
      </c>
      <c r="H68" s="125" t="s">
        <v>58</v>
      </c>
      <c r="I68" s="125" t="s">
        <v>59</v>
      </c>
      <c r="J68" s="125" t="s">
        <v>60</v>
      </c>
      <c r="K68" s="125" t="s">
        <v>61</v>
      </c>
      <c r="L68" s="125" t="s">
        <v>62</v>
      </c>
      <c r="M68" s="125" t="s">
        <v>63</v>
      </c>
      <c r="N68" s="125" t="s">
        <v>64</v>
      </c>
      <c r="O68" s="125" t="s">
        <v>65</v>
      </c>
      <c r="P68" s="125" t="s">
        <v>66</v>
      </c>
      <c r="Q68" s="125" t="s">
        <v>67</v>
      </c>
      <c r="R68" s="126" t="s">
        <v>68</v>
      </c>
      <c r="S68" s="126" t="s">
        <v>221</v>
      </c>
      <c r="T68" s="139" t="s">
        <v>4</v>
      </c>
      <c r="U68" s="21"/>
      <c r="V68" s="21"/>
      <c r="W68" s="56" t="s">
        <v>77</v>
      </c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ht="11.25">
      <c r="A69" s="4">
        <v>67</v>
      </c>
      <c r="B69" s="11" t="str">
        <f>+B38</f>
        <v>Colmena Golden Cross</v>
      </c>
      <c r="C69" s="26">
        <f aca="true" t="shared" si="14" ref="C69:S69">C7+C38</f>
        <v>50817</v>
      </c>
      <c r="D69" s="26">
        <f t="shared" si="14"/>
        <v>15641</v>
      </c>
      <c r="E69" s="26">
        <f t="shared" si="14"/>
        <v>16354</v>
      </c>
      <c r="F69" s="26">
        <f t="shared" si="14"/>
        <v>22900</v>
      </c>
      <c r="G69" s="26">
        <f t="shared" si="14"/>
        <v>24307</v>
      </c>
      <c r="H69" s="26">
        <f t="shared" si="14"/>
        <v>21553</v>
      </c>
      <c r="I69" s="26">
        <f t="shared" si="14"/>
        <v>16549</v>
      </c>
      <c r="J69" s="26">
        <f t="shared" si="14"/>
        <v>15176</v>
      </c>
      <c r="K69" s="26">
        <f t="shared" si="14"/>
        <v>14143</v>
      </c>
      <c r="L69" s="26">
        <f t="shared" si="14"/>
        <v>11342</v>
      </c>
      <c r="M69" s="26">
        <f t="shared" si="14"/>
        <v>7860</v>
      </c>
      <c r="N69" s="26">
        <f t="shared" si="14"/>
        <v>4801</v>
      </c>
      <c r="O69" s="26">
        <f t="shared" si="14"/>
        <v>2848</v>
      </c>
      <c r="P69" s="26">
        <f t="shared" si="14"/>
        <v>1543</v>
      </c>
      <c r="Q69" s="26">
        <f t="shared" si="14"/>
        <v>947</v>
      </c>
      <c r="R69" s="26">
        <f t="shared" si="14"/>
        <v>588</v>
      </c>
      <c r="S69" s="26">
        <f t="shared" si="14"/>
        <v>0</v>
      </c>
      <c r="T69" s="26">
        <f aca="true" t="shared" si="15" ref="T69:T75">SUM(C69:S69)</f>
        <v>227369</v>
      </c>
      <c r="U69" s="21"/>
      <c r="V69" s="26"/>
      <c r="W69" s="21">
        <f aca="true" t="shared" si="16" ref="W69:W75">+T69-C69</f>
        <v>176552</v>
      </c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ht="11.25">
      <c r="A70" s="4">
        <v>78</v>
      </c>
      <c r="B70" s="11" t="str">
        <f aca="true" t="shared" si="17" ref="B70:B75">+B39</f>
        <v>Isapre Cruz Blanca S.A.</v>
      </c>
      <c r="C70" s="26">
        <f aca="true" t="shared" si="18" ref="C70:S70">C8+C39</f>
        <v>58325</v>
      </c>
      <c r="D70" s="26">
        <f t="shared" si="18"/>
        <v>20899</v>
      </c>
      <c r="E70" s="26">
        <f t="shared" si="18"/>
        <v>20175</v>
      </c>
      <c r="F70" s="26">
        <f t="shared" si="18"/>
        <v>23750</v>
      </c>
      <c r="G70" s="26">
        <f t="shared" si="18"/>
        <v>22711</v>
      </c>
      <c r="H70" s="26">
        <f t="shared" si="18"/>
        <v>23393</v>
      </c>
      <c r="I70" s="26">
        <f t="shared" si="18"/>
        <v>20990</v>
      </c>
      <c r="J70" s="26">
        <f t="shared" si="18"/>
        <v>20924</v>
      </c>
      <c r="K70" s="26">
        <f t="shared" si="18"/>
        <v>17875</v>
      </c>
      <c r="L70" s="26">
        <f t="shared" si="18"/>
        <v>13822</v>
      </c>
      <c r="M70" s="26">
        <f t="shared" si="18"/>
        <v>8682</v>
      </c>
      <c r="N70" s="26">
        <f t="shared" si="18"/>
        <v>5065</v>
      </c>
      <c r="O70" s="26">
        <f t="shared" si="18"/>
        <v>2694</v>
      </c>
      <c r="P70" s="26">
        <f t="shared" si="18"/>
        <v>1554</v>
      </c>
      <c r="Q70" s="26">
        <f t="shared" si="18"/>
        <v>857</v>
      </c>
      <c r="R70" s="26">
        <f t="shared" si="18"/>
        <v>502</v>
      </c>
      <c r="S70" s="26">
        <f t="shared" si="18"/>
        <v>0</v>
      </c>
      <c r="T70" s="26">
        <f t="shared" si="15"/>
        <v>262218</v>
      </c>
      <c r="U70" s="21"/>
      <c r="V70" s="26"/>
      <c r="W70" s="21">
        <f t="shared" si="16"/>
        <v>203893</v>
      </c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ht="11.25">
      <c r="A71" s="4">
        <v>80</v>
      </c>
      <c r="B71" s="11" t="str">
        <f t="shared" si="17"/>
        <v>Vida Tres</v>
      </c>
      <c r="C71" s="26">
        <f aca="true" t="shared" si="19" ref="C71:S71">C9+C40</f>
        <v>14527</v>
      </c>
      <c r="D71" s="26">
        <f t="shared" si="19"/>
        <v>5083</v>
      </c>
      <c r="E71" s="26">
        <f t="shared" si="19"/>
        <v>4696</v>
      </c>
      <c r="F71" s="26">
        <f t="shared" si="19"/>
        <v>4322</v>
      </c>
      <c r="G71" s="26">
        <f t="shared" si="19"/>
        <v>4837</v>
      </c>
      <c r="H71" s="26">
        <f t="shared" si="19"/>
        <v>6053</v>
      </c>
      <c r="I71" s="26">
        <f t="shared" si="19"/>
        <v>5425</v>
      </c>
      <c r="J71" s="26">
        <f t="shared" si="19"/>
        <v>4900</v>
      </c>
      <c r="K71" s="26">
        <f t="shared" si="19"/>
        <v>4281</v>
      </c>
      <c r="L71" s="26">
        <f t="shared" si="19"/>
        <v>3432</v>
      </c>
      <c r="M71" s="26">
        <f t="shared" si="19"/>
        <v>2795</v>
      </c>
      <c r="N71" s="26">
        <f t="shared" si="19"/>
        <v>1956</v>
      </c>
      <c r="O71" s="26">
        <f t="shared" si="19"/>
        <v>1100</v>
      </c>
      <c r="P71" s="26">
        <f t="shared" si="19"/>
        <v>864</v>
      </c>
      <c r="Q71" s="26">
        <f t="shared" si="19"/>
        <v>480</v>
      </c>
      <c r="R71" s="26">
        <f t="shared" si="19"/>
        <v>269</v>
      </c>
      <c r="S71" s="26">
        <f t="shared" si="19"/>
        <v>0</v>
      </c>
      <c r="T71" s="26">
        <f t="shared" si="15"/>
        <v>65020</v>
      </c>
      <c r="U71" s="21"/>
      <c r="V71" s="26"/>
      <c r="W71" s="21">
        <f t="shared" si="16"/>
        <v>50493</v>
      </c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ht="11.25">
      <c r="A72" s="4">
        <v>81</v>
      </c>
      <c r="B72" s="11" t="str">
        <f t="shared" si="17"/>
        <v>Ferrosalud</v>
      </c>
      <c r="C72" s="26">
        <f aca="true" t="shared" si="20" ref="C72:S72">C10+C41</f>
        <v>1325</v>
      </c>
      <c r="D72" s="26">
        <f t="shared" si="20"/>
        <v>513</v>
      </c>
      <c r="E72" s="26">
        <f t="shared" si="20"/>
        <v>447</v>
      </c>
      <c r="F72" s="26">
        <f t="shared" si="20"/>
        <v>381</v>
      </c>
      <c r="G72" s="26">
        <f t="shared" si="20"/>
        <v>429</v>
      </c>
      <c r="H72" s="26">
        <f t="shared" si="20"/>
        <v>508</v>
      </c>
      <c r="I72" s="26">
        <f t="shared" si="20"/>
        <v>494</v>
      </c>
      <c r="J72" s="26">
        <f t="shared" si="20"/>
        <v>525</v>
      </c>
      <c r="K72" s="26">
        <f t="shared" si="20"/>
        <v>434</v>
      </c>
      <c r="L72" s="26">
        <f t="shared" si="20"/>
        <v>373</v>
      </c>
      <c r="M72" s="26">
        <f t="shared" si="20"/>
        <v>278</v>
      </c>
      <c r="N72" s="26">
        <f t="shared" si="20"/>
        <v>118</v>
      </c>
      <c r="O72" s="26">
        <f t="shared" si="20"/>
        <v>60</v>
      </c>
      <c r="P72" s="26">
        <f t="shared" si="20"/>
        <v>23</v>
      </c>
      <c r="Q72" s="26">
        <f t="shared" si="20"/>
        <v>10</v>
      </c>
      <c r="R72" s="26">
        <f t="shared" si="20"/>
        <v>6</v>
      </c>
      <c r="S72" s="26">
        <f t="shared" si="20"/>
        <v>0</v>
      </c>
      <c r="T72" s="26">
        <f>SUM(C72:S72)</f>
        <v>5924</v>
      </c>
      <c r="U72" s="21"/>
      <c r="V72" s="26"/>
      <c r="W72" s="21">
        <f>+T72-C72</f>
        <v>4599</v>
      </c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ht="11.25">
      <c r="A73" s="4">
        <v>88</v>
      </c>
      <c r="B73" s="11" t="str">
        <f t="shared" si="17"/>
        <v>Mas Vida</v>
      </c>
      <c r="C73" s="26">
        <f aca="true" t="shared" si="21" ref="C73:S73">C11+C42</f>
        <v>48744</v>
      </c>
      <c r="D73" s="26">
        <f t="shared" si="21"/>
        <v>12775</v>
      </c>
      <c r="E73" s="26">
        <f t="shared" si="21"/>
        <v>10626</v>
      </c>
      <c r="F73" s="26">
        <f t="shared" si="21"/>
        <v>16113</v>
      </c>
      <c r="G73" s="26">
        <f t="shared" si="21"/>
        <v>21913</v>
      </c>
      <c r="H73" s="26">
        <f t="shared" si="21"/>
        <v>21760</v>
      </c>
      <c r="I73" s="26">
        <f t="shared" si="21"/>
        <v>15635</v>
      </c>
      <c r="J73" s="26">
        <f t="shared" si="21"/>
        <v>12735</v>
      </c>
      <c r="K73" s="26">
        <f t="shared" si="21"/>
        <v>9420</v>
      </c>
      <c r="L73" s="26">
        <f t="shared" si="21"/>
        <v>5881</v>
      </c>
      <c r="M73" s="26">
        <f t="shared" si="21"/>
        <v>2235</v>
      </c>
      <c r="N73" s="26">
        <f t="shared" si="21"/>
        <v>1076</v>
      </c>
      <c r="O73" s="26">
        <f t="shared" si="21"/>
        <v>497</v>
      </c>
      <c r="P73" s="26">
        <f t="shared" si="21"/>
        <v>321</v>
      </c>
      <c r="Q73" s="26">
        <f t="shared" si="21"/>
        <v>238</v>
      </c>
      <c r="R73" s="26">
        <f t="shared" si="21"/>
        <v>165</v>
      </c>
      <c r="S73" s="26">
        <f t="shared" si="21"/>
        <v>0</v>
      </c>
      <c r="T73" s="26">
        <f t="shared" si="15"/>
        <v>180134</v>
      </c>
      <c r="U73" s="21"/>
      <c r="V73" s="26"/>
      <c r="W73" s="21">
        <f t="shared" si="16"/>
        <v>131390</v>
      </c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ht="11.25">
      <c r="A74" s="4">
        <v>99</v>
      </c>
      <c r="B74" s="11" t="str">
        <f t="shared" si="17"/>
        <v>Isapre Banmédica</v>
      </c>
      <c r="C74" s="26">
        <f aca="true" t="shared" si="22" ref="C74:S74">C12+C43</f>
        <v>63361</v>
      </c>
      <c r="D74" s="26">
        <f t="shared" si="22"/>
        <v>22576</v>
      </c>
      <c r="E74" s="26">
        <f t="shared" si="22"/>
        <v>20846</v>
      </c>
      <c r="F74" s="26">
        <f t="shared" si="22"/>
        <v>21869</v>
      </c>
      <c r="G74" s="26">
        <f t="shared" si="22"/>
        <v>21189</v>
      </c>
      <c r="H74" s="26">
        <f t="shared" si="22"/>
        <v>22060</v>
      </c>
      <c r="I74" s="26">
        <f t="shared" si="22"/>
        <v>21220</v>
      </c>
      <c r="J74" s="26">
        <f t="shared" si="22"/>
        <v>21228</v>
      </c>
      <c r="K74" s="26">
        <f t="shared" si="22"/>
        <v>17819</v>
      </c>
      <c r="L74" s="26">
        <f t="shared" si="22"/>
        <v>14304</v>
      </c>
      <c r="M74" s="26">
        <f t="shared" si="22"/>
        <v>9916</v>
      </c>
      <c r="N74" s="26">
        <f t="shared" si="22"/>
        <v>6275</v>
      </c>
      <c r="O74" s="26">
        <f t="shared" si="22"/>
        <v>3436</v>
      </c>
      <c r="P74" s="26">
        <f t="shared" si="22"/>
        <v>2294</v>
      </c>
      <c r="Q74" s="26">
        <f t="shared" si="22"/>
        <v>1550</v>
      </c>
      <c r="R74" s="26">
        <f t="shared" si="22"/>
        <v>1060</v>
      </c>
      <c r="S74" s="26">
        <f t="shared" si="22"/>
        <v>0</v>
      </c>
      <c r="T74" s="26">
        <f t="shared" si="15"/>
        <v>271003</v>
      </c>
      <c r="U74" s="21"/>
      <c r="V74" s="26"/>
      <c r="W74" s="21">
        <f t="shared" si="16"/>
        <v>207642</v>
      </c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ht="11.25">
      <c r="A75" s="4">
        <v>107</v>
      </c>
      <c r="B75" s="11" t="str">
        <f t="shared" si="17"/>
        <v>Consalud S.A.</v>
      </c>
      <c r="C75" s="26">
        <f aca="true" t="shared" si="23" ref="C75:S75">C13+C44</f>
        <v>60620</v>
      </c>
      <c r="D75" s="26">
        <f t="shared" si="23"/>
        <v>24121</v>
      </c>
      <c r="E75" s="26">
        <f t="shared" si="23"/>
        <v>23974</v>
      </c>
      <c r="F75" s="26">
        <f t="shared" si="23"/>
        <v>19758</v>
      </c>
      <c r="G75" s="26">
        <f t="shared" si="23"/>
        <v>18315</v>
      </c>
      <c r="H75" s="26">
        <f t="shared" si="23"/>
        <v>19418</v>
      </c>
      <c r="I75" s="26">
        <f t="shared" si="23"/>
        <v>19570</v>
      </c>
      <c r="J75" s="26">
        <f t="shared" si="23"/>
        <v>20716</v>
      </c>
      <c r="K75" s="26">
        <f t="shared" si="23"/>
        <v>18260</v>
      </c>
      <c r="L75" s="26">
        <f t="shared" si="23"/>
        <v>14201</v>
      </c>
      <c r="M75" s="26">
        <f t="shared" si="23"/>
        <v>8664</v>
      </c>
      <c r="N75" s="26">
        <f t="shared" si="23"/>
        <v>4442</v>
      </c>
      <c r="O75" s="26">
        <f t="shared" si="23"/>
        <v>3169</v>
      </c>
      <c r="P75" s="26">
        <f t="shared" si="23"/>
        <v>2058</v>
      </c>
      <c r="Q75" s="26">
        <f t="shared" si="23"/>
        <v>1288</v>
      </c>
      <c r="R75" s="26">
        <f t="shared" si="23"/>
        <v>880</v>
      </c>
      <c r="S75" s="26">
        <f t="shared" si="23"/>
        <v>0</v>
      </c>
      <c r="T75" s="26">
        <f t="shared" si="15"/>
        <v>259454</v>
      </c>
      <c r="U75" s="21"/>
      <c r="V75" s="26"/>
      <c r="W75" s="21">
        <f t="shared" si="16"/>
        <v>198834</v>
      </c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ht="11.25">
      <c r="A76" s="4"/>
      <c r="B76" s="4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2:256" ht="11.25">
      <c r="B77" s="11" t="s">
        <v>44</v>
      </c>
      <c r="C77" s="26">
        <f aca="true" t="shared" si="24" ref="C77:T77">SUM(C69:C76)</f>
        <v>297719</v>
      </c>
      <c r="D77" s="26">
        <f t="shared" si="24"/>
        <v>101608</v>
      </c>
      <c r="E77" s="26">
        <f t="shared" si="24"/>
        <v>97118</v>
      </c>
      <c r="F77" s="26">
        <f t="shared" si="24"/>
        <v>109093</v>
      </c>
      <c r="G77" s="26">
        <f t="shared" si="24"/>
        <v>113701</v>
      </c>
      <c r="H77" s="26">
        <f t="shared" si="24"/>
        <v>114745</v>
      </c>
      <c r="I77" s="26">
        <f t="shared" si="24"/>
        <v>99883</v>
      </c>
      <c r="J77" s="26">
        <f t="shared" si="24"/>
        <v>96204</v>
      </c>
      <c r="K77" s="26">
        <f t="shared" si="24"/>
        <v>82232</v>
      </c>
      <c r="L77" s="26">
        <f t="shared" si="24"/>
        <v>63355</v>
      </c>
      <c r="M77" s="26">
        <f t="shared" si="24"/>
        <v>40430</v>
      </c>
      <c r="N77" s="26">
        <f t="shared" si="24"/>
        <v>23733</v>
      </c>
      <c r="O77" s="26">
        <f t="shared" si="24"/>
        <v>13804</v>
      </c>
      <c r="P77" s="26">
        <f t="shared" si="24"/>
        <v>8657</v>
      </c>
      <c r="Q77" s="26">
        <f t="shared" si="24"/>
        <v>5370</v>
      </c>
      <c r="R77" s="26">
        <f t="shared" si="24"/>
        <v>3470</v>
      </c>
      <c r="S77" s="26">
        <f t="shared" si="24"/>
        <v>0</v>
      </c>
      <c r="T77" s="26">
        <f t="shared" si="24"/>
        <v>1271122</v>
      </c>
      <c r="U77" s="21">
        <v>0</v>
      </c>
      <c r="V77" s="26"/>
      <c r="W77" s="26">
        <f>SUM(W69:W75)</f>
        <v>973403</v>
      </c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ht="11.25">
      <c r="A78" s="4"/>
      <c r="B78" s="4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ht="11.25">
      <c r="A79" s="4">
        <v>62</v>
      </c>
      <c r="B79" s="11" t="str">
        <f aca="true" t="shared" si="25" ref="B79:B84">+B48</f>
        <v>San Lorenzo</v>
      </c>
      <c r="C79" s="26">
        <f aca="true" t="shared" si="26" ref="C79:S79">C17+C48</f>
        <v>386</v>
      </c>
      <c r="D79" s="26">
        <f t="shared" si="26"/>
        <v>236</v>
      </c>
      <c r="E79" s="26">
        <f t="shared" si="26"/>
        <v>278</v>
      </c>
      <c r="F79" s="26">
        <f t="shared" si="26"/>
        <v>28</v>
      </c>
      <c r="G79" s="26">
        <f t="shared" si="26"/>
        <v>70</v>
      </c>
      <c r="H79" s="26">
        <f t="shared" si="26"/>
        <v>94</v>
      </c>
      <c r="I79" s="26">
        <f t="shared" si="26"/>
        <v>112</v>
      </c>
      <c r="J79" s="26">
        <f t="shared" si="26"/>
        <v>217</v>
      </c>
      <c r="K79" s="26">
        <f t="shared" si="26"/>
        <v>302</v>
      </c>
      <c r="L79" s="26">
        <f t="shared" si="26"/>
        <v>244</v>
      </c>
      <c r="M79" s="26">
        <f t="shared" si="26"/>
        <v>116</v>
      </c>
      <c r="N79" s="26">
        <f t="shared" si="26"/>
        <v>54</v>
      </c>
      <c r="O79" s="26">
        <f t="shared" si="26"/>
        <v>21</v>
      </c>
      <c r="P79" s="26">
        <f t="shared" si="26"/>
        <v>15</v>
      </c>
      <c r="Q79" s="26">
        <f t="shared" si="26"/>
        <v>23</v>
      </c>
      <c r="R79" s="26">
        <f t="shared" si="26"/>
        <v>24</v>
      </c>
      <c r="S79" s="26">
        <f t="shared" si="26"/>
        <v>0</v>
      </c>
      <c r="T79" s="26">
        <f aca="true" t="shared" si="27" ref="T79:T84">SUM(C79:S79)</f>
        <v>2220</v>
      </c>
      <c r="U79" s="21"/>
      <c r="V79" s="26"/>
      <c r="W79" s="21">
        <f aca="true" t="shared" si="28" ref="W79:W84">+T79-C79</f>
        <v>1834</v>
      </c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ht="11.25">
      <c r="A80" s="4">
        <v>63</v>
      </c>
      <c r="B80" s="11" t="str">
        <f t="shared" si="25"/>
        <v>Fusat Ltda.</v>
      </c>
      <c r="C80" s="26">
        <f aca="true" t="shared" si="29" ref="C80:S80">C18+C49</f>
        <v>2801</v>
      </c>
      <c r="D80" s="26">
        <f t="shared" si="29"/>
        <v>1308</v>
      </c>
      <c r="E80" s="26">
        <f t="shared" si="29"/>
        <v>1147</v>
      </c>
      <c r="F80" s="26">
        <f t="shared" si="29"/>
        <v>534</v>
      </c>
      <c r="G80" s="26">
        <f t="shared" si="29"/>
        <v>641</v>
      </c>
      <c r="H80" s="26">
        <f t="shared" si="29"/>
        <v>801</v>
      </c>
      <c r="I80" s="26">
        <f t="shared" si="29"/>
        <v>843</v>
      </c>
      <c r="J80" s="26">
        <f t="shared" si="29"/>
        <v>1018</v>
      </c>
      <c r="K80" s="26">
        <f t="shared" si="29"/>
        <v>1325</v>
      </c>
      <c r="L80" s="26">
        <f t="shared" si="29"/>
        <v>1663</v>
      </c>
      <c r="M80" s="26">
        <f t="shared" si="29"/>
        <v>1468</v>
      </c>
      <c r="N80" s="26">
        <f t="shared" si="29"/>
        <v>953</v>
      </c>
      <c r="O80" s="26">
        <f t="shared" si="29"/>
        <v>466</v>
      </c>
      <c r="P80" s="26">
        <f t="shared" si="29"/>
        <v>239</v>
      </c>
      <c r="Q80" s="26">
        <f t="shared" si="29"/>
        <v>173</v>
      </c>
      <c r="R80" s="26">
        <f t="shared" si="29"/>
        <v>153</v>
      </c>
      <c r="S80" s="26">
        <f t="shared" si="29"/>
        <v>0</v>
      </c>
      <c r="T80" s="26">
        <f t="shared" si="27"/>
        <v>15533</v>
      </c>
      <c r="U80" s="21"/>
      <c r="V80" s="26"/>
      <c r="W80" s="21">
        <f t="shared" si="28"/>
        <v>12732</v>
      </c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1:256" ht="11.25">
      <c r="A81" s="4">
        <v>65</v>
      </c>
      <c r="B81" s="11" t="str">
        <f t="shared" si="25"/>
        <v>Chuquicamata</v>
      </c>
      <c r="C81" s="26">
        <f aca="true" t="shared" si="30" ref="C81:S81">C19+C50</f>
        <v>4364</v>
      </c>
      <c r="D81" s="26">
        <f t="shared" si="30"/>
        <v>2267</v>
      </c>
      <c r="E81" s="26">
        <f t="shared" si="30"/>
        <v>1802</v>
      </c>
      <c r="F81" s="26">
        <f t="shared" si="30"/>
        <v>552</v>
      </c>
      <c r="G81" s="26">
        <f t="shared" si="30"/>
        <v>733</v>
      </c>
      <c r="H81" s="26">
        <f t="shared" si="30"/>
        <v>975</v>
      </c>
      <c r="I81" s="26">
        <f t="shared" si="30"/>
        <v>1231</v>
      </c>
      <c r="J81" s="26">
        <f t="shared" si="30"/>
        <v>1644</v>
      </c>
      <c r="K81" s="26">
        <f t="shared" si="30"/>
        <v>1556</v>
      </c>
      <c r="L81" s="26">
        <f t="shared" si="30"/>
        <v>1363</v>
      </c>
      <c r="M81" s="26">
        <f t="shared" si="30"/>
        <v>918</v>
      </c>
      <c r="N81" s="26">
        <f t="shared" si="30"/>
        <v>467</v>
      </c>
      <c r="O81" s="26">
        <f t="shared" si="30"/>
        <v>173</v>
      </c>
      <c r="P81" s="26">
        <f t="shared" si="30"/>
        <v>121</v>
      </c>
      <c r="Q81" s="26">
        <f t="shared" si="30"/>
        <v>89</v>
      </c>
      <c r="R81" s="26">
        <f t="shared" si="30"/>
        <v>80</v>
      </c>
      <c r="S81" s="26">
        <f t="shared" si="30"/>
        <v>0</v>
      </c>
      <c r="T81" s="26">
        <f t="shared" si="27"/>
        <v>18335</v>
      </c>
      <c r="U81" s="21"/>
      <c r="V81" s="26"/>
      <c r="W81" s="21">
        <f t="shared" si="28"/>
        <v>13971</v>
      </c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1:256" ht="11.25">
      <c r="A82" s="4">
        <v>68</v>
      </c>
      <c r="B82" s="11" t="str">
        <f t="shared" si="25"/>
        <v>Río Blanco</v>
      </c>
      <c r="C82" s="26">
        <f aca="true" t="shared" si="31" ref="C82:S82">C20+C51</f>
        <v>811</v>
      </c>
      <c r="D82" s="26">
        <f t="shared" si="31"/>
        <v>362</v>
      </c>
      <c r="E82" s="26">
        <f t="shared" si="31"/>
        <v>272</v>
      </c>
      <c r="F82" s="26">
        <f t="shared" si="31"/>
        <v>70</v>
      </c>
      <c r="G82" s="26">
        <f t="shared" si="31"/>
        <v>198</v>
      </c>
      <c r="H82" s="26">
        <f t="shared" si="31"/>
        <v>242</v>
      </c>
      <c r="I82" s="26">
        <f t="shared" si="31"/>
        <v>213</v>
      </c>
      <c r="J82" s="26">
        <f t="shared" si="31"/>
        <v>239</v>
      </c>
      <c r="K82" s="26">
        <f t="shared" si="31"/>
        <v>230</v>
      </c>
      <c r="L82" s="26">
        <f t="shared" si="31"/>
        <v>215</v>
      </c>
      <c r="M82" s="26">
        <f t="shared" si="31"/>
        <v>182</v>
      </c>
      <c r="N82" s="26">
        <f t="shared" si="31"/>
        <v>78</v>
      </c>
      <c r="O82" s="26">
        <f t="shared" si="31"/>
        <v>47</v>
      </c>
      <c r="P82" s="26">
        <f t="shared" si="31"/>
        <v>21</v>
      </c>
      <c r="Q82" s="26">
        <f t="shared" si="31"/>
        <v>18</v>
      </c>
      <c r="R82" s="26">
        <f t="shared" si="31"/>
        <v>24</v>
      </c>
      <c r="S82" s="26">
        <f t="shared" si="31"/>
        <v>0</v>
      </c>
      <c r="T82" s="26">
        <f t="shared" si="27"/>
        <v>3222</v>
      </c>
      <c r="U82" s="21"/>
      <c r="V82" s="26"/>
      <c r="W82" s="21">
        <f t="shared" si="28"/>
        <v>2411</v>
      </c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</row>
    <row r="83" spans="1:256" ht="11.25">
      <c r="A83" s="4">
        <v>76</v>
      </c>
      <c r="B83" s="11" t="str">
        <f t="shared" si="25"/>
        <v>Isapre Fundación</v>
      </c>
      <c r="C83" s="26">
        <f aca="true" t="shared" si="32" ref="C83:S83">C21+C52</f>
        <v>2326</v>
      </c>
      <c r="D83" s="26">
        <f t="shared" si="32"/>
        <v>952</v>
      </c>
      <c r="E83" s="26">
        <f t="shared" si="32"/>
        <v>935</v>
      </c>
      <c r="F83" s="26">
        <f t="shared" si="32"/>
        <v>810</v>
      </c>
      <c r="G83" s="26">
        <f t="shared" si="32"/>
        <v>846</v>
      </c>
      <c r="H83" s="26">
        <f t="shared" si="32"/>
        <v>824</v>
      </c>
      <c r="I83" s="26">
        <f t="shared" si="32"/>
        <v>838</v>
      </c>
      <c r="J83" s="26">
        <f t="shared" si="32"/>
        <v>752</v>
      </c>
      <c r="K83" s="26">
        <f t="shared" si="32"/>
        <v>725</v>
      </c>
      <c r="L83" s="26">
        <f t="shared" si="32"/>
        <v>951</v>
      </c>
      <c r="M83" s="26">
        <f t="shared" si="32"/>
        <v>1209</v>
      </c>
      <c r="N83" s="26">
        <f t="shared" si="32"/>
        <v>947</v>
      </c>
      <c r="O83" s="26">
        <f t="shared" si="32"/>
        <v>657</v>
      </c>
      <c r="P83" s="26">
        <f t="shared" si="32"/>
        <v>619</v>
      </c>
      <c r="Q83" s="26">
        <f t="shared" si="32"/>
        <v>636</v>
      </c>
      <c r="R83" s="26">
        <f t="shared" si="32"/>
        <v>725</v>
      </c>
      <c r="S83" s="26">
        <f t="shared" si="32"/>
        <v>0</v>
      </c>
      <c r="T83" s="26">
        <f t="shared" si="27"/>
        <v>14752</v>
      </c>
      <c r="U83" s="21"/>
      <c r="V83" s="26"/>
      <c r="W83" s="21">
        <f t="shared" si="28"/>
        <v>12426</v>
      </c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ht="11.25">
      <c r="A84" s="4">
        <v>94</v>
      </c>
      <c r="B84" s="11" t="str">
        <f t="shared" si="25"/>
        <v>Cruz del Norte</v>
      </c>
      <c r="C84" s="26">
        <f aca="true" t="shared" si="33" ref="C84:S84">C22+C53</f>
        <v>480</v>
      </c>
      <c r="D84" s="26">
        <f t="shared" si="33"/>
        <v>190</v>
      </c>
      <c r="E84" s="26">
        <f t="shared" si="33"/>
        <v>101</v>
      </c>
      <c r="F84" s="26">
        <f t="shared" si="33"/>
        <v>51</v>
      </c>
      <c r="G84" s="26">
        <f t="shared" si="33"/>
        <v>74</v>
      </c>
      <c r="H84" s="26">
        <f t="shared" si="33"/>
        <v>112</v>
      </c>
      <c r="I84" s="26">
        <f t="shared" si="33"/>
        <v>102</v>
      </c>
      <c r="J84" s="26">
        <f t="shared" si="33"/>
        <v>155</v>
      </c>
      <c r="K84" s="26">
        <f t="shared" si="33"/>
        <v>115</v>
      </c>
      <c r="L84" s="26">
        <f t="shared" si="33"/>
        <v>84</v>
      </c>
      <c r="M84" s="26">
        <f t="shared" si="33"/>
        <v>36</v>
      </c>
      <c r="N84" s="26">
        <f t="shared" si="33"/>
        <v>8</v>
      </c>
      <c r="O84" s="26">
        <f t="shared" si="33"/>
        <v>6</v>
      </c>
      <c r="P84" s="26">
        <f t="shared" si="33"/>
        <v>8</v>
      </c>
      <c r="Q84" s="26">
        <f t="shared" si="33"/>
        <v>2</v>
      </c>
      <c r="R84" s="26">
        <f t="shared" si="33"/>
        <v>1</v>
      </c>
      <c r="S84" s="26">
        <f t="shared" si="33"/>
        <v>0</v>
      </c>
      <c r="T84" s="26">
        <f t="shared" si="27"/>
        <v>1525</v>
      </c>
      <c r="U84" s="21"/>
      <c r="V84" s="26"/>
      <c r="W84" s="21">
        <f t="shared" si="28"/>
        <v>1045</v>
      </c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256" ht="11.25">
      <c r="A85" s="4"/>
      <c r="B85" s="4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ht="11.25">
      <c r="A86" s="11"/>
      <c r="B86" s="11" t="s">
        <v>50</v>
      </c>
      <c r="C86" s="26">
        <f aca="true" t="shared" si="34" ref="C86:T86">SUM(C79:C84)</f>
        <v>11168</v>
      </c>
      <c r="D86" s="26">
        <f>SUM(D79:D84)</f>
        <v>5315</v>
      </c>
      <c r="E86" s="26">
        <f t="shared" si="34"/>
        <v>4535</v>
      </c>
      <c r="F86" s="26">
        <f t="shared" si="34"/>
        <v>2045</v>
      </c>
      <c r="G86" s="26">
        <f t="shared" si="34"/>
        <v>2562</v>
      </c>
      <c r="H86" s="26">
        <f t="shared" si="34"/>
        <v>3048</v>
      </c>
      <c r="I86" s="26">
        <f t="shared" si="34"/>
        <v>3339</v>
      </c>
      <c r="J86" s="26">
        <f t="shared" si="34"/>
        <v>4025</v>
      </c>
      <c r="K86" s="26">
        <f t="shared" si="34"/>
        <v>4253</v>
      </c>
      <c r="L86" s="26">
        <f t="shared" si="34"/>
        <v>4520</v>
      </c>
      <c r="M86" s="26">
        <f t="shared" si="34"/>
        <v>3929</v>
      </c>
      <c r="N86" s="26">
        <f t="shared" si="34"/>
        <v>2507</v>
      </c>
      <c r="O86" s="26">
        <f t="shared" si="34"/>
        <v>1370</v>
      </c>
      <c r="P86" s="26">
        <f t="shared" si="34"/>
        <v>1023</v>
      </c>
      <c r="Q86" s="26">
        <f t="shared" si="34"/>
        <v>941</v>
      </c>
      <c r="R86" s="26">
        <f t="shared" si="34"/>
        <v>1007</v>
      </c>
      <c r="S86" s="26">
        <f t="shared" si="34"/>
        <v>0</v>
      </c>
      <c r="T86" s="26">
        <f t="shared" si="34"/>
        <v>55587</v>
      </c>
      <c r="U86" s="21">
        <v>0</v>
      </c>
      <c r="V86" s="26"/>
      <c r="W86" s="26">
        <f>SUM(W79:W84)</f>
        <v>44419</v>
      </c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</row>
    <row r="87" spans="1:256" ht="11.25">
      <c r="A87" s="4"/>
      <c r="B87" s="4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1"/>
      <c r="V87" s="26"/>
      <c r="W87" s="26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ht="11.25">
      <c r="A88" s="15"/>
      <c r="B88" s="15" t="s">
        <v>51</v>
      </c>
      <c r="C88" s="26">
        <f aca="true" t="shared" si="35" ref="C88:T88">C77+C86</f>
        <v>308887</v>
      </c>
      <c r="D88" s="26">
        <f>D77+D86</f>
        <v>106923</v>
      </c>
      <c r="E88" s="26">
        <f t="shared" si="35"/>
        <v>101653</v>
      </c>
      <c r="F88" s="26">
        <f t="shared" si="35"/>
        <v>111138</v>
      </c>
      <c r="G88" s="26">
        <f t="shared" si="35"/>
        <v>116263</v>
      </c>
      <c r="H88" s="26">
        <f t="shared" si="35"/>
        <v>117793</v>
      </c>
      <c r="I88" s="26">
        <f t="shared" si="35"/>
        <v>103222</v>
      </c>
      <c r="J88" s="26">
        <f t="shared" si="35"/>
        <v>100229</v>
      </c>
      <c r="K88" s="26">
        <f t="shared" si="35"/>
        <v>86485</v>
      </c>
      <c r="L88" s="26">
        <f t="shared" si="35"/>
        <v>67875</v>
      </c>
      <c r="M88" s="26">
        <f t="shared" si="35"/>
        <v>44359</v>
      </c>
      <c r="N88" s="26">
        <f t="shared" si="35"/>
        <v>26240</v>
      </c>
      <c r="O88" s="26">
        <f t="shared" si="35"/>
        <v>15174</v>
      </c>
      <c r="P88" s="26">
        <f t="shared" si="35"/>
        <v>9680</v>
      </c>
      <c r="Q88" s="26">
        <f t="shared" si="35"/>
        <v>6311</v>
      </c>
      <c r="R88" s="26">
        <f t="shared" si="35"/>
        <v>4477</v>
      </c>
      <c r="S88" s="26">
        <f t="shared" si="35"/>
        <v>0</v>
      </c>
      <c r="T88" s="26">
        <f t="shared" si="35"/>
        <v>1326709</v>
      </c>
      <c r="U88" s="21">
        <v>0</v>
      </c>
      <c r="V88" s="26"/>
      <c r="W88" s="26">
        <f>W77+W86</f>
        <v>1017822</v>
      </c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ht="11.25">
      <c r="A89" s="4"/>
      <c r="B89" s="4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ht="12" thickBot="1">
      <c r="A90" s="27"/>
      <c r="B90" s="27" t="s">
        <v>52</v>
      </c>
      <c r="C90" s="51">
        <f aca="true" t="shared" si="36" ref="C90:S90">(C88/$T88)</f>
        <v>0.23282196774123037</v>
      </c>
      <c r="D90" s="51">
        <f>(D88/$T88)</f>
        <v>0.08059265445549853</v>
      </c>
      <c r="E90" s="51">
        <f t="shared" si="36"/>
        <v>0.07662041939867748</v>
      </c>
      <c r="F90" s="51">
        <f t="shared" si="36"/>
        <v>0.08376968875616281</v>
      </c>
      <c r="G90" s="51">
        <f t="shared" si="36"/>
        <v>0.08763263081806183</v>
      </c>
      <c r="H90" s="51">
        <f t="shared" si="36"/>
        <v>0.0887858603506873</v>
      </c>
      <c r="I90" s="51">
        <f t="shared" si="36"/>
        <v>0.07780304497821301</v>
      </c>
      <c r="J90" s="51">
        <f t="shared" si="36"/>
        <v>0.07554708681406397</v>
      </c>
      <c r="K90" s="51">
        <f t="shared" si="36"/>
        <v>0.06518761838504149</v>
      </c>
      <c r="L90" s="51">
        <f t="shared" si="36"/>
        <v>0.05116042779539447</v>
      </c>
      <c r="M90" s="51">
        <f t="shared" si="36"/>
        <v>0.03343536525342031</v>
      </c>
      <c r="N90" s="51">
        <f t="shared" si="36"/>
        <v>0.019778263356923034</v>
      </c>
      <c r="O90" s="51">
        <f t="shared" si="36"/>
        <v>0.011437323482391392</v>
      </c>
      <c r="P90" s="51">
        <f t="shared" si="36"/>
        <v>0.007296249592035631</v>
      </c>
      <c r="Q90" s="51">
        <f t="shared" si="36"/>
        <v>0.004756883385881908</v>
      </c>
      <c r="R90" s="51">
        <f t="shared" si="36"/>
        <v>0.0033745154363164793</v>
      </c>
      <c r="S90" s="51">
        <f t="shared" si="36"/>
        <v>0</v>
      </c>
      <c r="T90" s="51">
        <f>SUM(C90:R90)</f>
        <v>0.9999999999999999</v>
      </c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2:256" ht="11.25">
      <c r="B91" s="11" t="str">
        <f>+'Cartera masculina por edad'!B29</f>
        <v>Fuente: Superintendencia de Salud, Archivo Maestro de Beneficiarios.</v>
      </c>
      <c r="C91" s="13"/>
      <c r="D91" s="13"/>
      <c r="E91" s="13"/>
      <c r="F91" s="13"/>
      <c r="G91" s="13"/>
      <c r="H91" s="13"/>
      <c r="I91" s="13"/>
      <c r="J91" s="13"/>
      <c r="K91" s="13"/>
      <c r="L91" s="53" t="s">
        <v>1</v>
      </c>
      <c r="M91" s="53" t="s">
        <v>1</v>
      </c>
      <c r="N91" s="53" t="s">
        <v>1</v>
      </c>
      <c r="O91" s="53" t="s">
        <v>1</v>
      </c>
      <c r="P91" s="13"/>
      <c r="Q91" s="13"/>
      <c r="R91" s="53" t="s">
        <v>1</v>
      </c>
      <c r="S91" s="53"/>
      <c r="T91" s="53" t="s">
        <v>1</v>
      </c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2:256" ht="11.25">
      <c r="B92" s="11" t="str">
        <f>+'Cartera masculina por edad'!B30</f>
        <v>(*) Son aquellos datos que no presentan información en el campo edad.</v>
      </c>
      <c r="C92" s="4"/>
      <c r="D92" s="4"/>
      <c r="E92" s="4"/>
      <c r="F92" s="4"/>
      <c r="G92" s="4"/>
      <c r="H92" s="4"/>
      <c r="I92" s="4"/>
      <c r="J92" s="4"/>
      <c r="K92" s="4"/>
      <c r="L92" s="11" t="s">
        <v>1</v>
      </c>
      <c r="M92" s="11" t="s">
        <v>1</v>
      </c>
      <c r="N92" s="11" t="s">
        <v>1</v>
      </c>
      <c r="O92" s="11" t="s">
        <v>1</v>
      </c>
      <c r="P92" s="4"/>
      <c r="Q92" s="4"/>
      <c r="R92" s="11" t="s">
        <v>1</v>
      </c>
      <c r="S92" s="11"/>
      <c r="T92" s="11" t="s">
        <v>1</v>
      </c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ht="11.25"/>
    <row r="94" spans="1:20" ht="15">
      <c r="A94" s="154" t="s">
        <v>230</v>
      </c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</row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</sheetData>
  <sheetProtection/>
  <mergeCells count="13">
    <mergeCell ref="B3:T3"/>
    <mergeCell ref="C5:R5"/>
    <mergeCell ref="B33:T33"/>
    <mergeCell ref="A94:T94"/>
    <mergeCell ref="A63:T63"/>
    <mergeCell ref="A32:T32"/>
    <mergeCell ref="A1:T1"/>
    <mergeCell ref="C67:R67"/>
    <mergeCell ref="B34:T34"/>
    <mergeCell ref="C36:R36"/>
    <mergeCell ref="B64:T64"/>
    <mergeCell ref="B65:T65"/>
    <mergeCell ref="B2:T2"/>
  </mergeCells>
  <hyperlinks>
    <hyperlink ref="A1" location="Indice!A1" display="Volver"/>
    <hyperlink ref="A32" location="Indice!A1" display="Volver"/>
    <hyperlink ref="A63" location="Indice!A1" display="Volver"/>
    <hyperlink ref="A94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96"/>
  <sheetViews>
    <sheetView showGridLines="0" zoomScale="80" zoomScaleNormal="80" zoomScalePageLayoutView="0" workbookViewId="0" topLeftCell="A1">
      <selection activeCell="A2" sqref="A2"/>
    </sheetView>
  </sheetViews>
  <sheetFormatPr defaultColWidth="0" defaultRowHeight="15" zeroHeight="1"/>
  <cols>
    <col min="1" max="1" width="3.69921875" style="1" bestFit="1" customWidth="1"/>
    <col min="2" max="2" width="19.3984375" style="1" customWidth="1"/>
    <col min="3" max="3" width="11.09765625" style="1" bestFit="1" customWidth="1"/>
    <col min="4" max="4" width="7" style="1" customWidth="1"/>
    <col min="5" max="5" width="7" style="1" bestFit="1" customWidth="1"/>
    <col min="6" max="6" width="6.09765625" style="1" bestFit="1" customWidth="1"/>
    <col min="7" max="7" width="6.59765625" style="1" customWidth="1"/>
    <col min="8" max="9" width="6.09765625" style="1" bestFit="1" customWidth="1"/>
    <col min="10" max="10" width="6" style="1" bestFit="1" customWidth="1"/>
    <col min="11" max="11" width="5.8984375" style="1" bestFit="1" customWidth="1"/>
    <col min="12" max="13" width="7.19921875" style="1" bestFit="1" customWidth="1"/>
    <col min="14" max="14" width="7.69921875" style="1" bestFit="1" customWidth="1"/>
    <col min="15" max="15" width="7.19921875" style="1" bestFit="1" customWidth="1"/>
    <col min="16" max="18" width="6.19921875" style="1" bestFit="1" customWidth="1"/>
    <col min="19" max="19" width="6.5" style="1" customWidth="1"/>
    <col min="20" max="20" width="8" style="1" bestFit="1" customWidth="1"/>
    <col min="21" max="21" width="6.8984375" style="1" bestFit="1" customWidth="1"/>
    <col min="22" max="22" width="10.09765625" style="1" hidden="1" customWidth="1"/>
    <col min="23" max="23" width="12.09765625" style="1" hidden="1" customWidth="1"/>
    <col min="24" max="24" width="13" style="1" hidden="1" customWidth="1"/>
    <col min="25" max="25" width="9.19921875" style="1" hidden="1" customWidth="1"/>
    <col min="26" max="27" width="0" style="1" hidden="1" customWidth="1"/>
    <col min="28" max="28" width="8.59765625" style="1" hidden="1" customWidth="1"/>
    <col min="29" max="16384" width="0" style="1" hidden="1" customWidth="1"/>
  </cols>
  <sheetData>
    <row r="1" spans="1:20" ht="15">
      <c r="A1" s="154" t="s">
        <v>230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56" ht="13.5">
      <c r="A2" s="44"/>
      <c r="B2" s="155" t="s">
        <v>78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44"/>
      <c r="V2" s="21"/>
      <c r="W2" s="21"/>
      <c r="X2" s="4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2:256" ht="13.5">
      <c r="B3" s="155" t="s">
        <v>266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2"/>
      <c r="V3" s="21"/>
      <c r="W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5.75" customHeight="1">
      <c r="A5" s="112" t="s">
        <v>1</v>
      </c>
      <c r="B5" s="112" t="s">
        <v>1</v>
      </c>
      <c r="C5" s="164" t="s">
        <v>54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5" t="s">
        <v>221</v>
      </c>
      <c r="T5" s="167" t="s">
        <v>4</v>
      </c>
      <c r="U5" s="45"/>
      <c r="V5" s="21"/>
      <c r="W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11.25">
      <c r="A6" s="120" t="s">
        <v>38</v>
      </c>
      <c r="B6" s="120" t="s">
        <v>39</v>
      </c>
      <c r="C6" s="125" t="s">
        <v>246</v>
      </c>
      <c r="D6" s="125" t="s">
        <v>247</v>
      </c>
      <c r="E6" s="125" t="s">
        <v>55</v>
      </c>
      <c r="F6" s="125" t="s">
        <v>56</v>
      </c>
      <c r="G6" s="125" t="s">
        <v>57</v>
      </c>
      <c r="H6" s="125" t="s">
        <v>58</v>
      </c>
      <c r="I6" s="125" t="s">
        <v>59</v>
      </c>
      <c r="J6" s="125" t="s">
        <v>60</v>
      </c>
      <c r="K6" s="125" t="s">
        <v>61</v>
      </c>
      <c r="L6" s="125" t="s">
        <v>62</v>
      </c>
      <c r="M6" s="125" t="s">
        <v>63</v>
      </c>
      <c r="N6" s="125" t="s">
        <v>64</v>
      </c>
      <c r="O6" s="125" t="s">
        <v>65</v>
      </c>
      <c r="P6" s="125" t="s">
        <v>66</v>
      </c>
      <c r="Q6" s="125" t="s">
        <v>67</v>
      </c>
      <c r="R6" s="126" t="s">
        <v>68</v>
      </c>
      <c r="S6" s="166"/>
      <c r="T6" s="168"/>
      <c r="U6" s="46"/>
      <c r="V6" s="21" t="s">
        <v>79</v>
      </c>
      <c r="W6" s="47" t="s">
        <v>80</v>
      </c>
      <c r="X6" s="48" t="s">
        <v>81</v>
      </c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1.25">
      <c r="A7" s="4">
        <v>67</v>
      </c>
      <c r="B7" s="11" t="str">
        <f>+'Cartera femenina por edad'!B7</f>
        <v>Colmena Golden Cross</v>
      </c>
      <c r="C7" s="23">
        <f>'Cartera masculina por edad'!C7+'Cartera femenina por edad'!C7</f>
        <v>62</v>
      </c>
      <c r="D7" s="23">
        <f>'Cartera masculina por edad'!D7+'Cartera femenina por edad'!D7</f>
        <v>316</v>
      </c>
      <c r="E7" s="23">
        <f>'Cartera masculina por edad'!E7+'Cartera femenina por edad'!E7</f>
        <v>6548</v>
      </c>
      <c r="F7" s="23">
        <f>'Cartera masculina por edad'!F7+'Cartera femenina por edad'!F7</f>
        <v>34458</v>
      </c>
      <c r="G7" s="23">
        <f>'Cartera masculina por edad'!G7+'Cartera femenina por edad'!G7</f>
        <v>42061</v>
      </c>
      <c r="H7" s="23">
        <f>'Cartera masculina por edad'!H7+'Cartera femenina por edad'!H7</f>
        <v>37351</v>
      </c>
      <c r="I7" s="23">
        <f>'Cartera masculina por edad'!I7+'Cartera femenina por edad'!I7</f>
        <v>27544</v>
      </c>
      <c r="J7" s="23">
        <f>'Cartera masculina por edad'!J7+'Cartera femenina por edad'!J7</f>
        <v>23794</v>
      </c>
      <c r="K7" s="23">
        <f>'Cartera masculina por edad'!K7+'Cartera femenina por edad'!K7</f>
        <v>20294</v>
      </c>
      <c r="L7" s="23">
        <f>'Cartera masculina por edad'!L7+'Cartera femenina por edad'!L7</f>
        <v>16269</v>
      </c>
      <c r="M7" s="23">
        <f>'Cartera masculina por edad'!M7+'Cartera femenina por edad'!M7</f>
        <v>11446</v>
      </c>
      <c r="N7" s="23">
        <f>'Cartera masculina por edad'!N7+'Cartera femenina por edad'!N7</f>
        <v>7125</v>
      </c>
      <c r="O7" s="23">
        <f>'Cartera masculina por edad'!O7+'Cartera femenina por edad'!O7</f>
        <v>4106</v>
      </c>
      <c r="P7" s="23">
        <f>'Cartera masculina por edad'!P7+'Cartera femenina por edad'!P7</f>
        <v>2260</v>
      </c>
      <c r="Q7" s="23">
        <f>'Cartera masculina por edad'!Q7+'Cartera femenina por edad'!Q7</f>
        <v>1328</v>
      </c>
      <c r="R7" s="23">
        <f>'Cartera masculina por edad'!R7+'Cartera femenina por edad'!R7</f>
        <v>735</v>
      </c>
      <c r="S7" s="23">
        <f>'Cartera masculina por edad'!S7+'Cartera femenina por edad'!S7</f>
        <v>0</v>
      </c>
      <c r="T7" s="26">
        <f aca="true" t="shared" si="0" ref="T7:T13">SUM(C7:S7)</f>
        <v>235697</v>
      </c>
      <c r="U7" s="26"/>
      <c r="V7" s="13"/>
      <c r="W7" s="13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1.25">
      <c r="A8" s="4">
        <v>78</v>
      </c>
      <c r="B8" s="11" t="str">
        <f>+'Cartera femenina por edad'!B8</f>
        <v>Isapre Cruz Blanca S.A.</v>
      </c>
      <c r="C8" s="23">
        <f>'Cartera masculina por edad'!C8+'Cartera femenina por edad'!C8</f>
        <v>227</v>
      </c>
      <c r="D8" s="23">
        <f>'Cartera masculina por edad'!D8+'Cartera femenina por edad'!D8</f>
        <v>1105</v>
      </c>
      <c r="E8" s="23">
        <f>'Cartera masculina por edad'!E8+'Cartera femenina por edad'!E8</f>
        <v>13044</v>
      </c>
      <c r="F8" s="23">
        <f>'Cartera masculina por edad'!F8+'Cartera femenina por edad'!F8</f>
        <v>38571</v>
      </c>
      <c r="G8" s="23">
        <f>'Cartera masculina por edad'!G8+'Cartera femenina por edad'!G8</f>
        <v>43038</v>
      </c>
      <c r="H8" s="23">
        <f>'Cartera masculina por edad'!H8+'Cartera femenina por edad'!H8</f>
        <v>41881</v>
      </c>
      <c r="I8" s="23">
        <f>'Cartera masculina por edad'!I8+'Cartera femenina por edad'!I8</f>
        <v>34854</v>
      </c>
      <c r="J8" s="23">
        <f>'Cartera masculina por edad'!J8+'Cartera femenina por edad'!J8</f>
        <v>32029</v>
      </c>
      <c r="K8" s="23">
        <f>'Cartera masculina por edad'!K8+'Cartera femenina por edad'!K8</f>
        <v>26412</v>
      </c>
      <c r="L8" s="23">
        <f>'Cartera masculina por edad'!L8+'Cartera femenina por edad'!L8</f>
        <v>19765</v>
      </c>
      <c r="M8" s="23">
        <f>'Cartera masculina por edad'!M8+'Cartera femenina por edad'!M8</f>
        <v>13544</v>
      </c>
      <c r="N8" s="23">
        <f>'Cartera masculina por edad'!N8+'Cartera femenina por edad'!N8</f>
        <v>7741</v>
      </c>
      <c r="O8" s="23">
        <f>'Cartera masculina por edad'!O8+'Cartera femenina por edad'!O8</f>
        <v>3717</v>
      </c>
      <c r="P8" s="23">
        <f>'Cartera masculina por edad'!P8+'Cartera femenina por edad'!P8</f>
        <v>2301</v>
      </c>
      <c r="Q8" s="23">
        <f>'Cartera masculina por edad'!Q8+'Cartera femenina por edad'!Q8</f>
        <v>1143</v>
      </c>
      <c r="R8" s="23">
        <f>'Cartera masculina por edad'!R8+'Cartera femenina por edad'!R8</f>
        <v>585</v>
      </c>
      <c r="S8" s="23">
        <f>'Cartera masculina por edad'!S8+'Cartera femenina por edad'!S8</f>
        <v>0</v>
      </c>
      <c r="T8" s="26">
        <f t="shared" si="0"/>
        <v>279957</v>
      </c>
      <c r="U8" s="26"/>
      <c r="V8" s="13"/>
      <c r="W8" s="13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1.25">
      <c r="A9" s="4">
        <v>80</v>
      </c>
      <c r="B9" s="11" t="str">
        <f>+'Cartera femenina por edad'!B9</f>
        <v>Vida Tres</v>
      </c>
      <c r="C9" s="23">
        <f>'Cartera masculina por edad'!C9+'Cartera femenina por edad'!C9</f>
        <v>23</v>
      </c>
      <c r="D9" s="23">
        <f>'Cartera masculina por edad'!D9+'Cartera femenina por edad'!D9</f>
        <v>115</v>
      </c>
      <c r="E9" s="23">
        <f>'Cartera masculina por edad'!E9+'Cartera femenina por edad'!E9</f>
        <v>1373</v>
      </c>
      <c r="F9" s="23">
        <f>'Cartera masculina por edad'!F9+'Cartera femenina por edad'!F9</f>
        <v>6587</v>
      </c>
      <c r="G9" s="23">
        <f>'Cartera masculina por edad'!G9+'Cartera femenina por edad'!G9</f>
        <v>9233</v>
      </c>
      <c r="H9" s="23">
        <f>'Cartera masculina por edad'!H9+'Cartera femenina por edad'!H9</f>
        <v>11014</v>
      </c>
      <c r="I9" s="23">
        <f>'Cartera masculina por edad'!I9+'Cartera femenina por edad'!I9</f>
        <v>9706</v>
      </c>
      <c r="J9" s="23">
        <f>'Cartera masculina por edad'!J9+'Cartera femenina por edad'!J9</f>
        <v>8439</v>
      </c>
      <c r="K9" s="23">
        <f>'Cartera masculina por edad'!K9+'Cartera femenina por edad'!K9</f>
        <v>6927</v>
      </c>
      <c r="L9" s="23">
        <f>'Cartera masculina por edad'!L9+'Cartera femenina por edad'!L9</f>
        <v>5373</v>
      </c>
      <c r="M9" s="23">
        <f>'Cartera masculina por edad'!M9+'Cartera femenina por edad'!M9</f>
        <v>4563</v>
      </c>
      <c r="N9" s="23">
        <f>'Cartera masculina por edad'!N9+'Cartera femenina por edad'!N9</f>
        <v>3087</v>
      </c>
      <c r="O9" s="23">
        <f>'Cartera masculina por edad'!O9+'Cartera femenina por edad'!O9</f>
        <v>1647</v>
      </c>
      <c r="P9" s="23">
        <f>'Cartera masculina por edad'!P9+'Cartera femenina por edad'!P9</f>
        <v>1229</v>
      </c>
      <c r="Q9" s="23">
        <f>'Cartera masculina por edad'!Q9+'Cartera femenina por edad'!Q9</f>
        <v>682</v>
      </c>
      <c r="R9" s="23">
        <f>'Cartera masculina por edad'!R9+'Cartera femenina por edad'!R9</f>
        <v>332</v>
      </c>
      <c r="S9" s="23">
        <f>'Cartera masculina por edad'!S9+'Cartera femenina por edad'!S9</f>
        <v>0</v>
      </c>
      <c r="T9" s="26">
        <f t="shared" si="0"/>
        <v>70330</v>
      </c>
      <c r="U9" s="26"/>
      <c r="V9" s="13"/>
      <c r="W9" s="13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1.25">
      <c r="A10" s="4">
        <v>81</v>
      </c>
      <c r="B10" s="11" t="str">
        <f>+'Cartera femenina por edad'!B10</f>
        <v>Ferrosalud</v>
      </c>
      <c r="C10" s="23">
        <f>'Cartera masculina por edad'!C10+'Cartera femenina por edad'!C10</f>
        <v>5</v>
      </c>
      <c r="D10" s="23">
        <f>'Cartera masculina por edad'!D10+'Cartera femenina por edad'!D10</f>
        <v>333</v>
      </c>
      <c r="E10" s="23">
        <f>'Cartera masculina por edad'!E10+'Cartera femenina por edad'!E10</f>
        <v>2619</v>
      </c>
      <c r="F10" s="23">
        <f>'Cartera masculina por edad'!F10+'Cartera femenina por edad'!F10</f>
        <v>1814</v>
      </c>
      <c r="G10" s="23">
        <f>'Cartera masculina por edad'!G10+'Cartera femenina por edad'!G10</f>
        <v>1302</v>
      </c>
      <c r="H10" s="23">
        <f>'Cartera masculina por edad'!H10+'Cartera femenina por edad'!H10</f>
        <v>1318</v>
      </c>
      <c r="I10" s="23">
        <f>'Cartera masculina por edad'!I10+'Cartera femenina por edad'!I10</f>
        <v>1135</v>
      </c>
      <c r="J10" s="23">
        <f>'Cartera masculina por edad'!J10+'Cartera femenina por edad'!J10</f>
        <v>1189</v>
      </c>
      <c r="K10" s="23">
        <f>'Cartera masculina por edad'!K10+'Cartera femenina por edad'!K10</f>
        <v>838</v>
      </c>
      <c r="L10" s="23">
        <f>'Cartera masculina por edad'!L10+'Cartera femenina por edad'!L10</f>
        <v>552</v>
      </c>
      <c r="M10" s="23">
        <f>'Cartera masculina por edad'!M10+'Cartera femenina por edad'!M10</f>
        <v>472</v>
      </c>
      <c r="N10" s="23">
        <f>'Cartera masculina por edad'!N10+'Cartera femenina por edad'!N10</f>
        <v>201</v>
      </c>
      <c r="O10" s="23">
        <f>'Cartera masculina por edad'!O10+'Cartera femenina por edad'!O10</f>
        <v>120</v>
      </c>
      <c r="P10" s="23">
        <f>'Cartera masculina por edad'!P10+'Cartera femenina por edad'!P10</f>
        <v>57</v>
      </c>
      <c r="Q10" s="23">
        <f>'Cartera masculina por edad'!Q10+'Cartera femenina por edad'!Q10</f>
        <v>25</v>
      </c>
      <c r="R10" s="23">
        <f>'Cartera masculina por edad'!R10+'Cartera femenina por edad'!R10</f>
        <v>7</v>
      </c>
      <c r="S10" s="23">
        <f>'Cartera masculina por edad'!S10+'Cartera femenina por edad'!S10</f>
        <v>0</v>
      </c>
      <c r="T10" s="26">
        <f>SUM(C10:S10)</f>
        <v>11987</v>
      </c>
      <c r="U10" s="26"/>
      <c r="V10" s="13"/>
      <c r="W10" s="13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11.25">
      <c r="A11" s="4">
        <v>88</v>
      </c>
      <c r="B11" s="11" t="str">
        <f>+'Cartera femenina por edad'!B11</f>
        <v>Mas Vida</v>
      </c>
      <c r="C11" s="23">
        <f>'Cartera masculina por edad'!C11+'Cartera femenina por edad'!C11</f>
        <v>195</v>
      </c>
      <c r="D11" s="23">
        <f>'Cartera masculina por edad'!D11+'Cartera femenina por edad'!D11</f>
        <v>314</v>
      </c>
      <c r="E11" s="23">
        <f>'Cartera masculina por edad'!E11+'Cartera femenina por edad'!E11</f>
        <v>4603</v>
      </c>
      <c r="F11" s="23">
        <f>'Cartera masculina por edad'!F11+'Cartera femenina por edad'!F11</f>
        <v>25661</v>
      </c>
      <c r="G11" s="23">
        <f>'Cartera masculina por edad'!G11+'Cartera femenina por edad'!G11</f>
        <v>38296</v>
      </c>
      <c r="H11" s="23">
        <f>'Cartera masculina por edad'!H11+'Cartera femenina por edad'!H11</f>
        <v>38009</v>
      </c>
      <c r="I11" s="23">
        <f>'Cartera masculina por edad'!I11+'Cartera femenina por edad'!I11</f>
        <v>27786</v>
      </c>
      <c r="J11" s="23">
        <f>'Cartera masculina por edad'!J11+'Cartera femenina por edad'!J11</f>
        <v>21604</v>
      </c>
      <c r="K11" s="23">
        <f>'Cartera masculina por edad'!K11+'Cartera femenina por edad'!K11</f>
        <v>15475</v>
      </c>
      <c r="L11" s="23">
        <f>'Cartera masculina por edad'!L11+'Cartera femenina por edad'!L11</f>
        <v>9531</v>
      </c>
      <c r="M11" s="23">
        <f>'Cartera masculina por edad'!M11+'Cartera femenina por edad'!M11</f>
        <v>3766</v>
      </c>
      <c r="N11" s="23">
        <f>'Cartera masculina por edad'!N11+'Cartera femenina por edad'!N11</f>
        <v>1783</v>
      </c>
      <c r="O11" s="23">
        <f>'Cartera masculina por edad'!O11+'Cartera femenina por edad'!O11</f>
        <v>822</v>
      </c>
      <c r="P11" s="23">
        <f>'Cartera masculina por edad'!P11+'Cartera femenina por edad'!P11</f>
        <v>509</v>
      </c>
      <c r="Q11" s="23">
        <f>'Cartera masculina por edad'!Q11+'Cartera femenina por edad'!Q11</f>
        <v>331</v>
      </c>
      <c r="R11" s="23">
        <f>'Cartera masculina por edad'!R11+'Cartera femenina por edad'!R11</f>
        <v>198</v>
      </c>
      <c r="S11" s="23">
        <f>'Cartera masculina por edad'!S11+'Cartera femenina por edad'!S11</f>
        <v>0</v>
      </c>
      <c r="T11" s="26">
        <f t="shared" si="0"/>
        <v>188883</v>
      </c>
      <c r="U11" s="26"/>
      <c r="V11" s="13"/>
      <c r="W11" s="13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1.25">
      <c r="A12" s="4">
        <v>99</v>
      </c>
      <c r="B12" s="11" t="str">
        <f>+'Cartera femenina por edad'!B12</f>
        <v>Isapre Banmédica</v>
      </c>
      <c r="C12" s="23">
        <f>'Cartera masculina por edad'!C12+'Cartera femenina por edad'!C12</f>
        <v>105</v>
      </c>
      <c r="D12" s="23">
        <f>'Cartera masculina por edad'!D12+'Cartera femenina por edad'!D12</f>
        <v>1432</v>
      </c>
      <c r="E12" s="23">
        <f>'Cartera masculina por edad'!E12+'Cartera femenina por edad'!E12</f>
        <v>15853</v>
      </c>
      <c r="F12" s="23">
        <f>'Cartera masculina por edad'!F12+'Cartera femenina por edad'!F12</f>
        <v>42326</v>
      </c>
      <c r="G12" s="23">
        <f>'Cartera masculina por edad'!G12+'Cartera femenina por edad'!G12</f>
        <v>46227</v>
      </c>
      <c r="H12" s="23">
        <f>'Cartera masculina por edad'!H12+'Cartera femenina por edad'!H12</f>
        <v>43904</v>
      </c>
      <c r="I12" s="23">
        <f>'Cartera masculina por edad'!I12+'Cartera femenina por edad'!I12</f>
        <v>37902</v>
      </c>
      <c r="J12" s="23">
        <f>'Cartera masculina por edad'!J12+'Cartera femenina por edad'!J12</f>
        <v>35308</v>
      </c>
      <c r="K12" s="23">
        <f>'Cartera masculina por edad'!K12+'Cartera femenina por edad'!K12</f>
        <v>27980</v>
      </c>
      <c r="L12" s="23">
        <f>'Cartera masculina por edad'!L12+'Cartera femenina por edad'!L12</f>
        <v>21556</v>
      </c>
      <c r="M12" s="23">
        <f>'Cartera masculina por edad'!M12+'Cartera femenina por edad'!M12</f>
        <v>15750</v>
      </c>
      <c r="N12" s="23">
        <f>'Cartera masculina por edad'!N12+'Cartera femenina por edad'!N12</f>
        <v>9447</v>
      </c>
      <c r="O12" s="23">
        <f>'Cartera masculina por edad'!O12+'Cartera femenina por edad'!O12</f>
        <v>4933</v>
      </c>
      <c r="P12" s="23">
        <f>'Cartera masculina por edad'!P12+'Cartera femenina por edad'!P12</f>
        <v>3139</v>
      </c>
      <c r="Q12" s="23">
        <f>'Cartera masculina por edad'!Q12+'Cartera femenina por edad'!Q12</f>
        <v>2127</v>
      </c>
      <c r="R12" s="23">
        <f>'Cartera masculina por edad'!R12+'Cartera femenina por edad'!R12</f>
        <v>1340</v>
      </c>
      <c r="S12" s="23">
        <f>'Cartera masculina por edad'!S12+'Cartera femenina por edad'!S12</f>
        <v>0</v>
      </c>
      <c r="T12" s="26">
        <f t="shared" si="0"/>
        <v>309329</v>
      </c>
      <c r="U12" s="26"/>
      <c r="V12" s="13"/>
      <c r="W12" s="13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1.25">
      <c r="A13" s="4">
        <v>107</v>
      </c>
      <c r="B13" s="11" t="str">
        <f>+'Cartera femenina por edad'!B13</f>
        <v>Consalud S.A.</v>
      </c>
      <c r="C13" s="23">
        <f>'Cartera masculina por edad'!C13+'Cartera femenina por edad'!C13</f>
        <v>138</v>
      </c>
      <c r="D13" s="23">
        <f>'Cartera masculina por edad'!D13+'Cartera femenina por edad'!D13</f>
        <v>3084</v>
      </c>
      <c r="E13" s="23">
        <f>'Cartera masculina por edad'!E13+'Cartera femenina por edad'!E13</f>
        <v>28079</v>
      </c>
      <c r="F13" s="23">
        <f>'Cartera masculina por edad'!F13+'Cartera femenina por edad'!F13</f>
        <v>41909</v>
      </c>
      <c r="G13" s="23">
        <f>'Cartera masculina por edad'!G13+'Cartera femenina por edad'!G13</f>
        <v>40276</v>
      </c>
      <c r="H13" s="23">
        <f>'Cartera masculina por edad'!H13+'Cartera femenina por edad'!H13</f>
        <v>38855</v>
      </c>
      <c r="I13" s="23">
        <f>'Cartera masculina por edad'!I13+'Cartera femenina por edad'!I13</f>
        <v>34895</v>
      </c>
      <c r="J13" s="23">
        <f>'Cartera masculina por edad'!J13+'Cartera femenina por edad'!J13</f>
        <v>34535</v>
      </c>
      <c r="K13" s="23">
        <f>'Cartera masculina por edad'!K13+'Cartera femenina por edad'!K13</f>
        <v>28524</v>
      </c>
      <c r="L13" s="23">
        <f>'Cartera masculina por edad'!L13+'Cartera femenina por edad'!L13</f>
        <v>22337</v>
      </c>
      <c r="M13" s="23">
        <f>'Cartera masculina por edad'!M13+'Cartera femenina por edad'!M13</f>
        <v>14385</v>
      </c>
      <c r="N13" s="23">
        <f>'Cartera masculina por edad'!N13+'Cartera femenina por edad'!N13</f>
        <v>7272</v>
      </c>
      <c r="O13" s="23">
        <f>'Cartera masculina por edad'!O13+'Cartera femenina por edad'!O13</f>
        <v>4559</v>
      </c>
      <c r="P13" s="23">
        <f>'Cartera masculina por edad'!P13+'Cartera femenina por edad'!P13</f>
        <v>3141</v>
      </c>
      <c r="Q13" s="23">
        <f>'Cartera masculina por edad'!Q13+'Cartera femenina por edad'!Q13</f>
        <v>1747</v>
      </c>
      <c r="R13" s="23">
        <f>'Cartera masculina por edad'!R13+'Cartera femenina por edad'!R13</f>
        <v>865</v>
      </c>
      <c r="S13" s="23">
        <f>'Cartera masculina por edad'!S13+'Cartera femenina por edad'!S13</f>
        <v>0</v>
      </c>
      <c r="T13" s="26">
        <f t="shared" si="0"/>
        <v>304601</v>
      </c>
      <c r="U13" s="26"/>
      <c r="V13" s="13"/>
      <c r="W13" s="13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1.25">
      <c r="A14" s="4"/>
      <c r="B14" s="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V14" s="21"/>
      <c r="W14" s="13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2:256" ht="11.25">
      <c r="B15" s="11" t="s">
        <v>44</v>
      </c>
      <c r="C15" s="26">
        <f aca="true" t="shared" si="1" ref="C15:T15">SUM(C7:C14)</f>
        <v>755</v>
      </c>
      <c r="D15" s="26">
        <f t="shared" si="1"/>
        <v>6699</v>
      </c>
      <c r="E15" s="26">
        <f t="shared" si="1"/>
        <v>72119</v>
      </c>
      <c r="F15" s="26">
        <f t="shared" si="1"/>
        <v>191326</v>
      </c>
      <c r="G15" s="26">
        <f t="shared" si="1"/>
        <v>220433</v>
      </c>
      <c r="H15" s="26">
        <f t="shared" si="1"/>
        <v>212332</v>
      </c>
      <c r="I15" s="26">
        <f t="shared" si="1"/>
        <v>173822</v>
      </c>
      <c r="J15" s="26">
        <f t="shared" si="1"/>
        <v>156898</v>
      </c>
      <c r="K15" s="26">
        <f t="shared" si="1"/>
        <v>126450</v>
      </c>
      <c r="L15" s="26">
        <f t="shared" si="1"/>
        <v>95383</v>
      </c>
      <c r="M15" s="26">
        <f t="shared" si="1"/>
        <v>63926</v>
      </c>
      <c r="N15" s="26">
        <f t="shared" si="1"/>
        <v>36656</v>
      </c>
      <c r="O15" s="26">
        <f t="shared" si="1"/>
        <v>19904</v>
      </c>
      <c r="P15" s="26">
        <f t="shared" si="1"/>
        <v>12636</v>
      </c>
      <c r="Q15" s="26">
        <f t="shared" si="1"/>
        <v>7383</v>
      </c>
      <c r="R15" s="26">
        <f t="shared" si="1"/>
        <v>4062</v>
      </c>
      <c r="S15" s="26">
        <f t="shared" si="1"/>
        <v>0</v>
      </c>
      <c r="T15" s="26">
        <f t="shared" si="1"/>
        <v>1400784</v>
      </c>
      <c r="U15" s="26"/>
      <c r="V15" s="13">
        <f>SUM(C15:H15)</f>
        <v>703664</v>
      </c>
      <c r="W15" s="13">
        <f>SUM(I15:L15)</f>
        <v>552553</v>
      </c>
      <c r="X15" s="13">
        <f>SUM(M15:R15)</f>
        <v>144567</v>
      </c>
      <c r="Y15" s="13">
        <f>SUM(V15:X15)</f>
        <v>1400784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11.25">
      <c r="A16" s="4"/>
      <c r="B16" s="4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26"/>
      <c r="T16" s="49"/>
      <c r="U16" s="26"/>
      <c r="V16" s="50">
        <f>+V15/$Y15</f>
        <v>0.5023358347896606</v>
      </c>
      <c r="W16" s="50">
        <f>+W15/$Y15</f>
        <v>0.3944598167883128</v>
      </c>
      <c r="X16" s="50">
        <f>+X15/$Y15</f>
        <v>0.10320434842202653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1.25">
      <c r="A17" s="4">
        <v>62</v>
      </c>
      <c r="B17" s="11" t="str">
        <f>+'Cartera femenina por edad'!B17</f>
        <v>San Lorenzo</v>
      </c>
      <c r="C17" s="23">
        <f>'Cartera masculina por edad'!C17+'Cartera femenina por edad'!C17</f>
        <v>1</v>
      </c>
      <c r="D17" s="23">
        <f>'Cartera masculina por edad'!D17+'Cartera femenina por edad'!D17</f>
        <v>0</v>
      </c>
      <c r="E17" s="23">
        <f>'Cartera masculina por edad'!E17+'Cartera femenina por edad'!E17</f>
        <v>3</v>
      </c>
      <c r="F17" s="23">
        <f>'Cartera masculina por edad'!F17+'Cartera femenina por edad'!F17</f>
        <v>19</v>
      </c>
      <c r="G17" s="23">
        <f>'Cartera masculina por edad'!G17+'Cartera femenina por edad'!G17</f>
        <v>74</v>
      </c>
      <c r="H17" s="23">
        <f>'Cartera masculina por edad'!H17+'Cartera femenina por edad'!H17</f>
        <v>131</v>
      </c>
      <c r="I17" s="23">
        <f>'Cartera masculina por edad'!I17+'Cartera femenina por edad'!I17</f>
        <v>104</v>
      </c>
      <c r="J17" s="23">
        <f>'Cartera masculina por edad'!J17+'Cartera femenina por edad'!J17</f>
        <v>145</v>
      </c>
      <c r="K17" s="23">
        <f>'Cartera masculina por edad'!K17+'Cartera femenina por edad'!K17</f>
        <v>327</v>
      </c>
      <c r="L17" s="23">
        <f>'Cartera masculina por edad'!L17+'Cartera femenina por edad'!L17</f>
        <v>379</v>
      </c>
      <c r="M17" s="23">
        <f>'Cartera masculina por edad'!M17+'Cartera femenina por edad'!M17</f>
        <v>225</v>
      </c>
      <c r="N17" s="23">
        <f>'Cartera masculina por edad'!N17+'Cartera femenina por edad'!N17</f>
        <v>57</v>
      </c>
      <c r="O17" s="23">
        <f>'Cartera masculina por edad'!O17+'Cartera femenina por edad'!O17</f>
        <v>25</v>
      </c>
      <c r="P17" s="23">
        <f>'Cartera masculina por edad'!P17+'Cartera femenina por edad'!P17</f>
        <v>7</v>
      </c>
      <c r="Q17" s="23">
        <f>'Cartera masculina por edad'!Q17+'Cartera femenina por edad'!Q17</f>
        <v>4</v>
      </c>
      <c r="R17" s="23">
        <f>'Cartera masculina por edad'!R17+'Cartera femenina por edad'!R17</f>
        <v>1</v>
      </c>
      <c r="S17" s="23">
        <f>'Cartera masculina por edad'!S17+'Cartera femenina por edad'!S17</f>
        <v>0</v>
      </c>
      <c r="T17" s="26">
        <f aca="true" t="shared" si="2" ref="T17:T22">SUM(C17:S17)</f>
        <v>1502</v>
      </c>
      <c r="U17" s="26"/>
      <c r="V17" s="13"/>
      <c r="W17" s="13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1.25">
      <c r="A18" s="4">
        <v>63</v>
      </c>
      <c r="B18" s="11" t="str">
        <f>+'Cartera femenina por edad'!B18</f>
        <v>Fusat Ltda.</v>
      </c>
      <c r="C18" s="23">
        <f>'Cartera masculina por edad'!C18+'Cartera femenina por edad'!C18</f>
        <v>265</v>
      </c>
      <c r="D18" s="23">
        <f>'Cartera masculina por edad'!D18+'Cartera femenina por edad'!D18</f>
        <v>51</v>
      </c>
      <c r="E18" s="23">
        <f>'Cartera masculina por edad'!E18+'Cartera femenina por edad'!E18</f>
        <v>98</v>
      </c>
      <c r="F18" s="23">
        <f>'Cartera masculina por edad'!F18+'Cartera femenina por edad'!F18</f>
        <v>557</v>
      </c>
      <c r="G18" s="23">
        <f>'Cartera masculina por edad'!G18+'Cartera femenina por edad'!G18</f>
        <v>1117</v>
      </c>
      <c r="H18" s="23">
        <f>'Cartera masculina por edad'!H18+'Cartera femenina por edad'!H18</f>
        <v>1215</v>
      </c>
      <c r="I18" s="23">
        <f>'Cartera masculina por edad'!I18+'Cartera femenina por edad'!I18</f>
        <v>1042</v>
      </c>
      <c r="J18" s="23">
        <f>'Cartera masculina por edad'!J18+'Cartera femenina por edad'!J18</f>
        <v>1255</v>
      </c>
      <c r="K18" s="23">
        <f>'Cartera masculina por edad'!K18+'Cartera femenina por edad'!K18</f>
        <v>1219</v>
      </c>
      <c r="L18" s="23">
        <f>'Cartera masculina por edad'!L18+'Cartera femenina por edad'!L18</f>
        <v>2009</v>
      </c>
      <c r="M18" s="23">
        <f>'Cartera masculina por edad'!M18+'Cartera femenina por edad'!M18</f>
        <v>2050</v>
      </c>
      <c r="N18" s="23">
        <f>'Cartera masculina por edad'!N18+'Cartera femenina por edad'!N18</f>
        <v>1443</v>
      </c>
      <c r="O18" s="23">
        <f>'Cartera masculina por edad'!O18+'Cartera femenina por edad'!O18</f>
        <v>740</v>
      </c>
      <c r="P18" s="23">
        <f>'Cartera masculina por edad'!P18+'Cartera femenina por edad'!P18</f>
        <v>311</v>
      </c>
      <c r="Q18" s="23">
        <f>'Cartera masculina por edad'!Q18+'Cartera femenina por edad'!Q18</f>
        <v>120</v>
      </c>
      <c r="R18" s="23">
        <f>'Cartera masculina por edad'!R18+'Cartera femenina por edad'!R18</f>
        <v>65</v>
      </c>
      <c r="S18" s="23">
        <f>'Cartera masculina por edad'!S18+'Cartera femenina por edad'!S18</f>
        <v>0</v>
      </c>
      <c r="T18" s="26">
        <f t="shared" si="2"/>
        <v>13557</v>
      </c>
      <c r="U18" s="26"/>
      <c r="V18" s="13"/>
      <c r="W18" s="13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11.25">
      <c r="A19" s="4">
        <v>65</v>
      </c>
      <c r="B19" s="11" t="str">
        <f>+'Cartera femenina por edad'!B19</f>
        <v>Chuquicamata</v>
      </c>
      <c r="C19" s="23">
        <f>'Cartera masculina por edad'!C19+'Cartera femenina por edad'!C19</f>
        <v>346</v>
      </c>
      <c r="D19" s="23">
        <f>'Cartera masculina por edad'!D19+'Cartera femenina por edad'!D19</f>
        <v>44</v>
      </c>
      <c r="E19" s="23">
        <f>'Cartera masculina por edad'!E19+'Cartera femenina por edad'!E19</f>
        <v>125</v>
      </c>
      <c r="F19" s="23">
        <f>'Cartera masculina por edad'!F19+'Cartera femenina por edad'!F19</f>
        <v>760</v>
      </c>
      <c r="G19" s="23">
        <f>'Cartera masculina por edad'!G19+'Cartera femenina por edad'!G19</f>
        <v>905</v>
      </c>
      <c r="H19" s="23">
        <f>'Cartera masculina por edad'!H19+'Cartera femenina por edad'!H19</f>
        <v>1111</v>
      </c>
      <c r="I19" s="23">
        <f>'Cartera masculina por edad'!I19+'Cartera femenina por edad'!I19</f>
        <v>1325</v>
      </c>
      <c r="J19" s="23">
        <f>'Cartera masculina por edad'!J19+'Cartera femenina por edad'!J19</f>
        <v>1921</v>
      </c>
      <c r="K19" s="23">
        <f>'Cartera masculina por edad'!K19+'Cartera femenina por edad'!K19</f>
        <v>1846</v>
      </c>
      <c r="L19" s="23">
        <f>'Cartera masculina por edad'!L19+'Cartera femenina por edad'!L19</f>
        <v>1802</v>
      </c>
      <c r="M19" s="23">
        <f>'Cartera masculina por edad'!M19+'Cartera femenina por edad'!M19</f>
        <v>1395</v>
      </c>
      <c r="N19" s="23">
        <f>'Cartera masculina por edad'!N19+'Cartera femenina por edad'!N19</f>
        <v>729</v>
      </c>
      <c r="O19" s="23">
        <f>'Cartera masculina por edad'!O19+'Cartera femenina por edad'!O19</f>
        <v>206</v>
      </c>
      <c r="P19" s="23">
        <f>'Cartera masculina por edad'!P19+'Cartera femenina por edad'!P19</f>
        <v>61</v>
      </c>
      <c r="Q19" s="23">
        <f>'Cartera masculina por edad'!Q19+'Cartera femenina por edad'!Q19</f>
        <v>27</v>
      </c>
      <c r="R19" s="23">
        <f>'Cartera masculina por edad'!R19+'Cartera femenina por edad'!R19</f>
        <v>20</v>
      </c>
      <c r="S19" s="23">
        <f>'Cartera masculina por edad'!S19+'Cartera femenina por edad'!S19</f>
        <v>0</v>
      </c>
      <c r="T19" s="26">
        <f t="shared" si="2"/>
        <v>12623</v>
      </c>
      <c r="U19" s="26"/>
      <c r="V19" s="13"/>
      <c r="W19" s="13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1.25">
      <c r="A20" s="4">
        <v>68</v>
      </c>
      <c r="B20" s="11" t="str">
        <f>+'Cartera femenina por edad'!B20</f>
        <v>Río Blanco</v>
      </c>
      <c r="C20" s="23">
        <f>'Cartera masculina por edad'!C20+'Cartera femenina por edad'!C20</f>
        <v>1</v>
      </c>
      <c r="D20" s="23">
        <f>'Cartera masculina por edad'!D20+'Cartera femenina por edad'!D20</f>
        <v>0</v>
      </c>
      <c r="E20" s="23">
        <f>'Cartera masculina por edad'!E20+'Cartera femenina por edad'!E20</f>
        <v>13</v>
      </c>
      <c r="F20" s="23">
        <f>'Cartera masculina por edad'!F20+'Cartera femenina por edad'!F20</f>
        <v>72</v>
      </c>
      <c r="G20" s="23">
        <f>'Cartera masculina por edad'!G20+'Cartera femenina por edad'!G20</f>
        <v>220</v>
      </c>
      <c r="H20" s="23">
        <f>'Cartera masculina por edad'!H20+'Cartera femenina por edad'!H20</f>
        <v>302</v>
      </c>
      <c r="I20" s="23">
        <f>'Cartera masculina por edad'!I20+'Cartera femenina por edad'!I20</f>
        <v>303</v>
      </c>
      <c r="J20" s="23">
        <f>'Cartera masculina por edad'!J20+'Cartera femenina por edad'!J20</f>
        <v>268</v>
      </c>
      <c r="K20" s="23">
        <f>'Cartera masculina por edad'!K20+'Cartera femenina por edad'!K20</f>
        <v>222</v>
      </c>
      <c r="L20" s="23">
        <f>'Cartera masculina por edad'!L20+'Cartera femenina por edad'!L20</f>
        <v>280</v>
      </c>
      <c r="M20" s="23">
        <f>'Cartera masculina por edad'!M20+'Cartera femenina por edad'!M20</f>
        <v>282</v>
      </c>
      <c r="N20" s="23">
        <f>'Cartera masculina por edad'!N20+'Cartera femenina por edad'!N20</f>
        <v>143</v>
      </c>
      <c r="O20" s="23">
        <f>'Cartera masculina por edad'!O20+'Cartera femenina por edad'!O20</f>
        <v>41</v>
      </c>
      <c r="P20" s="23">
        <f>'Cartera masculina por edad'!P20+'Cartera femenina por edad'!P20</f>
        <v>16</v>
      </c>
      <c r="Q20" s="23">
        <f>'Cartera masculina por edad'!Q20+'Cartera femenina por edad'!Q20</f>
        <v>8</v>
      </c>
      <c r="R20" s="23">
        <f>'Cartera masculina por edad'!R20+'Cartera femenina por edad'!R20</f>
        <v>2</v>
      </c>
      <c r="S20" s="23">
        <f>'Cartera masculina por edad'!S20+'Cartera femenina por edad'!S20</f>
        <v>0</v>
      </c>
      <c r="T20" s="26">
        <f t="shared" si="2"/>
        <v>2173</v>
      </c>
      <c r="U20" s="26"/>
      <c r="V20" s="13"/>
      <c r="W20" s="13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1.25">
      <c r="A21" s="4">
        <v>76</v>
      </c>
      <c r="B21" s="11" t="str">
        <f>+'Cartera femenina por edad'!B21</f>
        <v>Isapre Fundación</v>
      </c>
      <c r="C21" s="23">
        <f>'Cartera masculina por edad'!C21+'Cartera femenina por edad'!C21</f>
        <v>7</v>
      </c>
      <c r="D21" s="23">
        <f>'Cartera masculina por edad'!D21+'Cartera femenina por edad'!D21</f>
        <v>11</v>
      </c>
      <c r="E21" s="23">
        <f>'Cartera masculina por edad'!E21+'Cartera femenina por edad'!E21</f>
        <v>143</v>
      </c>
      <c r="F21" s="23">
        <f>'Cartera masculina por edad'!F21+'Cartera femenina por edad'!F21</f>
        <v>1053</v>
      </c>
      <c r="G21" s="23">
        <f>'Cartera masculina por edad'!G21+'Cartera femenina por edad'!G21</f>
        <v>1296</v>
      </c>
      <c r="H21" s="23">
        <f>'Cartera masculina por edad'!H21+'Cartera femenina por edad'!H21</f>
        <v>1160</v>
      </c>
      <c r="I21" s="23">
        <f>'Cartera masculina por edad'!I21+'Cartera femenina por edad'!I21</f>
        <v>1212</v>
      </c>
      <c r="J21" s="23">
        <f>'Cartera masculina por edad'!J21+'Cartera femenina por edad'!J21</f>
        <v>1046</v>
      </c>
      <c r="K21" s="23">
        <f>'Cartera masculina por edad'!K21+'Cartera femenina por edad'!K21</f>
        <v>882</v>
      </c>
      <c r="L21" s="23">
        <f>'Cartera masculina por edad'!L21+'Cartera femenina por edad'!L21</f>
        <v>1071</v>
      </c>
      <c r="M21" s="23">
        <f>'Cartera masculina por edad'!M21+'Cartera femenina por edad'!M21</f>
        <v>1701</v>
      </c>
      <c r="N21" s="23">
        <f>'Cartera masculina por edad'!N21+'Cartera femenina por edad'!N21</f>
        <v>1511</v>
      </c>
      <c r="O21" s="23">
        <f>'Cartera masculina por edad'!O21+'Cartera femenina por edad'!O21</f>
        <v>823</v>
      </c>
      <c r="P21" s="23">
        <f>'Cartera masculina por edad'!P21+'Cartera femenina por edad'!P21</f>
        <v>805</v>
      </c>
      <c r="Q21" s="23">
        <f>'Cartera masculina por edad'!Q21+'Cartera femenina por edad'!Q21</f>
        <v>869</v>
      </c>
      <c r="R21" s="23">
        <f>'Cartera masculina por edad'!R21+'Cartera femenina por edad'!R21</f>
        <v>938</v>
      </c>
      <c r="S21" s="23">
        <f>'Cartera masculina por edad'!S21+'Cartera femenina por edad'!S21</f>
        <v>0</v>
      </c>
      <c r="T21" s="26">
        <f t="shared" si="2"/>
        <v>14528</v>
      </c>
      <c r="U21" s="26"/>
      <c r="V21" s="13"/>
      <c r="W21" s="13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1.25">
      <c r="A22" s="4">
        <v>94</v>
      </c>
      <c r="B22" s="11" t="str">
        <f>+'Cartera femenina por edad'!B22</f>
        <v>Cruz del Norte</v>
      </c>
      <c r="C22" s="23">
        <f>'Cartera masculina por edad'!C22+'Cartera femenina por edad'!C22</f>
        <v>0</v>
      </c>
      <c r="D22" s="23">
        <f>'Cartera masculina por edad'!D22+'Cartera femenina por edad'!D22</f>
        <v>1</v>
      </c>
      <c r="E22" s="23">
        <f>'Cartera masculina por edad'!E22+'Cartera femenina por edad'!E22</f>
        <v>25</v>
      </c>
      <c r="F22" s="23">
        <f>'Cartera masculina por edad'!F22+'Cartera femenina por edad'!F22</f>
        <v>75</v>
      </c>
      <c r="G22" s="23">
        <f>'Cartera masculina por edad'!G22+'Cartera femenina por edad'!G22</f>
        <v>108</v>
      </c>
      <c r="H22" s="23">
        <f>'Cartera masculina por edad'!H22+'Cartera femenina por edad'!H22</f>
        <v>148</v>
      </c>
      <c r="I22" s="23">
        <f>'Cartera masculina por edad'!I22+'Cartera femenina por edad'!I22</f>
        <v>145</v>
      </c>
      <c r="J22" s="23">
        <f>'Cartera masculina por edad'!J22+'Cartera femenina por edad'!J22</f>
        <v>209</v>
      </c>
      <c r="K22" s="23">
        <f>'Cartera masculina por edad'!K22+'Cartera femenina por edad'!K22</f>
        <v>194</v>
      </c>
      <c r="L22" s="23">
        <f>'Cartera masculina por edad'!L22+'Cartera femenina por edad'!L22</f>
        <v>153</v>
      </c>
      <c r="M22" s="23">
        <f>'Cartera masculina por edad'!M22+'Cartera femenina por edad'!M22</f>
        <v>48</v>
      </c>
      <c r="N22" s="23">
        <f>'Cartera masculina por edad'!N22+'Cartera femenina por edad'!N22</f>
        <v>19</v>
      </c>
      <c r="O22" s="23">
        <f>'Cartera masculina por edad'!O22+'Cartera femenina por edad'!O22</f>
        <v>8</v>
      </c>
      <c r="P22" s="23">
        <f>'Cartera masculina por edad'!P22+'Cartera femenina por edad'!P22</f>
        <v>6</v>
      </c>
      <c r="Q22" s="23">
        <f>'Cartera masculina por edad'!Q22+'Cartera femenina por edad'!Q22</f>
        <v>2</v>
      </c>
      <c r="R22" s="23">
        <f>'Cartera masculina por edad'!R22+'Cartera femenina por edad'!R22</f>
        <v>0</v>
      </c>
      <c r="S22" s="23">
        <f>'Cartera masculina por edad'!S22+'Cartera femenina por edad'!S22</f>
        <v>0</v>
      </c>
      <c r="T22" s="26">
        <f t="shared" si="2"/>
        <v>1141</v>
      </c>
      <c r="U22" s="26"/>
      <c r="V22" s="13"/>
      <c r="W22" s="13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1.25">
      <c r="A23" s="4"/>
      <c r="B23" s="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V23" s="21"/>
      <c r="W23" s="13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1.25">
      <c r="A24" s="11"/>
      <c r="B24" s="11" t="s">
        <v>50</v>
      </c>
      <c r="C24" s="26">
        <f aca="true" t="shared" si="3" ref="C24:T24">SUM(C17:C22)</f>
        <v>620</v>
      </c>
      <c r="D24" s="26">
        <f>SUM(D17:D22)</f>
        <v>107</v>
      </c>
      <c r="E24" s="26">
        <f t="shared" si="3"/>
        <v>407</v>
      </c>
      <c r="F24" s="26">
        <f t="shared" si="3"/>
        <v>2536</v>
      </c>
      <c r="G24" s="26">
        <f t="shared" si="3"/>
        <v>3720</v>
      </c>
      <c r="H24" s="26">
        <f t="shared" si="3"/>
        <v>4067</v>
      </c>
      <c r="I24" s="26">
        <f t="shared" si="3"/>
        <v>4131</v>
      </c>
      <c r="J24" s="26">
        <f t="shared" si="3"/>
        <v>4844</v>
      </c>
      <c r="K24" s="26">
        <f t="shared" si="3"/>
        <v>4690</v>
      </c>
      <c r="L24" s="26">
        <f t="shared" si="3"/>
        <v>5694</v>
      </c>
      <c r="M24" s="26">
        <f t="shared" si="3"/>
        <v>5701</v>
      </c>
      <c r="N24" s="26">
        <f t="shared" si="3"/>
        <v>3902</v>
      </c>
      <c r="O24" s="26">
        <f t="shared" si="3"/>
        <v>1843</v>
      </c>
      <c r="P24" s="26">
        <f t="shared" si="3"/>
        <v>1206</v>
      </c>
      <c r="Q24" s="26">
        <f t="shared" si="3"/>
        <v>1030</v>
      </c>
      <c r="R24" s="26">
        <f t="shared" si="3"/>
        <v>1026</v>
      </c>
      <c r="S24" s="26">
        <f t="shared" si="3"/>
        <v>0</v>
      </c>
      <c r="T24" s="26">
        <f t="shared" si="3"/>
        <v>45524</v>
      </c>
      <c r="V24" s="13">
        <f>SUM(C24:H24)</f>
        <v>11457</v>
      </c>
      <c r="W24" s="13">
        <f>SUM(I24:L24)</f>
        <v>19359</v>
      </c>
      <c r="X24" s="13">
        <f>SUM(M24:R24)</f>
        <v>14708</v>
      </c>
      <c r="Y24" s="13">
        <f>SUM(V24:X24)</f>
        <v>45524</v>
      </c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1.25">
      <c r="A25" s="4"/>
      <c r="B25" s="4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26"/>
      <c r="T25" s="49"/>
      <c r="U25" s="26"/>
      <c r="V25" s="50">
        <f>+V24/$Y24</f>
        <v>0.251669449081803</v>
      </c>
      <c r="W25" s="50">
        <f>+W24/$Y24</f>
        <v>0.42524822071874174</v>
      </c>
      <c r="X25" s="50">
        <f>+X24/$Y24</f>
        <v>0.32308233019945526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1.25">
      <c r="A26" s="15"/>
      <c r="B26" s="15" t="s">
        <v>51</v>
      </c>
      <c r="C26" s="26">
        <f aca="true" t="shared" si="4" ref="C26:T26">C15+C24</f>
        <v>1375</v>
      </c>
      <c r="D26" s="26">
        <f>D15+D24</f>
        <v>6806</v>
      </c>
      <c r="E26" s="26">
        <f t="shared" si="4"/>
        <v>72526</v>
      </c>
      <c r="F26" s="26">
        <f t="shared" si="4"/>
        <v>193862</v>
      </c>
      <c r="G26" s="26">
        <f t="shared" si="4"/>
        <v>224153</v>
      </c>
      <c r="H26" s="26">
        <f t="shared" si="4"/>
        <v>216399</v>
      </c>
      <c r="I26" s="26">
        <f t="shared" si="4"/>
        <v>177953</v>
      </c>
      <c r="J26" s="26">
        <f t="shared" si="4"/>
        <v>161742</v>
      </c>
      <c r="K26" s="26">
        <f t="shared" si="4"/>
        <v>131140</v>
      </c>
      <c r="L26" s="26">
        <f t="shared" si="4"/>
        <v>101077</v>
      </c>
      <c r="M26" s="26">
        <f t="shared" si="4"/>
        <v>69627</v>
      </c>
      <c r="N26" s="26">
        <f t="shared" si="4"/>
        <v>40558</v>
      </c>
      <c r="O26" s="26">
        <f t="shared" si="4"/>
        <v>21747</v>
      </c>
      <c r="P26" s="26">
        <f t="shared" si="4"/>
        <v>13842</v>
      </c>
      <c r="Q26" s="26">
        <f t="shared" si="4"/>
        <v>8413</v>
      </c>
      <c r="R26" s="26">
        <f t="shared" si="4"/>
        <v>5088</v>
      </c>
      <c r="S26" s="26">
        <f t="shared" si="4"/>
        <v>0</v>
      </c>
      <c r="T26" s="26">
        <f t="shared" si="4"/>
        <v>1446308</v>
      </c>
      <c r="U26" s="26"/>
      <c r="V26" s="13">
        <f>SUM(C26:H26)</f>
        <v>715121</v>
      </c>
      <c r="W26" s="13">
        <f>SUM(I26:L26)</f>
        <v>571912</v>
      </c>
      <c r="X26" s="13">
        <f>SUM(M26:R26)</f>
        <v>159275</v>
      </c>
      <c r="Y26" s="13">
        <f>SUM(V26:X26)</f>
        <v>1446308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1.25">
      <c r="A27" s="4"/>
      <c r="B27" s="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50">
        <f>+V26/$Y26</f>
        <v>0.4944458580053488</v>
      </c>
      <c r="W27" s="50">
        <f>+W26/$Y26</f>
        <v>0.39542891279036</v>
      </c>
      <c r="X27" s="50">
        <f>+X26/$Y26</f>
        <v>0.1101252292042912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2" thickBot="1">
      <c r="A28" s="27"/>
      <c r="B28" s="27" t="s">
        <v>52</v>
      </c>
      <c r="C28" s="51">
        <f aca="true" t="shared" si="5" ref="C28:S28">(C26/$T26)</f>
        <v>0.000950696532135617</v>
      </c>
      <c r="D28" s="51">
        <f t="shared" si="5"/>
        <v>0.00470577498015637</v>
      </c>
      <c r="E28" s="51">
        <f t="shared" si="5"/>
        <v>0.05014561213794019</v>
      </c>
      <c r="F28" s="51">
        <f t="shared" si="5"/>
        <v>0.13403922262754545</v>
      </c>
      <c r="G28" s="51">
        <f t="shared" si="5"/>
        <v>0.15498289437657817</v>
      </c>
      <c r="H28" s="51">
        <f t="shared" si="5"/>
        <v>0.149621657350993</v>
      </c>
      <c r="I28" s="51">
        <f t="shared" si="5"/>
        <v>0.12303949089682142</v>
      </c>
      <c r="J28" s="51">
        <f t="shared" si="5"/>
        <v>0.11183095163685744</v>
      </c>
      <c r="K28" s="51">
        <f t="shared" si="5"/>
        <v>0.09067224961764714</v>
      </c>
      <c r="L28" s="51">
        <f t="shared" si="5"/>
        <v>0.069886220639034</v>
      </c>
      <c r="M28" s="51">
        <f t="shared" si="5"/>
        <v>0.04814119814036844</v>
      </c>
      <c r="N28" s="51">
        <f t="shared" si="5"/>
        <v>0.028042436327531894</v>
      </c>
      <c r="O28" s="51">
        <f t="shared" si="5"/>
        <v>0.01503621635225692</v>
      </c>
      <c r="P28" s="51">
        <f t="shared" si="5"/>
        <v>0.00957057556205179</v>
      </c>
      <c r="Q28" s="51">
        <f t="shared" si="5"/>
        <v>0.005816879945350506</v>
      </c>
      <c r="R28" s="51">
        <f t="shared" si="5"/>
        <v>0.0035179228767316505</v>
      </c>
      <c r="S28" s="51">
        <f t="shared" si="5"/>
        <v>0</v>
      </c>
      <c r="T28" s="51">
        <f>SUM(C28:S28)</f>
        <v>1</v>
      </c>
      <c r="U28" s="52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2:256" ht="11.25">
      <c r="B29" s="11" t="str">
        <f>+'Cartera masculina por edad'!B29</f>
        <v>Fuente: Superintendencia de Salud, Archivo Maestro de Beneficiarios.</v>
      </c>
      <c r="C29" s="4"/>
      <c r="D29" s="4"/>
      <c r="E29" s="13"/>
      <c r="F29" s="13"/>
      <c r="G29" s="13"/>
      <c r="H29" s="13"/>
      <c r="I29" s="13"/>
      <c r="J29" s="13"/>
      <c r="K29" s="13"/>
      <c r="L29" s="13"/>
      <c r="M29" s="53" t="s">
        <v>1</v>
      </c>
      <c r="N29" s="53" t="s">
        <v>1</v>
      </c>
      <c r="O29" s="53" t="s">
        <v>1</v>
      </c>
      <c r="P29" s="53" t="s">
        <v>1</v>
      </c>
      <c r="Q29" s="13"/>
      <c r="R29" s="13"/>
      <c r="S29" s="53" t="s">
        <v>1</v>
      </c>
      <c r="T29" s="53" t="s">
        <v>1</v>
      </c>
      <c r="U29" s="53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2:256" ht="11.25">
      <c r="B30" s="11" t="str">
        <f>+'Cartera masculina por edad'!B30</f>
        <v>(*) Son aquellos datos que no presentan información en el campo edad.</v>
      </c>
      <c r="C30" s="11"/>
      <c r="D30" s="11"/>
      <c r="E30" s="13"/>
      <c r="F30" s="13"/>
      <c r="G30" s="13"/>
      <c r="H30" s="13"/>
      <c r="J30" s="13"/>
      <c r="K30" s="13"/>
      <c r="L30" s="13"/>
      <c r="M30" s="53" t="s">
        <v>1</v>
      </c>
      <c r="O30" s="53" t="s">
        <v>1</v>
      </c>
      <c r="P30" s="53" t="s">
        <v>1</v>
      </c>
      <c r="Q30" s="13"/>
      <c r="R30" s="13"/>
      <c r="U30" s="53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3:256" ht="11.25">
      <c r="C31" s="11"/>
      <c r="D31" s="11"/>
      <c r="E31" s="13"/>
      <c r="F31" s="13"/>
      <c r="G31" s="13"/>
      <c r="H31" s="13"/>
      <c r="I31" s="13"/>
      <c r="J31" s="13"/>
      <c r="K31" s="13"/>
      <c r="L31" s="13"/>
      <c r="M31" s="53"/>
      <c r="N31" s="53"/>
      <c r="O31" s="53"/>
      <c r="P31" s="53"/>
      <c r="Q31" s="13"/>
      <c r="R31" s="13"/>
      <c r="S31" s="53"/>
      <c r="T31" s="53"/>
      <c r="U31" s="53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5">
      <c r="A32" s="154" t="s">
        <v>230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13.5">
      <c r="A33" s="44"/>
      <c r="B33" s="155" t="s">
        <v>82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2:256" ht="13.5">
      <c r="B34" s="155" t="s">
        <v>267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12" thickBot="1">
      <c r="A35" s="4"/>
      <c r="B35" s="4"/>
      <c r="C35" s="4"/>
      <c r="D35" s="4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11.25">
      <c r="A36" s="112" t="s">
        <v>1</v>
      </c>
      <c r="B36" s="112" t="s">
        <v>1</v>
      </c>
      <c r="C36" s="164" t="s">
        <v>54</v>
      </c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5" t="str">
        <f>+S5</f>
        <v>Sin Edad (*)</v>
      </c>
      <c r="U36" s="165" t="str">
        <f>+T5</f>
        <v>Total</v>
      </c>
      <c r="V36" s="45"/>
      <c r="W36" s="21"/>
      <c r="X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11.25">
      <c r="A37" s="120" t="s">
        <v>38</v>
      </c>
      <c r="B37" s="120" t="s">
        <v>39</v>
      </c>
      <c r="C37" s="125" t="s">
        <v>222</v>
      </c>
      <c r="D37" s="125" t="s">
        <v>246</v>
      </c>
      <c r="E37" s="125" t="s">
        <v>247</v>
      </c>
      <c r="F37" s="125" t="s">
        <v>55</v>
      </c>
      <c r="G37" s="125" t="s">
        <v>56</v>
      </c>
      <c r="H37" s="125" t="s">
        <v>57</v>
      </c>
      <c r="I37" s="125" t="s">
        <v>58</v>
      </c>
      <c r="J37" s="125" t="s">
        <v>59</v>
      </c>
      <c r="K37" s="125" t="s">
        <v>60</v>
      </c>
      <c r="L37" s="125" t="s">
        <v>61</v>
      </c>
      <c r="M37" s="125" t="s">
        <v>62</v>
      </c>
      <c r="N37" s="125" t="s">
        <v>63</v>
      </c>
      <c r="O37" s="125" t="s">
        <v>64</v>
      </c>
      <c r="P37" s="125" t="s">
        <v>65</v>
      </c>
      <c r="Q37" s="125" t="s">
        <v>66</v>
      </c>
      <c r="R37" s="125" t="s">
        <v>67</v>
      </c>
      <c r="S37" s="126" t="s">
        <v>68</v>
      </c>
      <c r="T37" s="166"/>
      <c r="U37" s="166" t="s">
        <v>4</v>
      </c>
      <c r="V37" s="46"/>
      <c r="W37" s="21" t="s">
        <v>83</v>
      </c>
      <c r="X37" s="21" t="s">
        <v>84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11.25">
      <c r="A38" s="4">
        <v>67</v>
      </c>
      <c r="B38" s="11" t="str">
        <f>+B7</f>
        <v>Colmena Golden Cross</v>
      </c>
      <c r="C38" s="54">
        <v>118</v>
      </c>
      <c r="D38" s="23">
        <f>+'Cartera masculina por edad'!C38+'Cartera femenina por edad'!C38</f>
        <v>103743</v>
      </c>
      <c r="E38" s="23">
        <f>+'Cartera masculina por edad'!D38+'Cartera femenina por edad'!D38</f>
        <v>31720</v>
      </c>
      <c r="F38" s="23">
        <f>+'Cartera masculina por edad'!E38+'Cartera femenina por edad'!E38</f>
        <v>27273</v>
      </c>
      <c r="G38" s="23">
        <f>+'Cartera masculina por edad'!F38+'Cartera femenina por edad'!F38</f>
        <v>12037</v>
      </c>
      <c r="H38" s="23">
        <f>+'Cartera masculina por edad'!G38+'Cartera femenina por edad'!G38</f>
        <v>6837</v>
      </c>
      <c r="I38" s="23">
        <f>+'Cartera masculina por edad'!H38+'Cartera femenina por edad'!H38</f>
        <v>6395</v>
      </c>
      <c r="J38" s="23">
        <f>+'Cartera masculina por edad'!I38+'Cartera femenina por edad'!I38</f>
        <v>5782</v>
      </c>
      <c r="K38" s="23">
        <f>+'Cartera masculina por edad'!J38+'Cartera femenina por edad'!J38</f>
        <v>5686</v>
      </c>
      <c r="L38" s="23">
        <f>+'Cartera masculina por edad'!K38+'Cartera femenina por edad'!K38</f>
        <v>5859</v>
      </c>
      <c r="M38" s="23">
        <f>+'Cartera masculina por edad'!L38+'Cartera femenina por edad'!L38</f>
        <v>4574</v>
      </c>
      <c r="N38" s="23">
        <f>+'Cartera masculina por edad'!M38+'Cartera femenina por edad'!M38</f>
        <v>3437</v>
      </c>
      <c r="O38" s="23">
        <f>+'Cartera masculina por edad'!N38+'Cartera femenina por edad'!N38</f>
        <v>2171</v>
      </c>
      <c r="P38" s="23">
        <f>+'Cartera masculina por edad'!O38+'Cartera femenina por edad'!O38</f>
        <v>1244</v>
      </c>
      <c r="Q38" s="23">
        <f>+'Cartera masculina por edad'!P38+'Cartera femenina por edad'!P38</f>
        <v>631</v>
      </c>
      <c r="R38" s="23">
        <f>+'Cartera masculina por edad'!Q38+'Cartera femenina por edad'!Q38</f>
        <v>363</v>
      </c>
      <c r="S38" s="23">
        <f>+'Cartera masculina por edad'!R38+'Cartera femenina por edad'!R38</f>
        <v>205</v>
      </c>
      <c r="T38" s="23">
        <f>+'Cartera masculina por edad'!S38+'Cartera femenina por edad'!S38</f>
        <v>0</v>
      </c>
      <c r="U38" s="26">
        <f aca="true" t="shared" si="6" ref="U38:U44">SUM(C38:T38)</f>
        <v>218075</v>
      </c>
      <c r="V38" s="26"/>
      <c r="W38" s="13"/>
      <c r="X38" s="13">
        <f aca="true" t="shared" si="7" ref="X38:X44">+W38-U38</f>
        <v>-218075</v>
      </c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1.25">
      <c r="A39" s="4">
        <v>78</v>
      </c>
      <c r="B39" s="11" t="str">
        <f aca="true" t="shared" si="8" ref="B39:B44">+B8</f>
        <v>Isapre Cruz Blanca S.A.</v>
      </c>
      <c r="C39" s="54">
        <v>567</v>
      </c>
      <c r="D39" s="23">
        <f>+'Cartera masculina por edad'!C39+'Cartera femenina por edad'!C39</f>
        <v>119046</v>
      </c>
      <c r="E39" s="23">
        <f>+'Cartera masculina por edad'!D39+'Cartera femenina por edad'!D39</f>
        <v>41857</v>
      </c>
      <c r="F39" s="23">
        <f>+'Cartera masculina por edad'!E39+'Cartera femenina por edad'!E39</f>
        <v>31607</v>
      </c>
      <c r="G39" s="23">
        <f>+'Cartera masculina por edad'!F39+'Cartera femenina por edad'!F39</f>
        <v>13290</v>
      </c>
      <c r="H39" s="23">
        <f>+'Cartera masculina por edad'!G39+'Cartera femenina por edad'!G39</f>
        <v>7759</v>
      </c>
      <c r="I39" s="23">
        <f>+'Cartera masculina por edad'!H39+'Cartera femenina por edad'!H39</f>
        <v>8221</v>
      </c>
      <c r="J39" s="23">
        <f>+'Cartera masculina por edad'!I39+'Cartera femenina por edad'!I39</f>
        <v>8185</v>
      </c>
      <c r="K39" s="23">
        <f>+'Cartera masculina por edad'!J39+'Cartera femenina por edad'!J39</f>
        <v>8741</v>
      </c>
      <c r="L39" s="23">
        <f>+'Cartera masculina por edad'!K39+'Cartera femenina por edad'!K39</f>
        <v>7497</v>
      </c>
      <c r="M39" s="23">
        <f>+'Cartera masculina por edad'!L39+'Cartera femenina por edad'!L39</f>
        <v>5809</v>
      </c>
      <c r="N39" s="23">
        <f>+'Cartera masculina por edad'!M39+'Cartera femenina por edad'!M39</f>
        <v>3766</v>
      </c>
      <c r="O39" s="23">
        <f>+'Cartera masculina por edad'!N39+'Cartera femenina por edad'!N39</f>
        <v>2112</v>
      </c>
      <c r="P39" s="23">
        <f>+'Cartera masculina por edad'!O39+'Cartera femenina por edad'!O39</f>
        <v>1060</v>
      </c>
      <c r="Q39" s="23">
        <f>+'Cartera masculina por edad'!P39+'Cartera femenina por edad'!P39</f>
        <v>582</v>
      </c>
      <c r="R39" s="23">
        <f>+'Cartera masculina por edad'!Q39+'Cartera femenina por edad'!Q39</f>
        <v>375</v>
      </c>
      <c r="S39" s="23">
        <f>+'Cartera masculina por edad'!R39+'Cartera femenina por edad'!R39</f>
        <v>243</v>
      </c>
      <c r="T39" s="23">
        <f>+'Cartera masculina por edad'!S39+'Cartera femenina por edad'!S39</f>
        <v>0</v>
      </c>
      <c r="U39" s="26">
        <f t="shared" si="6"/>
        <v>260717</v>
      </c>
      <c r="V39" s="26"/>
      <c r="W39" s="13"/>
      <c r="X39" s="13">
        <f t="shared" si="7"/>
        <v>-260717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1.25">
      <c r="A40" s="4">
        <v>80</v>
      </c>
      <c r="B40" s="11" t="str">
        <f t="shared" si="8"/>
        <v>Vida Tres</v>
      </c>
      <c r="C40" s="54">
        <v>2</v>
      </c>
      <c r="D40" s="23">
        <f>+'Cartera masculina por edad'!C40+'Cartera femenina por edad'!C40</f>
        <v>30154</v>
      </c>
      <c r="E40" s="23">
        <f>+'Cartera masculina por edad'!D40+'Cartera femenina por edad'!D40</f>
        <v>10056</v>
      </c>
      <c r="F40" s="23">
        <f>+'Cartera masculina por edad'!E40+'Cartera femenina por edad'!E40</f>
        <v>8452</v>
      </c>
      <c r="G40" s="23">
        <f>+'Cartera masculina por edad'!F40+'Cartera femenina por edad'!F40</f>
        <v>3384</v>
      </c>
      <c r="H40" s="23">
        <f>+'Cartera masculina por edad'!G40+'Cartera femenina por edad'!G40</f>
        <v>1750</v>
      </c>
      <c r="I40" s="23">
        <f>+'Cartera masculina por edad'!H40+'Cartera femenina por edad'!H40</f>
        <v>1982</v>
      </c>
      <c r="J40" s="23">
        <f>+'Cartera masculina por edad'!I40+'Cartera femenina por edad'!I40</f>
        <v>1844</v>
      </c>
      <c r="K40" s="23">
        <f>+'Cartera masculina por edad'!J40+'Cartera femenina por edad'!J40</f>
        <v>1776</v>
      </c>
      <c r="L40" s="23">
        <f>+'Cartera masculina por edad'!K40+'Cartera femenina por edad'!K40</f>
        <v>1619</v>
      </c>
      <c r="M40" s="23">
        <f>+'Cartera masculina por edad'!L40+'Cartera femenina por edad'!L40</f>
        <v>1214</v>
      </c>
      <c r="N40" s="23">
        <f>+'Cartera masculina por edad'!M40+'Cartera femenina por edad'!M40</f>
        <v>970</v>
      </c>
      <c r="O40" s="23">
        <f>+'Cartera masculina por edad'!N40+'Cartera femenina por edad'!N40</f>
        <v>651</v>
      </c>
      <c r="P40" s="23">
        <f>+'Cartera masculina por edad'!O40+'Cartera femenina por edad'!O40</f>
        <v>457</v>
      </c>
      <c r="Q40" s="23">
        <f>+'Cartera masculina por edad'!P40+'Cartera femenina por edad'!P40</f>
        <v>329</v>
      </c>
      <c r="R40" s="23">
        <f>+'Cartera masculina por edad'!Q40+'Cartera femenina por edad'!Q40</f>
        <v>212</v>
      </c>
      <c r="S40" s="23">
        <f>+'Cartera masculina por edad'!R40+'Cartera femenina por edad'!R40</f>
        <v>127</v>
      </c>
      <c r="T40" s="23">
        <f>+'Cartera masculina por edad'!S40+'Cartera femenina por edad'!S40</f>
        <v>0</v>
      </c>
      <c r="U40" s="26">
        <f t="shared" si="6"/>
        <v>64979</v>
      </c>
      <c r="V40" s="26"/>
      <c r="W40" s="13"/>
      <c r="X40" s="13">
        <f t="shared" si="7"/>
        <v>-64979</v>
      </c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1.25">
      <c r="A41" s="4">
        <v>81</v>
      </c>
      <c r="B41" s="11" t="str">
        <f t="shared" si="8"/>
        <v>Ferrosalud</v>
      </c>
      <c r="C41" s="54">
        <v>5</v>
      </c>
      <c r="D41" s="23">
        <f>+'Cartera masculina por edad'!C41+'Cartera femenina por edad'!C41</f>
        <v>2736</v>
      </c>
      <c r="E41" s="23">
        <f>+'Cartera masculina por edad'!D41+'Cartera femenina por edad'!D41</f>
        <v>1045</v>
      </c>
      <c r="F41" s="23">
        <f>+'Cartera masculina por edad'!E41+'Cartera femenina por edad'!E41</f>
        <v>660</v>
      </c>
      <c r="G41" s="23">
        <f>+'Cartera masculina por edad'!F41+'Cartera femenina por edad'!F41</f>
        <v>209</v>
      </c>
      <c r="H41" s="23">
        <f>+'Cartera masculina por edad'!G41+'Cartera femenina por edad'!G41</f>
        <v>133</v>
      </c>
      <c r="I41" s="23">
        <f>+'Cartera masculina por edad'!H41+'Cartera femenina por edad'!H41</f>
        <v>159</v>
      </c>
      <c r="J41" s="23">
        <f>+'Cartera masculina por edad'!I41+'Cartera femenina por edad'!I41</f>
        <v>197</v>
      </c>
      <c r="K41" s="23">
        <f>+'Cartera masculina por edad'!J41+'Cartera femenina por edad'!J41</f>
        <v>225</v>
      </c>
      <c r="L41" s="23">
        <f>+'Cartera masculina por edad'!K41+'Cartera femenina por edad'!K41</f>
        <v>194</v>
      </c>
      <c r="M41" s="23">
        <f>+'Cartera masculina por edad'!L41+'Cartera femenina por edad'!L41</f>
        <v>185</v>
      </c>
      <c r="N41" s="23">
        <f>+'Cartera masculina por edad'!M41+'Cartera femenina por edad'!M41</f>
        <v>174</v>
      </c>
      <c r="O41" s="23">
        <f>+'Cartera masculina por edad'!N41+'Cartera femenina por edad'!N41</f>
        <v>89</v>
      </c>
      <c r="P41" s="23">
        <f>+'Cartera masculina por edad'!O41+'Cartera femenina por edad'!O41</f>
        <v>40</v>
      </c>
      <c r="Q41" s="23">
        <f>+'Cartera masculina por edad'!P41+'Cartera femenina por edad'!P41</f>
        <v>17</v>
      </c>
      <c r="R41" s="23">
        <f>+'Cartera masculina por edad'!Q41+'Cartera femenina por edad'!Q41</f>
        <v>4</v>
      </c>
      <c r="S41" s="23">
        <f>+'Cartera masculina por edad'!R41+'Cartera femenina por edad'!R41</f>
        <v>2</v>
      </c>
      <c r="T41" s="23">
        <f>+'Cartera masculina por edad'!S41+'Cartera femenina por edad'!S41</f>
        <v>0</v>
      </c>
      <c r="U41" s="26">
        <f>SUM(C41:T41)</f>
        <v>6074</v>
      </c>
      <c r="V41" s="26"/>
      <c r="W41" s="13"/>
      <c r="X41" s="13">
        <f>+W41-U41</f>
        <v>-6074</v>
      </c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1.25">
      <c r="A42" s="4">
        <v>88</v>
      </c>
      <c r="B42" s="11" t="str">
        <f t="shared" si="8"/>
        <v>Mas Vida</v>
      </c>
      <c r="C42" s="54">
        <v>1</v>
      </c>
      <c r="D42" s="23">
        <f>+'Cartera masculina por edad'!C42+'Cartera femenina por edad'!C42</f>
        <v>99904</v>
      </c>
      <c r="E42" s="23">
        <f>+'Cartera masculina por edad'!D42+'Cartera femenina por edad'!D42</f>
        <v>26538</v>
      </c>
      <c r="F42" s="23">
        <f>+'Cartera masculina por edad'!E42+'Cartera femenina por edad'!E42</f>
        <v>18019</v>
      </c>
      <c r="G42" s="23">
        <f>+'Cartera masculina por edad'!F42+'Cartera femenina por edad'!F42</f>
        <v>7163</v>
      </c>
      <c r="H42" s="23">
        <f>+'Cartera masculina por edad'!G42+'Cartera femenina por edad'!G42</f>
        <v>5589</v>
      </c>
      <c r="I42" s="23">
        <f>+'Cartera masculina por edad'!H42+'Cartera femenina por edad'!H42</f>
        <v>6084</v>
      </c>
      <c r="J42" s="23">
        <f>+'Cartera masculina por edad'!I42+'Cartera femenina por edad'!I42</f>
        <v>4924</v>
      </c>
      <c r="K42" s="23">
        <f>+'Cartera masculina por edad'!J42+'Cartera femenina por edad'!J42</f>
        <v>4304</v>
      </c>
      <c r="L42" s="23">
        <f>+'Cartera masculina por edad'!K42+'Cartera femenina por edad'!K42</f>
        <v>2880</v>
      </c>
      <c r="M42" s="23">
        <f>+'Cartera masculina por edad'!L42+'Cartera femenina por edad'!L42</f>
        <v>1426</v>
      </c>
      <c r="N42" s="23">
        <f>+'Cartera masculina por edad'!M42+'Cartera femenina por edad'!M42</f>
        <v>600</v>
      </c>
      <c r="O42" s="23">
        <f>+'Cartera masculina por edad'!N42+'Cartera femenina por edad'!N42</f>
        <v>327</v>
      </c>
      <c r="P42" s="23">
        <f>+'Cartera masculina por edad'!O42+'Cartera femenina por edad'!O42</f>
        <v>168</v>
      </c>
      <c r="Q42" s="23">
        <f>+'Cartera masculina por edad'!P42+'Cartera femenina por edad'!P42</f>
        <v>103</v>
      </c>
      <c r="R42" s="23">
        <f>+'Cartera masculina por edad'!Q42+'Cartera femenina por edad'!Q42</f>
        <v>93</v>
      </c>
      <c r="S42" s="23">
        <f>+'Cartera masculina por edad'!R42+'Cartera femenina por edad'!R42</f>
        <v>66</v>
      </c>
      <c r="T42" s="23">
        <f>+'Cartera masculina por edad'!S42+'Cartera femenina por edad'!S42</f>
        <v>0</v>
      </c>
      <c r="U42" s="26">
        <f t="shared" si="6"/>
        <v>178189</v>
      </c>
      <c r="V42" s="26"/>
      <c r="W42" s="13"/>
      <c r="X42" s="13">
        <f t="shared" si="7"/>
        <v>-178189</v>
      </c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1.25">
      <c r="A43" s="4">
        <v>99</v>
      </c>
      <c r="B43" s="11" t="str">
        <f t="shared" si="8"/>
        <v>Isapre Banmédica</v>
      </c>
      <c r="C43" s="54">
        <v>18</v>
      </c>
      <c r="D43" s="23">
        <f>+'Cartera masculina por edad'!C43+'Cartera femenina por edad'!C43</f>
        <v>130168</v>
      </c>
      <c r="E43" s="23">
        <f>+'Cartera masculina por edad'!D43+'Cartera femenina por edad'!D43</f>
        <v>45577</v>
      </c>
      <c r="F43" s="23">
        <f>+'Cartera masculina por edad'!E43+'Cartera femenina por edad'!E43</f>
        <v>35119</v>
      </c>
      <c r="G43" s="23">
        <f>+'Cartera masculina por edad'!F43+'Cartera femenina por edad'!F43</f>
        <v>14753</v>
      </c>
      <c r="H43" s="23">
        <f>+'Cartera masculina por edad'!G43+'Cartera femenina por edad'!G43</f>
        <v>8361</v>
      </c>
      <c r="I43" s="23">
        <f>+'Cartera masculina por edad'!H43+'Cartera femenina por edad'!H43</f>
        <v>9061</v>
      </c>
      <c r="J43" s="23">
        <f>+'Cartera masculina por edad'!I43+'Cartera femenina por edad'!I43</f>
        <v>9015</v>
      </c>
      <c r="K43" s="23">
        <f>+'Cartera masculina por edad'!J43+'Cartera femenina por edad'!J43</f>
        <v>9511</v>
      </c>
      <c r="L43" s="23">
        <f>+'Cartera masculina por edad'!K43+'Cartera femenina por edad'!K43</f>
        <v>8239</v>
      </c>
      <c r="M43" s="23">
        <f>+'Cartera masculina por edad'!L43+'Cartera femenina por edad'!L43</f>
        <v>5937</v>
      </c>
      <c r="N43" s="23">
        <f>+'Cartera masculina por edad'!M43+'Cartera femenina por edad'!M43</f>
        <v>4021</v>
      </c>
      <c r="O43" s="23">
        <f>+'Cartera masculina por edad'!N43+'Cartera femenina por edad'!N43</f>
        <v>2445</v>
      </c>
      <c r="P43" s="23">
        <f>+'Cartera masculina por edad'!O43+'Cartera femenina por edad'!O43</f>
        <v>1406</v>
      </c>
      <c r="Q43" s="23">
        <f>+'Cartera masculina por edad'!P43+'Cartera femenina por edad'!P43</f>
        <v>973</v>
      </c>
      <c r="R43" s="23">
        <f>+'Cartera masculina por edad'!Q43+'Cartera femenina por edad'!Q43</f>
        <v>612</v>
      </c>
      <c r="S43" s="23">
        <f>+'Cartera masculina por edad'!R43+'Cartera femenina por edad'!R43</f>
        <v>439</v>
      </c>
      <c r="T43" s="23">
        <f>+'Cartera masculina por edad'!S43+'Cartera femenina por edad'!S43</f>
        <v>0</v>
      </c>
      <c r="U43" s="26">
        <f t="shared" si="6"/>
        <v>285655</v>
      </c>
      <c r="V43" s="26"/>
      <c r="W43" s="13"/>
      <c r="X43" s="13">
        <f t="shared" si="7"/>
        <v>-285655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1.25">
      <c r="A44" s="4">
        <v>107</v>
      </c>
      <c r="B44" s="11" t="str">
        <f t="shared" si="8"/>
        <v>Consalud S.A.</v>
      </c>
      <c r="C44" s="54"/>
      <c r="D44" s="23">
        <f>+'Cartera masculina por edad'!C44+'Cartera femenina por edad'!C44</f>
        <v>123920</v>
      </c>
      <c r="E44" s="23">
        <f>+'Cartera masculina por edad'!D44+'Cartera femenina por edad'!D44</f>
        <v>49088</v>
      </c>
      <c r="F44" s="23">
        <f>+'Cartera masculina por edad'!E44+'Cartera femenina por edad'!E44</f>
        <v>39685</v>
      </c>
      <c r="G44" s="23">
        <f>+'Cartera masculina por edad'!F44+'Cartera femenina por edad'!F44</f>
        <v>16128</v>
      </c>
      <c r="H44" s="23">
        <f>+'Cartera masculina por edad'!G44+'Cartera femenina por edad'!G44</f>
        <v>8772</v>
      </c>
      <c r="I44" s="23">
        <f>+'Cartera masculina por edad'!H44+'Cartera femenina por edad'!H44</f>
        <v>9841</v>
      </c>
      <c r="J44" s="23">
        <f>+'Cartera masculina por edad'!I44+'Cartera femenina por edad'!I44</f>
        <v>11158</v>
      </c>
      <c r="K44" s="23">
        <f>+'Cartera masculina por edad'!J44+'Cartera femenina por edad'!J44</f>
        <v>12539</v>
      </c>
      <c r="L44" s="23">
        <f>+'Cartera masculina por edad'!K44+'Cartera femenina por edad'!K44</f>
        <v>11072</v>
      </c>
      <c r="M44" s="23">
        <f>+'Cartera masculina por edad'!L44+'Cartera femenina por edad'!L44</f>
        <v>8015</v>
      </c>
      <c r="N44" s="23">
        <f>+'Cartera masculina por edad'!M44+'Cartera femenina por edad'!M44</f>
        <v>4884</v>
      </c>
      <c r="O44" s="23">
        <f>+'Cartera masculina por edad'!N44+'Cartera femenina por edad'!N44</f>
        <v>2551</v>
      </c>
      <c r="P44" s="23">
        <f>+'Cartera masculina por edad'!O44+'Cartera femenina por edad'!O44</f>
        <v>1532</v>
      </c>
      <c r="Q44" s="23">
        <f>+'Cartera masculina por edad'!P44+'Cartera femenina por edad'!P44</f>
        <v>985</v>
      </c>
      <c r="R44" s="23">
        <f>+'Cartera masculina por edad'!Q44+'Cartera femenina por edad'!Q44</f>
        <v>652</v>
      </c>
      <c r="S44" s="23">
        <f>+'Cartera masculina por edad'!R44+'Cartera femenina por edad'!R44</f>
        <v>514</v>
      </c>
      <c r="T44" s="23">
        <f>+'Cartera masculina por edad'!S44+'Cartera femenina por edad'!S44</f>
        <v>0</v>
      </c>
      <c r="U44" s="26">
        <f t="shared" si="6"/>
        <v>301336</v>
      </c>
      <c r="V44" s="26"/>
      <c r="W44" s="13"/>
      <c r="X44" s="13">
        <f t="shared" si="7"/>
        <v>-301336</v>
      </c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1.25">
      <c r="A45" s="4"/>
      <c r="B45" s="4"/>
      <c r="C45" s="54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13"/>
      <c r="X45" s="13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2:256" ht="11.25">
      <c r="B46" s="11" t="s">
        <v>44</v>
      </c>
      <c r="C46" s="26">
        <f aca="true" t="shared" si="9" ref="C46:U46">SUM(C38:C45)</f>
        <v>711</v>
      </c>
      <c r="D46" s="26">
        <f>SUM(D38:D45)</f>
        <v>609671</v>
      </c>
      <c r="E46" s="26">
        <f>SUM(E38:E45)</f>
        <v>205881</v>
      </c>
      <c r="F46" s="26">
        <f t="shared" si="9"/>
        <v>160815</v>
      </c>
      <c r="G46" s="26">
        <f t="shared" si="9"/>
        <v>66964</v>
      </c>
      <c r="H46" s="26">
        <f t="shared" si="9"/>
        <v>39201</v>
      </c>
      <c r="I46" s="26">
        <f t="shared" si="9"/>
        <v>41743</v>
      </c>
      <c r="J46" s="26">
        <f t="shared" si="9"/>
        <v>41105</v>
      </c>
      <c r="K46" s="26">
        <f t="shared" si="9"/>
        <v>42782</v>
      </c>
      <c r="L46" s="26">
        <f t="shared" si="9"/>
        <v>37360</v>
      </c>
      <c r="M46" s="26">
        <f t="shared" si="9"/>
        <v>27160</v>
      </c>
      <c r="N46" s="26">
        <f t="shared" si="9"/>
        <v>17852</v>
      </c>
      <c r="O46" s="26">
        <f t="shared" si="9"/>
        <v>10346</v>
      </c>
      <c r="P46" s="26">
        <f t="shared" si="9"/>
        <v>5907</v>
      </c>
      <c r="Q46" s="26">
        <f t="shared" si="9"/>
        <v>3620</v>
      </c>
      <c r="R46" s="26">
        <f t="shared" si="9"/>
        <v>2311</v>
      </c>
      <c r="S46" s="26">
        <f t="shared" si="9"/>
        <v>1596</v>
      </c>
      <c r="T46" s="26">
        <f t="shared" si="9"/>
        <v>0</v>
      </c>
      <c r="U46" s="26">
        <f t="shared" si="9"/>
        <v>1315025</v>
      </c>
      <c r="V46" s="26"/>
      <c r="W46" s="13">
        <f>SUM(W38:W44)</f>
        <v>0</v>
      </c>
      <c r="X46" s="13">
        <f>SUM(X38:X44)</f>
        <v>-1315025</v>
      </c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1.25">
      <c r="A47" s="4"/>
      <c r="B47" s="4"/>
      <c r="C47" s="54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26"/>
      <c r="U47" s="49"/>
      <c r="V47" s="49"/>
      <c r="W47" s="13"/>
      <c r="X47" s="13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1.25">
      <c r="A48" s="4">
        <v>62</v>
      </c>
      <c r="B48" s="11" t="str">
        <f aca="true" t="shared" si="10" ref="B48:B53">+B17</f>
        <v>San Lorenzo</v>
      </c>
      <c r="C48" s="54"/>
      <c r="D48" s="23">
        <f>+'Cartera masculina por edad'!C48+'Cartera femenina por edad'!C48</f>
        <v>783</v>
      </c>
      <c r="E48" s="23">
        <f>+'Cartera masculina por edad'!D48+'Cartera femenina por edad'!D48</f>
        <v>448</v>
      </c>
      <c r="F48" s="23">
        <f>+'Cartera masculina por edad'!E48+'Cartera femenina por edad'!E48</f>
        <v>491</v>
      </c>
      <c r="G48" s="23">
        <f>+'Cartera masculina por edad'!F48+'Cartera femenina por edad'!F48</f>
        <v>31</v>
      </c>
      <c r="H48" s="23">
        <f>+'Cartera masculina por edad'!G48+'Cartera femenina por edad'!G48</f>
        <v>61</v>
      </c>
      <c r="I48" s="23">
        <f>+'Cartera masculina por edad'!H48+'Cartera femenina por edad'!H48</f>
        <v>76</v>
      </c>
      <c r="J48" s="23">
        <f>+'Cartera masculina por edad'!I48+'Cartera femenina por edad'!I48</f>
        <v>93</v>
      </c>
      <c r="K48" s="23">
        <f>+'Cartera masculina por edad'!J48+'Cartera femenina por edad'!J48</f>
        <v>198</v>
      </c>
      <c r="L48" s="23">
        <f>+'Cartera masculina por edad'!K48+'Cartera femenina por edad'!K48</f>
        <v>280</v>
      </c>
      <c r="M48" s="23">
        <f>+'Cartera masculina por edad'!L48+'Cartera femenina por edad'!L48</f>
        <v>216</v>
      </c>
      <c r="N48" s="23">
        <f>+'Cartera masculina por edad'!M48+'Cartera femenina por edad'!M48</f>
        <v>104</v>
      </c>
      <c r="O48" s="23">
        <f>+'Cartera masculina por edad'!N48+'Cartera femenina por edad'!N48</f>
        <v>48</v>
      </c>
      <c r="P48" s="23">
        <f>+'Cartera masculina por edad'!O48+'Cartera femenina por edad'!O48</f>
        <v>17</v>
      </c>
      <c r="Q48" s="23">
        <f>+'Cartera masculina por edad'!P48+'Cartera femenina por edad'!P48</f>
        <v>14</v>
      </c>
      <c r="R48" s="23">
        <f>+'Cartera masculina por edad'!Q48+'Cartera femenina por edad'!Q48</f>
        <v>25</v>
      </c>
      <c r="S48" s="23">
        <f>+'Cartera masculina por edad'!R48+'Cartera femenina por edad'!R48</f>
        <v>28</v>
      </c>
      <c r="T48" s="23">
        <f>+'Cartera masculina por edad'!S48+'Cartera femenina por edad'!S48</f>
        <v>0</v>
      </c>
      <c r="U48" s="26">
        <f aca="true" t="shared" si="11" ref="U48:U53">SUM(C48:T48)</f>
        <v>2913</v>
      </c>
      <c r="V48" s="26"/>
      <c r="W48" s="13"/>
      <c r="X48" s="13">
        <f aca="true" t="shared" si="12" ref="X48:X53">+W48-U48</f>
        <v>-2913</v>
      </c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1.25">
      <c r="A49" s="4">
        <v>63</v>
      </c>
      <c r="B49" s="11" t="str">
        <f t="shared" si="10"/>
        <v>Fusat Ltda.</v>
      </c>
      <c r="C49" s="54"/>
      <c r="D49" s="23">
        <f>+'Cartera masculina por edad'!C49+'Cartera femenina por edad'!C49</f>
        <v>5623</v>
      </c>
      <c r="E49" s="23">
        <f>+'Cartera masculina por edad'!D49+'Cartera femenina por edad'!D49</f>
        <v>2590</v>
      </c>
      <c r="F49" s="23">
        <f>+'Cartera masculina por edad'!E49+'Cartera femenina por edad'!E49</f>
        <v>2284</v>
      </c>
      <c r="G49" s="23">
        <f>+'Cartera masculina por edad'!F49+'Cartera femenina por edad'!F49</f>
        <v>615</v>
      </c>
      <c r="H49" s="23">
        <f>+'Cartera masculina por edad'!G49+'Cartera femenina por edad'!G49</f>
        <v>404</v>
      </c>
      <c r="I49" s="23">
        <f>+'Cartera masculina por edad'!H49+'Cartera femenina por edad'!H49</f>
        <v>517</v>
      </c>
      <c r="J49" s="23">
        <f>+'Cartera masculina por edad'!I49+'Cartera femenina por edad'!I49</f>
        <v>533</v>
      </c>
      <c r="K49" s="23">
        <f>+'Cartera masculina por edad'!J49+'Cartera femenina por edad'!J49</f>
        <v>715</v>
      </c>
      <c r="L49" s="23">
        <f>+'Cartera masculina por edad'!K49+'Cartera femenina por edad'!K49</f>
        <v>1000</v>
      </c>
      <c r="M49" s="23">
        <f>+'Cartera masculina por edad'!L49+'Cartera femenina por edad'!L49</f>
        <v>1265</v>
      </c>
      <c r="N49" s="23">
        <f>+'Cartera masculina por edad'!M49+'Cartera femenina por edad'!M49</f>
        <v>1130</v>
      </c>
      <c r="O49" s="23">
        <f>+'Cartera masculina por edad'!N49+'Cartera femenina por edad'!N49</f>
        <v>717</v>
      </c>
      <c r="P49" s="23">
        <f>+'Cartera masculina por edad'!O49+'Cartera femenina por edad'!O49</f>
        <v>349</v>
      </c>
      <c r="Q49" s="23">
        <f>+'Cartera masculina por edad'!P49+'Cartera femenina por edad'!P49</f>
        <v>187</v>
      </c>
      <c r="R49" s="23">
        <f>+'Cartera masculina por edad'!Q49+'Cartera femenina por edad'!Q49</f>
        <v>150</v>
      </c>
      <c r="S49" s="23">
        <f>+'Cartera masculina por edad'!R49+'Cartera femenina por edad'!R49</f>
        <v>115</v>
      </c>
      <c r="T49" s="23">
        <f>+'Cartera masculina por edad'!S49+'Cartera femenina por edad'!S49</f>
        <v>0</v>
      </c>
      <c r="U49" s="26">
        <f t="shared" si="11"/>
        <v>18194</v>
      </c>
      <c r="V49" s="26"/>
      <c r="W49" s="13"/>
      <c r="X49" s="13">
        <f t="shared" si="12"/>
        <v>-18194</v>
      </c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1.25">
      <c r="A50" s="4">
        <v>65</v>
      </c>
      <c r="B50" s="11" t="str">
        <f t="shared" si="10"/>
        <v>Chuquicamata</v>
      </c>
      <c r="C50" s="54"/>
      <c r="D50" s="23">
        <f>+'Cartera masculina por edad'!C50+'Cartera femenina por edad'!C50</f>
        <v>8414</v>
      </c>
      <c r="E50" s="23">
        <f>+'Cartera masculina por edad'!D50+'Cartera femenina por edad'!D50</f>
        <v>4406</v>
      </c>
      <c r="F50" s="23">
        <f>+'Cartera masculina por edad'!E50+'Cartera femenina por edad'!E50</f>
        <v>3289</v>
      </c>
      <c r="G50" s="23">
        <f>+'Cartera masculina por edad'!F50+'Cartera femenina por edad'!F50</f>
        <v>383</v>
      </c>
      <c r="H50" s="23">
        <f>+'Cartera masculina por edad'!G50+'Cartera femenina por edad'!G50</f>
        <v>554</v>
      </c>
      <c r="I50" s="23">
        <f>+'Cartera masculina por edad'!H50+'Cartera femenina por edad'!H50</f>
        <v>748</v>
      </c>
      <c r="J50" s="23">
        <f>+'Cartera masculina por edad'!I50+'Cartera femenina por edad'!I50</f>
        <v>1032</v>
      </c>
      <c r="K50" s="23">
        <f>+'Cartera masculina por edad'!J50+'Cartera femenina por edad'!J50</f>
        <v>1409</v>
      </c>
      <c r="L50" s="23">
        <f>+'Cartera masculina por edad'!K50+'Cartera femenina por edad'!K50</f>
        <v>1341</v>
      </c>
      <c r="M50" s="23">
        <f>+'Cartera masculina por edad'!L50+'Cartera femenina por edad'!L50</f>
        <v>1097</v>
      </c>
      <c r="N50" s="23">
        <f>+'Cartera masculina por edad'!M50+'Cartera femenina por edad'!M50</f>
        <v>730</v>
      </c>
      <c r="O50" s="23">
        <f>+'Cartera masculina por edad'!N50+'Cartera femenina por edad'!N50</f>
        <v>368</v>
      </c>
      <c r="P50" s="23">
        <f>+'Cartera masculina por edad'!O50+'Cartera femenina por edad'!O50</f>
        <v>161</v>
      </c>
      <c r="Q50" s="23">
        <f>+'Cartera masculina por edad'!P50+'Cartera femenina por edad'!P50</f>
        <v>129</v>
      </c>
      <c r="R50" s="23">
        <f>+'Cartera masculina por edad'!Q50+'Cartera femenina por edad'!Q50</f>
        <v>93</v>
      </c>
      <c r="S50" s="23">
        <f>+'Cartera masculina por edad'!R50+'Cartera femenina por edad'!R50</f>
        <v>79</v>
      </c>
      <c r="T50" s="23">
        <f>+'Cartera masculina por edad'!S50+'Cartera femenina por edad'!S50</f>
        <v>0</v>
      </c>
      <c r="U50" s="26">
        <f t="shared" si="11"/>
        <v>24233</v>
      </c>
      <c r="V50" s="26"/>
      <c r="W50" s="13"/>
      <c r="X50" s="13">
        <f t="shared" si="12"/>
        <v>-24233</v>
      </c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1.25">
      <c r="A51" s="4">
        <v>68</v>
      </c>
      <c r="B51" s="11" t="str">
        <f t="shared" si="10"/>
        <v>Río Blanco</v>
      </c>
      <c r="C51" s="54"/>
      <c r="D51" s="23">
        <f>+'Cartera masculina por edad'!C51+'Cartera femenina por edad'!C51</f>
        <v>1658</v>
      </c>
      <c r="E51" s="23">
        <f>+'Cartera masculina por edad'!D51+'Cartera femenina por edad'!D51</f>
        <v>695</v>
      </c>
      <c r="F51" s="23">
        <f>+'Cartera masculina por edad'!E51+'Cartera femenina por edad'!E51</f>
        <v>539</v>
      </c>
      <c r="G51" s="23">
        <f>+'Cartera masculina por edad'!F51+'Cartera femenina por edad'!F51</f>
        <v>62</v>
      </c>
      <c r="H51" s="23">
        <f>+'Cartera masculina por edad'!G51+'Cartera femenina por edad'!G51</f>
        <v>165</v>
      </c>
      <c r="I51" s="23">
        <f>+'Cartera masculina por edad'!H51+'Cartera femenina por edad'!H51</f>
        <v>201</v>
      </c>
      <c r="J51" s="23">
        <f>+'Cartera masculina por edad'!I51+'Cartera femenina por edad'!I51</f>
        <v>174</v>
      </c>
      <c r="K51" s="23">
        <f>+'Cartera masculina por edad'!J51+'Cartera femenina por edad'!J51</f>
        <v>206</v>
      </c>
      <c r="L51" s="23">
        <f>+'Cartera masculina por edad'!K51+'Cartera femenina por edad'!K51</f>
        <v>200</v>
      </c>
      <c r="M51" s="23">
        <f>+'Cartera masculina por edad'!L51+'Cartera femenina por edad'!L51</f>
        <v>183</v>
      </c>
      <c r="N51" s="23">
        <f>+'Cartera masculina por edad'!M51+'Cartera femenina por edad'!M51</f>
        <v>151</v>
      </c>
      <c r="O51" s="23">
        <f>+'Cartera masculina por edad'!N51+'Cartera femenina por edad'!N51</f>
        <v>69</v>
      </c>
      <c r="P51" s="23">
        <f>+'Cartera masculina por edad'!O51+'Cartera femenina por edad'!O51</f>
        <v>46</v>
      </c>
      <c r="Q51" s="23">
        <f>+'Cartera masculina por edad'!P51+'Cartera femenina por edad'!P51</f>
        <v>22</v>
      </c>
      <c r="R51" s="23">
        <f>+'Cartera masculina por edad'!Q51+'Cartera femenina por edad'!Q51</f>
        <v>17</v>
      </c>
      <c r="S51" s="23">
        <f>+'Cartera masculina por edad'!R51+'Cartera femenina por edad'!R51</f>
        <v>27</v>
      </c>
      <c r="T51" s="23">
        <f>+'Cartera masculina por edad'!S51+'Cartera femenina por edad'!S51</f>
        <v>0</v>
      </c>
      <c r="U51" s="26">
        <f t="shared" si="11"/>
        <v>4415</v>
      </c>
      <c r="V51" s="26"/>
      <c r="W51" s="13"/>
      <c r="X51" s="13">
        <f t="shared" si="12"/>
        <v>-4415</v>
      </c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1.25">
      <c r="A52" s="4">
        <v>76</v>
      </c>
      <c r="B52" s="11" t="str">
        <f t="shared" si="10"/>
        <v>Isapre Fundación</v>
      </c>
      <c r="C52" s="54">
        <v>6</v>
      </c>
      <c r="D52" s="23">
        <f>+'Cartera masculina por edad'!C52+'Cartera femenina por edad'!C52</f>
        <v>4839</v>
      </c>
      <c r="E52" s="23">
        <f>+'Cartera masculina por edad'!D52+'Cartera femenina por edad'!D52</f>
        <v>1944</v>
      </c>
      <c r="F52" s="23">
        <f>+'Cartera masculina por edad'!E52+'Cartera femenina por edad'!E52</f>
        <v>1713</v>
      </c>
      <c r="G52" s="23">
        <f>+'Cartera masculina por edad'!F52+'Cartera femenina por edad'!F52</f>
        <v>339</v>
      </c>
      <c r="H52" s="23">
        <f>+'Cartera masculina por edad'!G52+'Cartera femenina por edad'!G52</f>
        <v>141</v>
      </c>
      <c r="I52" s="23">
        <f>+'Cartera masculina por edad'!H52+'Cartera femenina por edad'!H52</f>
        <v>231</v>
      </c>
      <c r="J52" s="23">
        <f>+'Cartera masculina por edad'!I52+'Cartera femenina por edad'!I52</f>
        <v>277</v>
      </c>
      <c r="K52" s="23">
        <f>+'Cartera masculina por edad'!J52+'Cartera femenina por edad'!J52</f>
        <v>327</v>
      </c>
      <c r="L52" s="23">
        <f>+'Cartera masculina por edad'!K52+'Cartera femenina por edad'!K52</f>
        <v>379</v>
      </c>
      <c r="M52" s="23">
        <f>+'Cartera masculina por edad'!L52+'Cartera femenina por edad'!L52</f>
        <v>485</v>
      </c>
      <c r="N52" s="23">
        <f>+'Cartera masculina por edad'!M52+'Cartera femenina por edad'!M52</f>
        <v>491</v>
      </c>
      <c r="O52" s="23">
        <f>+'Cartera masculina por edad'!N52+'Cartera femenina por edad'!N52</f>
        <v>382</v>
      </c>
      <c r="P52" s="23">
        <f>+'Cartera masculina por edad'!O52+'Cartera femenina por edad'!O52</f>
        <v>285</v>
      </c>
      <c r="Q52" s="23">
        <f>+'Cartera masculina por edad'!P52+'Cartera femenina por edad'!P52</f>
        <v>193</v>
      </c>
      <c r="R52" s="23">
        <f>+'Cartera masculina por edad'!Q52+'Cartera femenina por edad'!Q52</f>
        <v>178</v>
      </c>
      <c r="S52" s="23">
        <f>+'Cartera masculina por edad'!R52+'Cartera femenina por edad'!R52</f>
        <v>139</v>
      </c>
      <c r="T52" s="23">
        <f>+'Cartera masculina por edad'!S52+'Cartera femenina por edad'!S52</f>
        <v>0</v>
      </c>
      <c r="U52" s="26">
        <f t="shared" si="11"/>
        <v>12349</v>
      </c>
      <c r="V52" s="26"/>
      <c r="W52" s="13"/>
      <c r="X52" s="13">
        <f t="shared" si="12"/>
        <v>-12349</v>
      </c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1.25">
      <c r="A53" s="4">
        <v>94</v>
      </c>
      <c r="B53" s="11" t="str">
        <f t="shared" si="10"/>
        <v>Cruz del Norte</v>
      </c>
      <c r="C53" s="54">
        <v>1</v>
      </c>
      <c r="D53" s="23">
        <f>+'Cartera masculina por edad'!C53+'Cartera femenina por edad'!C53</f>
        <v>961</v>
      </c>
      <c r="E53" s="23">
        <f>+'Cartera masculina por edad'!D53+'Cartera femenina por edad'!D53</f>
        <v>384</v>
      </c>
      <c r="F53" s="23">
        <f>+'Cartera masculina por edad'!E53+'Cartera femenina por edad'!E53</f>
        <v>162</v>
      </c>
      <c r="G53" s="23">
        <f>+'Cartera masculina por edad'!F53+'Cartera femenina por edad'!F53</f>
        <v>40</v>
      </c>
      <c r="H53" s="23">
        <f>+'Cartera masculina por edad'!G53+'Cartera femenina por edad'!G53</f>
        <v>63</v>
      </c>
      <c r="I53" s="23">
        <f>+'Cartera masculina por edad'!H53+'Cartera femenina por edad'!H53</f>
        <v>98</v>
      </c>
      <c r="J53" s="23">
        <f>+'Cartera masculina por edad'!I53+'Cartera femenina por edad'!I53</f>
        <v>97</v>
      </c>
      <c r="K53" s="23">
        <f>+'Cartera masculina por edad'!J53+'Cartera femenina por edad'!J53</f>
        <v>143</v>
      </c>
      <c r="L53" s="23">
        <f>+'Cartera masculina por edad'!K53+'Cartera femenina por edad'!K53</f>
        <v>102</v>
      </c>
      <c r="M53" s="23">
        <f>+'Cartera masculina por edad'!L53+'Cartera femenina por edad'!L53</f>
        <v>80</v>
      </c>
      <c r="N53" s="23">
        <f>+'Cartera masculina por edad'!M53+'Cartera femenina por edad'!M53</f>
        <v>28</v>
      </c>
      <c r="O53" s="23">
        <f>+'Cartera masculina por edad'!N53+'Cartera femenina por edad'!N53</f>
        <v>7</v>
      </c>
      <c r="P53" s="23">
        <f>+'Cartera masculina por edad'!O53+'Cartera femenina por edad'!O53</f>
        <v>5</v>
      </c>
      <c r="Q53" s="23">
        <f>+'Cartera masculina por edad'!P53+'Cartera femenina por edad'!P53</f>
        <v>7</v>
      </c>
      <c r="R53" s="23">
        <f>+'Cartera masculina por edad'!Q53+'Cartera femenina por edad'!Q53</f>
        <v>2</v>
      </c>
      <c r="S53" s="23">
        <f>+'Cartera masculina por edad'!R53+'Cartera femenina por edad'!R53</f>
        <v>1</v>
      </c>
      <c r="T53" s="23">
        <f>+'Cartera masculina por edad'!S53+'Cartera femenina por edad'!S53</f>
        <v>0</v>
      </c>
      <c r="U53" s="26">
        <f t="shared" si="11"/>
        <v>2181</v>
      </c>
      <c r="V53" s="26"/>
      <c r="W53" s="13"/>
      <c r="X53" s="13">
        <f t="shared" si="12"/>
        <v>-2181</v>
      </c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1.25">
      <c r="A54" s="4"/>
      <c r="B54" s="4"/>
      <c r="C54" s="54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13"/>
      <c r="X54" s="13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1.25">
      <c r="A55" s="11"/>
      <c r="B55" s="11" t="s">
        <v>50</v>
      </c>
      <c r="C55" s="26">
        <f aca="true" t="shared" si="13" ref="C55:U55">SUM(C48:C53)</f>
        <v>7</v>
      </c>
      <c r="D55" s="26">
        <f>SUM(D48:D53)</f>
        <v>22278</v>
      </c>
      <c r="E55" s="26">
        <f>SUM(E48:E53)</f>
        <v>10467</v>
      </c>
      <c r="F55" s="26">
        <f t="shared" si="13"/>
        <v>8478</v>
      </c>
      <c r="G55" s="26">
        <f t="shared" si="13"/>
        <v>1470</v>
      </c>
      <c r="H55" s="26">
        <f t="shared" si="13"/>
        <v>1388</v>
      </c>
      <c r="I55" s="26">
        <f t="shared" si="13"/>
        <v>1871</v>
      </c>
      <c r="J55" s="26">
        <f t="shared" si="13"/>
        <v>2206</v>
      </c>
      <c r="K55" s="26">
        <f t="shared" si="13"/>
        <v>2998</v>
      </c>
      <c r="L55" s="26">
        <f t="shared" si="13"/>
        <v>3302</v>
      </c>
      <c r="M55" s="26">
        <f t="shared" si="13"/>
        <v>3326</v>
      </c>
      <c r="N55" s="26">
        <f t="shared" si="13"/>
        <v>2634</v>
      </c>
      <c r="O55" s="26">
        <f t="shared" si="13"/>
        <v>1591</v>
      </c>
      <c r="P55" s="26">
        <f t="shared" si="13"/>
        <v>863</v>
      </c>
      <c r="Q55" s="26">
        <f t="shared" si="13"/>
        <v>552</v>
      </c>
      <c r="R55" s="26">
        <f t="shared" si="13"/>
        <v>465</v>
      </c>
      <c r="S55" s="26">
        <f t="shared" si="13"/>
        <v>389</v>
      </c>
      <c r="T55" s="26">
        <f t="shared" si="13"/>
        <v>0</v>
      </c>
      <c r="U55" s="26">
        <f t="shared" si="13"/>
        <v>64285</v>
      </c>
      <c r="V55" s="26"/>
      <c r="W55" s="13">
        <f>SUM(W48:W53)</f>
        <v>0</v>
      </c>
      <c r="X55" s="13">
        <f>SUM(X48:X53)</f>
        <v>-64285</v>
      </c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1.25">
      <c r="A56" s="4"/>
      <c r="B56" s="4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26"/>
      <c r="U56" s="49"/>
      <c r="V56" s="49"/>
      <c r="W56" s="13"/>
      <c r="X56" s="13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2" thickBot="1">
      <c r="A57" s="15"/>
      <c r="B57" s="15" t="s">
        <v>51</v>
      </c>
      <c r="C57" s="26">
        <f aca="true" t="shared" si="14" ref="C57:U57">C46+C55</f>
        <v>718</v>
      </c>
      <c r="D57" s="26">
        <f>D46+D55</f>
        <v>631949</v>
      </c>
      <c r="E57" s="26">
        <f>E46+E55</f>
        <v>216348</v>
      </c>
      <c r="F57" s="26">
        <f t="shared" si="14"/>
        <v>169293</v>
      </c>
      <c r="G57" s="26">
        <f t="shared" si="14"/>
        <v>68434</v>
      </c>
      <c r="H57" s="26">
        <f t="shared" si="14"/>
        <v>40589</v>
      </c>
      <c r="I57" s="26">
        <f t="shared" si="14"/>
        <v>43614</v>
      </c>
      <c r="J57" s="26">
        <f t="shared" si="14"/>
        <v>43311</v>
      </c>
      <c r="K57" s="26">
        <f t="shared" si="14"/>
        <v>45780</v>
      </c>
      <c r="L57" s="26">
        <f t="shared" si="14"/>
        <v>40662</v>
      </c>
      <c r="M57" s="26">
        <f t="shared" si="14"/>
        <v>30486</v>
      </c>
      <c r="N57" s="26">
        <f t="shared" si="14"/>
        <v>20486</v>
      </c>
      <c r="O57" s="26">
        <f t="shared" si="14"/>
        <v>11937</v>
      </c>
      <c r="P57" s="26">
        <f t="shared" si="14"/>
        <v>6770</v>
      </c>
      <c r="Q57" s="26">
        <f t="shared" si="14"/>
        <v>4172</v>
      </c>
      <c r="R57" s="26">
        <f t="shared" si="14"/>
        <v>2776</v>
      </c>
      <c r="S57" s="26">
        <f t="shared" si="14"/>
        <v>1985</v>
      </c>
      <c r="T57" s="26">
        <f t="shared" si="14"/>
        <v>0</v>
      </c>
      <c r="U57" s="26">
        <f t="shared" si="14"/>
        <v>1379310</v>
      </c>
      <c r="V57" s="26"/>
      <c r="W57" s="19">
        <f>W46+W55</f>
        <v>0</v>
      </c>
      <c r="X57" s="19">
        <f>X46+X55</f>
        <v>-1379310</v>
      </c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1.25">
      <c r="A58" s="4"/>
      <c r="B58" s="4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2" thickBot="1">
      <c r="A59" s="27"/>
      <c r="B59" s="27" t="s">
        <v>52</v>
      </c>
      <c r="C59" s="51">
        <f aca="true" t="shared" si="15" ref="C59:T59">(C57/$U57)</f>
        <v>0.0005205501301375325</v>
      </c>
      <c r="D59" s="51">
        <f>(D57/$U57)</f>
        <v>0.45816313954078486</v>
      </c>
      <c r="E59" s="51">
        <f>(E57/$U57)</f>
        <v>0.1568523392130848</v>
      </c>
      <c r="F59" s="51">
        <f t="shared" si="15"/>
        <v>0.12273745568436392</v>
      </c>
      <c r="G59" s="51">
        <f t="shared" si="15"/>
        <v>0.0496146624036656</v>
      </c>
      <c r="H59" s="51">
        <f t="shared" si="15"/>
        <v>0.02942703235675809</v>
      </c>
      <c r="I59" s="51">
        <f t="shared" si="15"/>
        <v>0.03162015790503948</v>
      </c>
      <c r="J59" s="51">
        <f t="shared" si="15"/>
        <v>0.03140048285012071</v>
      </c>
      <c r="K59" s="51">
        <f t="shared" si="15"/>
        <v>0.033190508297627076</v>
      </c>
      <c r="L59" s="51">
        <f t="shared" si="15"/>
        <v>0.029479957369989342</v>
      </c>
      <c r="M59" s="51">
        <f t="shared" si="15"/>
        <v>0.022102355525588882</v>
      </c>
      <c r="N59" s="51">
        <f t="shared" si="15"/>
        <v>0.014852353713088429</v>
      </c>
      <c r="O59" s="51">
        <f t="shared" si="15"/>
        <v>0.00865432716358179</v>
      </c>
      <c r="P59" s="51">
        <f t="shared" si="15"/>
        <v>0.004908251227062807</v>
      </c>
      <c r="Q59" s="51">
        <f t="shared" si="15"/>
        <v>0.003024700756175189</v>
      </c>
      <c r="R59" s="51">
        <f t="shared" si="15"/>
        <v>0.002012600503150126</v>
      </c>
      <c r="S59" s="51">
        <f t="shared" si="15"/>
        <v>0.00143912535978134</v>
      </c>
      <c r="T59" s="51">
        <f t="shared" si="15"/>
        <v>0</v>
      </c>
      <c r="U59" s="148">
        <f>SUM(C59:T59)</f>
        <v>1.0000000000000002</v>
      </c>
      <c r="V59" s="52"/>
      <c r="W59" s="21">
        <v>100</v>
      </c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2:256" ht="11.25">
      <c r="B60" s="11" t="str">
        <f>+'Cartera masculina por edad'!B29</f>
        <v>Fuente: Superintendencia de Salud, Archivo Maestro de Beneficiarios.</v>
      </c>
      <c r="C60" s="4"/>
      <c r="D60" s="4"/>
      <c r="E60" s="13"/>
      <c r="F60" s="13"/>
      <c r="G60" s="13"/>
      <c r="H60" s="13"/>
      <c r="I60" s="13"/>
      <c r="J60" s="13"/>
      <c r="K60" s="13"/>
      <c r="L60" s="13"/>
      <c r="M60" s="53" t="s">
        <v>1</v>
      </c>
      <c r="N60" s="53" t="s">
        <v>1</v>
      </c>
      <c r="O60" s="53" t="s">
        <v>1</v>
      </c>
      <c r="P60" s="53" t="s">
        <v>1</v>
      </c>
      <c r="Q60" s="13"/>
      <c r="R60" s="13"/>
      <c r="S60" s="53" t="s">
        <v>1</v>
      </c>
      <c r="T60" s="53" t="s">
        <v>1</v>
      </c>
      <c r="U60" s="53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2:256" ht="11.25">
      <c r="B61" s="11" t="str">
        <f>+'Cartera masculina por edad'!B30</f>
        <v>(*) Son aquellos datos que no presentan información en el campo edad.</v>
      </c>
      <c r="C61" s="11"/>
      <c r="D61" s="11"/>
      <c r="E61" s="13"/>
      <c r="F61" s="13"/>
      <c r="G61" s="13"/>
      <c r="H61" s="13"/>
      <c r="I61" s="13"/>
      <c r="J61" s="13"/>
      <c r="K61" s="13"/>
      <c r="L61" s="13"/>
      <c r="M61" s="53" t="s">
        <v>1</v>
      </c>
      <c r="N61" s="53" t="s">
        <v>1</v>
      </c>
      <c r="O61" s="53" t="s">
        <v>1</v>
      </c>
      <c r="P61" s="53" t="s">
        <v>1</v>
      </c>
      <c r="Q61" s="13"/>
      <c r="R61" s="13"/>
      <c r="S61" s="53" t="s">
        <v>1</v>
      </c>
      <c r="T61" s="53" t="s">
        <v>1</v>
      </c>
      <c r="U61" s="53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2:256" ht="11.25">
      <c r="B62" s="11" t="s">
        <v>223</v>
      </c>
      <c r="C62" s="11"/>
      <c r="D62" s="11"/>
      <c r="E62" s="13"/>
      <c r="F62" s="13"/>
      <c r="G62" s="13"/>
      <c r="H62" s="13"/>
      <c r="I62" s="13"/>
      <c r="J62" s="13"/>
      <c r="K62" s="13"/>
      <c r="L62" s="13"/>
      <c r="M62" s="53"/>
      <c r="N62" s="53"/>
      <c r="O62" s="53"/>
      <c r="P62" s="53"/>
      <c r="Q62" s="13"/>
      <c r="R62" s="13"/>
      <c r="S62" s="53"/>
      <c r="T62" s="53"/>
      <c r="U62" s="53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3:256" ht="11.25">
      <c r="C63" s="11"/>
      <c r="D63" s="11"/>
      <c r="E63" s="13"/>
      <c r="F63" s="13"/>
      <c r="G63" s="13"/>
      <c r="H63" s="13"/>
      <c r="I63" s="13"/>
      <c r="J63" s="13"/>
      <c r="K63" s="13"/>
      <c r="L63" s="13"/>
      <c r="M63" s="53"/>
      <c r="N63" s="53"/>
      <c r="O63" s="53"/>
      <c r="P63" s="53"/>
      <c r="Q63" s="13"/>
      <c r="R63" s="13"/>
      <c r="S63" s="53"/>
      <c r="T63" s="53"/>
      <c r="U63" s="53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ht="15">
      <c r="A64" s="154" t="s">
        <v>230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2:256" ht="13.5">
      <c r="B65" s="155" t="s">
        <v>85</v>
      </c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2:256" ht="13.5">
      <c r="B66" s="155" t="s">
        <v>268</v>
      </c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ht="12" thickBot="1">
      <c r="A67" s="21"/>
      <c r="B67" s="21"/>
      <c r="C67" s="21"/>
      <c r="D67" s="21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ht="11.25">
      <c r="A68" s="112" t="s">
        <v>1</v>
      </c>
      <c r="B68" s="112" t="s">
        <v>1</v>
      </c>
      <c r="C68" s="164" t="s">
        <v>54</v>
      </c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5" t="str">
        <f>+T36</f>
        <v>Sin Edad (*)</v>
      </c>
      <c r="U68" s="165" t="str">
        <f>+U36</f>
        <v>Total</v>
      </c>
      <c r="V68" s="21"/>
      <c r="W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ht="11.25">
      <c r="A69" s="120" t="s">
        <v>38</v>
      </c>
      <c r="B69" s="120" t="s">
        <v>39</v>
      </c>
      <c r="C69" s="125" t="str">
        <f>+C37</f>
        <v>Sin Clasificar (**)</v>
      </c>
      <c r="D69" s="125" t="s">
        <v>246</v>
      </c>
      <c r="E69" s="125" t="s">
        <v>247</v>
      </c>
      <c r="F69" s="125" t="s">
        <v>55</v>
      </c>
      <c r="G69" s="125" t="s">
        <v>56</v>
      </c>
      <c r="H69" s="125" t="s">
        <v>57</v>
      </c>
      <c r="I69" s="125" t="s">
        <v>58</v>
      </c>
      <c r="J69" s="125" t="s">
        <v>59</v>
      </c>
      <c r="K69" s="125" t="s">
        <v>60</v>
      </c>
      <c r="L69" s="125" t="s">
        <v>61</v>
      </c>
      <c r="M69" s="125" t="s">
        <v>62</v>
      </c>
      <c r="N69" s="125" t="s">
        <v>63</v>
      </c>
      <c r="O69" s="125" t="s">
        <v>64</v>
      </c>
      <c r="P69" s="125" t="s">
        <v>65</v>
      </c>
      <c r="Q69" s="125" t="s">
        <v>66</v>
      </c>
      <c r="R69" s="125" t="s">
        <v>67</v>
      </c>
      <c r="S69" s="126" t="s">
        <v>68</v>
      </c>
      <c r="T69" s="166">
        <f>+T37</f>
        <v>0</v>
      </c>
      <c r="U69" s="166" t="s">
        <v>4</v>
      </c>
      <c r="V69" s="21"/>
      <c r="W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ht="11.25">
      <c r="A70" s="4">
        <v>67</v>
      </c>
      <c r="B70" s="11" t="str">
        <f>+B38</f>
        <v>Colmena Golden Cross</v>
      </c>
      <c r="C70" s="26">
        <f>+C38</f>
        <v>118</v>
      </c>
      <c r="D70" s="26">
        <f aca="true" t="shared" si="16" ref="D70:T70">C7+D38</f>
        <v>103805</v>
      </c>
      <c r="E70" s="26">
        <f t="shared" si="16"/>
        <v>32036</v>
      </c>
      <c r="F70" s="26">
        <f t="shared" si="16"/>
        <v>33821</v>
      </c>
      <c r="G70" s="26">
        <f t="shared" si="16"/>
        <v>46495</v>
      </c>
      <c r="H70" s="26">
        <f t="shared" si="16"/>
        <v>48898</v>
      </c>
      <c r="I70" s="26">
        <f t="shared" si="16"/>
        <v>43746</v>
      </c>
      <c r="J70" s="26">
        <f t="shared" si="16"/>
        <v>33326</v>
      </c>
      <c r="K70" s="26">
        <f t="shared" si="16"/>
        <v>29480</v>
      </c>
      <c r="L70" s="26">
        <f t="shared" si="16"/>
        <v>26153</v>
      </c>
      <c r="M70" s="26">
        <f t="shared" si="16"/>
        <v>20843</v>
      </c>
      <c r="N70" s="26">
        <f t="shared" si="16"/>
        <v>14883</v>
      </c>
      <c r="O70" s="26">
        <f t="shared" si="16"/>
        <v>9296</v>
      </c>
      <c r="P70" s="26">
        <f t="shared" si="16"/>
        <v>5350</v>
      </c>
      <c r="Q70" s="26">
        <f t="shared" si="16"/>
        <v>2891</v>
      </c>
      <c r="R70" s="26">
        <f t="shared" si="16"/>
        <v>1691</v>
      </c>
      <c r="S70" s="26">
        <f t="shared" si="16"/>
        <v>940</v>
      </c>
      <c r="T70" s="26">
        <f t="shared" si="16"/>
        <v>0</v>
      </c>
      <c r="U70" s="26">
        <f aca="true" t="shared" si="17" ref="U70:U76">SUM(C70:T70)</f>
        <v>453772</v>
      </c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ht="11.25">
      <c r="A71" s="4">
        <v>78</v>
      </c>
      <c r="B71" s="11" t="str">
        <f aca="true" t="shared" si="18" ref="B71:B76">+B39</f>
        <v>Isapre Cruz Blanca S.A.</v>
      </c>
      <c r="C71" s="26">
        <f aca="true" t="shared" si="19" ref="C71:C76">+C39</f>
        <v>567</v>
      </c>
      <c r="D71" s="26">
        <f aca="true" t="shared" si="20" ref="D71:T71">C8+D39</f>
        <v>119273</v>
      </c>
      <c r="E71" s="26">
        <f t="shared" si="20"/>
        <v>42962</v>
      </c>
      <c r="F71" s="26">
        <f t="shared" si="20"/>
        <v>44651</v>
      </c>
      <c r="G71" s="26">
        <f t="shared" si="20"/>
        <v>51861</v>
      </c>
      <c r="H71" s="26">
        <f t="shared" si="20"/>
        <v>50797</v>
      </c>
      <c r="I71" s="26">
        <f t="shared" si="20"/>
        <v>50102</v>
      </c>
      <c r="J71" s="26">
        <f t="shared" si="20"/>
        <v>43039</v>
      </c>
      <c r="K71" s="26">
        <f t="shared" si="20"/>
        <v>40770</v>
      </c>
      <c r="L71" s="26">
        <f t="shared" si="20"/>
        <v>33909</v>
      </c>
      <c r="M71" s="26">
        <f t="shared" si="20"/>
        <v>25574</v>
      </c>
      <c r="N71" s="26">
        <f t="shared" si="20"/>
        <v>17310</v>
      </c>
      <c r="O71" s="26">
        <f t="shared" si="20"/>
        <v>9853</v>
      </c>
      <c r="P71" s="26">
        <f t="shared" si="20"/>
        <v>4777</v>
      </c>
      <c r="Q71" s="26">
        <f t="shared" si="20"/>
        <v>2883</v>
      </c>
      <c r="R71" s="26">
        <f t="shared" si="20"/>
        <v>1518</v>
      </c>
      <c r="S71" s="26">
        <f t="shared" si="20"/>
        <v>828</v>
      </c>
      <c r="T71" s="26">
        <f t="shared" si="20"/>
        <v>0</v>
      </c>
      <c r="U71" s="26">
        <f t="shared" si="17"/>
        <v>540674</v>
      </c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ht="11.25">
      <c r="A72" s="4">
        <v>80</v>
      </c>
      <c r="B72" s="11" t="str">
        <f t="shared" si="18"/>
        <v>Vida Tres</v>
      </c>
      <c r="C72" s="26">
        <f t="shared" si="19"/>
        <v>2</v>
      </c>
      <c r="D72" s="26">
        <f aca="true" t="shared" si="21" ref="D72:T72">C9+D40</f>
        <v>30177</v>
      </c>
      <c r="E72" s="26">
        <f t="shared" si="21"/>
        <v>10171</v>
      </c>
      <c r="F72" s="26">
        <f t="shared" si="21"/>
        <v>9825</v>
      </c>
      <c r="G72" s="26">
        <f t="shared" si="21"/>
        <v>9971</v>
      </c>
      <c r="H72" s="26">
        <f t="shared" si="21"/>
        <v>10983</v>
      </c>
      <c r="I72" s="26">
        <f t="shared" si="21"/>
        <v>12996</v>
      </c>
      <c r="J72" s="26">
        <f t="shared" si="21"/>
        <v>11550</v>
      </c>
      <c r="K72" s="26">
        <f t="shared" si="21"/>
        <v>10215</v>
      </c>
      <c r="L72" s="26">
        <f t="shared" si="21"/>
        <v>8546</v>
      </c>
      <c r="M72" s="26">
        <f t="shared" si="21"/>
        <v>6587</v>
      </c>
      <c r="N72" s="26">
        <f t="shared" si="21"/>
        <v>5533</v>
      </c>
      <c r="O72" s="26">
        <f t="shared" si="21"/>
        <v>3738</v>
      </c>
      <c r="P72" s="26">
        <f t="shared" si="21"/>
        <v>2104</v>
      </c>
      <c r="Q72" s="26">
        <f t="shared" si="21"/>
        <v>1558</v>
      </c>
      <c r="R72" s="26">
        <f t="shared" si="21"/>
        <v>894</v>
      </c>
      <c r="S72" s="26">
        <f t="shared" si="21"/>
        <v>459</v>
      </c>
      <c r="T72" s="26">
        <f t="shared" si="21"/>
        <v>0</v>
      </c>
      <c r="U72" s="26">
        <f t="shared" si="17"/>
        <v>135309</v>
      </c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ht="11.25">
      <c r="A73" s="4">
        <v>81</v>
      </c>
      <c r="B73" s="11" t="str">
        <f t="shared" si="18"/>
        <v>Ferrosalud</v>
      </c>
      <c r="C73" s="26">
        <f t="shared" si="19"/>
        <v>5</v>
      </c>
      <c r="D73" s="26">
        <f aca="true" t="shared" si="22" ref="D73:T73">C10+D41</f>
        <v>2741</v>
      </c>
      <c r="E73" s="26">
        <f t="shared" si="22"/>
        <v>1378</v>
      </c>
      <c r="F73" s="26">
        <f t="shared" si="22"/>
        <v>3279</v>
      </c>
      <c r="G73" s="26">
        <f t="shared" si="22"/>
        <v>2023</v>
      </c>
      <c r="H73" s="26">
        <f t="shared" si="22"/>
        <v>1435</v>
      </c>
      <c r="I73" s="26">
        <f t="shared" si="22"/>
        <v>1477</v>
      </c>
      <c r="J73" s="26">
        <f t="shared" si="22"/>
        <v>1332</v>
      </c>
      <c r="K73" s="26">
        <f t="shared" si="22"/>
        <v>1414</v>
      </c>
      <c r="L73" s="26">
        <f t="shared" si="22"/>
        <v>1032</v>
      </c>
      <c r="M73" s="26">
        <f t="shared" si="22"/>
        <v>737</v>
      </c>
      <c r="N73" s="26">
        <f t="shared" si="22"/>
        <v>646</v>
      </c>
      <c r="O73" s="26">
        <f t="shared" si="22"/>
        <v>290</v>
      </c>
      <c r="P73" s="26">
        <f t="shared" si="22"/>
        <v>160</v>
      </c>
      <c r="Q73" s="26">
        <f t="shared" si="22"/>
        <v>74</v>
      </c>
      <c r="R73" s="26">
        <f t="shared" si="22"/>
        <v>29</v>
      </c>
      <c r="S73" s="26">
        <f t="shared" si="22"/>
        <v>9</v>
      </c>
      <c r="T73" s="26">
        <f t="shared" si="22"/>
        <v>0</v>
      </c>
      <c r="U73" s="26">
        <f>SUM(C73:T73)</f>
        <v>18061</v>
      </c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ht="11.25">
      <c r="A74" s="4">
        <v>88</v>
      </c>
      <c r="B74" s="11" t="str">
        <f t="shared" si="18"/>
        <v>Mas Vida</v>
      </c>
      <c r="C74" s="26">
        <f t="shared" si="19"/>
        <v>1</v>
      </c>
      <c r="D74" s="26">
        <f aca="true" t="shared" si="23" ref="D74:T74">C11+D42</f>
        <v>100099</v>
      </c>
      <c r="E74" s="26">
        <f t="shared" si="23"/>
        <v>26852</v>
      </c>
      <c r="F74" s="26">
        <f t="shared" si="23"/>
        <v>22622</v>
      </c>
      <c r="G74" s="26">
        <f t="shared" si="23"/>
        <v>32824</v>
      </c>
      <c r="H74" s="26">
        <f t="shared" si="23"/>
        <v>43885</v>
      </c>
      <c r="I74" s="26">
        <f t="shared" si="23"/>
        <v>44093</v>
      </c>
      <c r="J74" s="26">
        <f t="shared" si="23"/>
        <v>32710</v>
      </c>
      <c r="K74" s="26">
        <f t="shared" si="23"/>
        <v>25908</v>
      </c>
      <c r="L74" s="26">
        <f t="shared" si="23"/>
        <v>18355</v>
      </c>
      <c r="M74" s="26">
        <f t="shared" si="23"/>
        <v>10957</v>
      </c>
      <c r="N74" s="26">
        <f t="shared" si="23"/>
        <v>4366</v>
      </c>
      <c r="O74" s="26">
        <f t="shared" si="23"/>
        <v>2110</v>
      </c>
      <c r="P74" s="26">
        <f t="shared" si="23"/>
        <v>990</v>
      </c>
      <c r="Q74" s="26">
        <f t="shared" si="23"/>
        <v>612</v>
      </c>
      <c r="R74" s="26">
        <f t="shared" si="23"/>
        <v>424</v>
      </c>
      <c r="S74" s="26">
        <f t="shared" si="23"/>
        <v>264</v>
      </c>
      <c r="T74" s="26">
        <f t="shared" si="23"/>
        <v>0</v>
      </c>
      <c r="U74" s="26">
        <f t="shared" si="17"/>
        <v>367072</v>
      </c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ht="11.25">
      <c r="A75" s="4">
        <v>99</v>
      </c>
      <c r="B75" s="11" t="str">
        <f t="shared" si="18"/>
        <v>Isapre Banmédica</v>
      </c>
      <c r="C75" s="26">
        <f t="shared" si="19"/>
        <v>18</v>
      </c>
      <c r="D75" s="26">
        <f aca="true" t="shared" si="24" ref="D75:T75">C12+D43</f>
        <v>130273</v>
      </c>
      <c r="E75" s="26">
        <f t="shared" si="24"/>
        <v>47009</v>
      </c>
      <c r="F75" s="26">
        <f t="shared" si="24"/>
        <v>50972</v>
      </c>
      <c r="G75" s="26">
        <f t="shared" si="24"/>
        <v>57079</v>
      </c>
      <c r="H75" s="26">
        <f t="shared" si="24"/>
        <v>54588</v>
      </c>
      <c r="I75" s="26">
        <f t="shared" si="24"/>
        <v>52965</v>
      </c>
      <c r="J75" s="26">
        <f t="shared" si="24"/>
        <v>46917</v>
      </c>
      <c r="K75" s="26">
        <f t="shared" si="24"/>
        <v>44819</v>
      </c>
      <c r="L75" s="26">
        <f t="shared" si="24"/>
        <v>36219</v>
      </c>
      <c r="M75" s="26">
        <f t="shared" si="24"/>
        <v>27493</v>
      </c>
      <c r="N75" s="26">
        <f t="shared" si="24"/>
        <v>19771</v>
      </c>
      <c r="O75" s="26">
        <f t="shared" si="24"/>
        <v>11892</v>
      </c>
      <c r="P75" s="26">
        <f t="shared" si="24"/>
        <v>6339</v>
      </c>
      <c r="Q75" s="26">
        <f t="shared" si="24"/>
        <v>4112</v>
      </c>
      <c r="R75" s="26">
        <f t="shared" si="24"/>
        <v>2739</v>
      </c>
      <c r="S75" s="26">
        <f t="shared" si="24"/>
        <v>1779</v>
      </c>
      <c r="T75" s="26">
        <f t="shared" si="24"/>
        <v>0</v>
      </c>
      <c r="U75" s="26">
        <f t="shared" si="17"/>
        <v>594984</v>
      </c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ht="11.25">
      <c r="A76" s="4">
        <v>107</v>
      </c>
      <c r="B76" s="11" t="str">
        <f t="shared" si="18"/>
        <v>Consalud S.A.</v>
      </c>
      <c r="C76" s="26">
        <f t="shared" si="19"/>
        <v>0</v>
      </c>
      <c r="D76" s="26">
        <f aca="true" t="shared" si="25" ref="D76:T76">C13+D44</f>
        <v>124058</v>
      </c>
      <c r="E76" s="26">
        <f t="shared" si="25"/>
        <v>52172</v>
      </c>
      <c r="F76" s="26">
        <f t="shared" si="25"/>
        <v>67764</v>
      </c>
      <c r="G76" s="26">
        <f t="shared" si="25"/>
        <v>58037</v>
      </c>
      <c r="H76" s="26">
        <f t="shared" si="25"/>
        <v>49048</v>
      </c>
      <c r="I76" s="26">
        <f t="shared" si="25"/>
        <v>48696</v>
      </c>
      <c r="J76" s="26">
        <f t="shared" si="25"/>
        <v>46053</v>
      </c>
      <c r="K76" s="26">
        <f t="shared" si="25"/>
        <v>47074</v>
      </c>
      <c r="L76" s="26">
        <f t="shared" si="25"/>
        <v>39596</v>
      </c>
      <c r="M76" s="26">
        <f t="shared" si="25"/>
        <v>30352</v>
      </c>
      <c r="N76" s="26">
        <f t="shared" si="25"/>
        <v>19269</v>
      </c>
      <c r="O76" s="26">
        <f t="shared" si="25"/>
        <v>9823</v>
      </c>
      <c r="P76" s="26">
        <f t="shared" si="25"/>
        <v>6091</v>
      </c>
      <c r="Q76" s="26">
        <f t="shared" si="25"/>
        <v>4126</v>
      </c>
      <c r="R76" s="26">
        <f t="shared" si="25"/>
        <v>2399</v>
      </c>
      <c r="S76" s="26">
        <f t="shared" si="25"/>
        <v>1379</v>
      </c>
      <c r="T76" s="26">
        <f t="shared" si="25"/>
        <v>0</v>
      </c>
      <c r="U76" s="26">
        <f t="shared" si="17"/>
        <v>605937</v>
      </c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1:256" ht="11.25">
      <c r="A77" s="4"/>
      <c r="B77" s="4"/>
      <c r="C77" s="4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2:256" ht="11.25">
      <c r="B78" s="11" t="s">
        <v>44</v>
      </c>
      <c r="C78" s="26">
        <f aca="true" t="shared" si="26" ref="C78:U78">SUM(C70:C77)</f>
        <v>711</v>
      </c>
      <c r="D78" s="26">
        <f>SUM(D70:D77)</f>
        <v>610426</v>
      </c>
      <c r="E78" s="26">
        <f>SUM(E70:E77)</f>
        <v>212580</v>
      </c>
      <c r="F78" s="26">
        <f t="shared" si="26"/>
        <v>232934</v>
      </c>
      <c r="G78" s="26">
        <f t="shared" si="26"/>
        <v>258290</v>
      </c>
      <c r="H78" s="26">
        <f t="shared" si="26"/>
        <v>259634</v>
      </c>
      <c r="I78" s="26">
        <f t="shared" si="26"/>
        <v>254075</v>
      </c>
      <c r="J78" s="26">
        <f t="shared" si="26"/>
        <v>214927</v>
      </c>
      <c r="K78" s="26">
        <f t="shared" si="26"/>
        <v>199680</v>
      </c>
      <c r="L78" s="26">
        <f t="shared" si="26"/>
        <v>163810</v>
      </c>
      <c r="M78" s="26">
        <f t="shared" si="26"/>
        <v>122543</v>
      </c>
      <c r="N78" s="26">
        <f t="shared" si="26"/>
        <v>81778</v>
      </c>
      <c r="O78" s="26">
        <f t="shared" si="26"/>
        <v>47002</v>
      </c>
      <c r="P78" s="26">
        <f t="shared" si="26"/>
        <v>25811</v>
      </c>
      <c r="Q78" s="26">
        <f t="shared" si="26"/>
        <v>16256</v>
      </c>
      <c r="R78" s="26">
        <f t="shared" si="26"/>
        <v>9694</v>
      </c>
      <c r="S78" s="26">
        <f t="shared" si="26"/>
        <v>5658</v>
      </c>
      <c r="T78" s="26">
        <f t="shared" si="26"/>
        <v>0</v>
      </c>
      <c r="U78" s="26">
        <f t="shared" si="26"/>
        <v>2715809</v>
      </c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ht="11.25">
      <c r="A79" s="4"/>
      <c r="B79" s="4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26"/>
      <c r="U79" s="49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ht="11.25">
      <c r="A80" s="4">
        <v>62</v>
      </c>
      <c r="B80" s="11" t="str">
        <f aca="true" t="shared" si="27" ref="B80:C85">+B48</f>
        <v>San Lorenzo</v>
      </c>
      <c r="C80" s="26">
        <f t="shared" si="27"/>
        <v>0</v>
      </c>
      <c r="D80" s="26">
        <f aca="true" t="shared" si="28" ref="D80:T80">C17+D48</f>
        <v>784</v>
      </c>
      <c r="E80" s="26">
        <f t="shared" si="28"/>
        <v>448</v>
      </c>
      <c r="F80" s="26">
        <f t="shared" si="28"/>
        <v>494</v>
      </c>
      <c r="G80" s="26">
        <f t="shared" si="28"/>
        <v>50</v>
      </c>
      <c r="H80" s="26">
        <f t="shared" si="28"/>
        <v>135</v>
      </c>
      <c r="I80" s="26">
        <f t="shared" si="28"/>
        <v>207</v>
      </c>
      <c r="J80" s="26">
        <f t="shared" si="28"/>
        <v>197</v>
      </c>
      <c r="K80" s="26">
        <f t="shared" si="28"/>
        <v>343</v>
      </c>
      <c r="L80" s="26">
        <f t="shared" si="28"/>
        <v>607</v>
      </c>
      <c r="M80" s="26">
        <f t="shared" si="28"/>
        <v>595</v>
      </c>
      <c r="N80" s="26">
        <f t="shared" si="28"/>
        <v>329</v>
      </c>
      <c r="O80" s="26">
        <f t="shared" si="28"/>
        <v>105</v>
      </c>
      <c r="P80" s="26">
        <f t="shared" si="28"/>
        <v>42</v>
      </c>
      <c r="Q80" s="26">
        <f t="shared" si="28"/>
        <v>21</v>
      </c>
      <c r="R80" s="26">
        <f t="shared" si="28"/>
        <v>29</v>
      </c>
      <c r="S80" s="26">
        <f t="shared" si="28"/>
        <v>29</v>
      </c>
      <c r="T80" s="26">
        <f t="shared" si="28"/>
        <v>0</v>
      </c>
      <c r="U80" s="26">
        <f aca="true" t="shared" si="29" ref="U80:U85">SUM(C80:T80)</f>
        <v>4415</v>
      </c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1:256" ht="11.25">
      <c r="A81" s="4">
        <v>63</v>
      </c>
      <c r="B81" s="11" t="str">
        <f t="shared" si="27"/>
        <v>Fusat Ltda.</v>
      </c>
      <c r="C81" s="26">
        <f t="shared" si="27"/>
        <v>0</v>
      </c>
      <c r="D81" s="26">
        <f aca="true" t="shared" si="30" ref="D81:T81">C18+D49</f>
        <v>5888</v>
      </c>
      <c r="E81" s="26">
        <f t="shared" si="30"/>
        <v>2641</v>
      </c>
      <c r="F81" s="26">
        <f t="shared" si="30"/>
        <v>2382</v>
      </c>
      <c r="G81" s="26">
        <f t="shared" si="30"/>
        <v>1172</v>
      </c>
      <c r="H81" s="26">
        <f t="shared" si="30"/>
        <v>1521</v>
      </c>
      <c r="I81" s="26">
        <f t="shared" si="30"/>
        <v>1732</v>
      </c>
      <c r="J81" s="26">
        <f t="shared" si="30"/>
        <v>1575</v>
      </c>
      <c r="K81" s="26">
        <f t="shared" si="30"/>
        <v>1970</v>
      </c>
      <c r="L81" s="26">
        <f t="shared" si="30"/>
        <v>2219</v>
      </c>
      <c r="M81" s="26">
        <f t="shared" si="30"/>
        <v>3274</v>
      </c>
      <c r="N81" s="26">
        <f t="shared" si="30"/>
        <v>3180</v>
      </c>
      <c r="O81" s="26">
        <f t="shared" si="30"/>
        <v>2160</v>
      </c>
      <c r="P81" s="26">
        <f t="shared" si="30"/>
        <v>1089</v>
      </c>
      <c r="Q81" s="26">
        <f t="shared" si="30"/>
        <v>498</v>
      </c>
      <c r="R81" s="26">
        <f t="shared" si="30"/>
        <v>270</v>
      </c>
      <c r="S81" s="26">
        <f t="shared" si="30"/>
        <v>180</v>
      </c>
      <c r="T81" s="26">
        <f t="shared" si="30"/>
        <v>0</v>
      </c>
      <c r="U81" s="26">
        <f t="shared" si="29"/>
        <v>31751</v>
      </c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1:256" ht="11.25">
      <c r="A82" s="4">
        <v>65</v>
      </c>
      <c r="B82" s="11" t="str">
        <f t="shared" si="27"/>
        <v>Chuquicamata</v>
      </c>
      <c r="C82" s="26">
        <f t="shared" si="27"/>
        <v>0</v>
      </c>
      <c r="D82" s="26">
        <f aca="true" t="shared" si="31" ref="D82:T82">C19+D50</f>
        <v>8760</v>
      </c>
      <c r="E82" s="26">
        <f t="shared" si="31"/>
        <v>4450</v>
      </c>
      <c r="F82" s="26">
        <f t="shared" si="31"/>
        <v>3414</v>
      </c>
      <c r="G82" s="26">
        <f t="shared" si="31"/>
        <v>1143</v>
      </c>
      <c r="H82" s="26">
        <f t="shared" si="31"/>
        <v>1459</v>
      </c>
      <c r="I82" s="26">
        <f t="shared" si="31"/>
        <v>1859</v>
      </c>
      <c r="J82" s="26">
        <f t="shared" si="31"/>
        <v>2357</v>
      </c>
      <c r="K82" s="26">
        <f t="shared" si="31"/>
        <v>3330</v>
      </c>
      <c r="L82" s="26">
        <f t="shared" si="31"/>
        <v>3187</v>
      </c>
      <c r="M82" s="26">
        <f t="shared" si="31"/>
        <v>2899</v>
      </c>
      <c r="N82" s="26">
        <f t="shared" si="31"/>
        <v>2125</v>
      </c>
      <c r="O82" s="26">
        <f t="shared" si="31"/>
        <v>1097</v>
      </c>
      <c r="P82" s="26">
        <f t="shared" si="31"/>
        <v>367</v>
      </c>
      <c r="Q82" s="26">
        <f t="shared" si="31"/>
        <v>190</v>
      </c>
      <c r="R82" s="26">
        <f t="shared" si="31"/>
        <v>120</v>
      </c>
      <c r="S82" s="26">
        <f t="shared" si="31"/>
        <v>99</v>
      </c>
      <c r="T82" s="26">
        <f t="shared" si="31"/>
        <v>0</v>
      </c>
      <c r="U82" s="26">
        <f t="shared" si="29"/>
        <v>36856</v>
      </c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</row>
    <row r="83" spans="1:256" ht="11.25">
      <c r="A83" s="4">
        <v>68</v>
      </c>
      <c r="B83" s="11" t="str">
        <f t="shared" si="27"/>
        <v>Río Blanco</v>
      </c>
      <c r="C83" s="26">
        <f t="shared" si="27"/>
        <v>0</v>
      </c>
      <c r="D83" s="26">
        <f aca="true" t="shared" si="32" ref="D83:T83">C20+D51</f>
        <v>1659</v>
      </c>
      <c r="E83" s="26">
        <f t="shared" si="32"/>
        <v>695</v>
      </c>
      <c r="F83" s="26">
        <f t="shared" si="32"/>
        <v>552</v>
      </c>
      <c r="G83" s="26">
        <f t="shared" si="32"/>
        <v>134</v>
      </c>
      <c r="H83" s="26">
        <f t="shared" si="32"/>
        <v>385</v>
      </c>
      <c r="I83" s="26">
        <f t="shared" si="32"/>
        <v>503</v>
      </c>
      <c r="J83" s="26">
        <f t="shared" si="32"/>
        <v>477</v>
      </c>
      <c r="K83" s="26">
        <f t="shared" si="32"/>
        <v>474</v>
      </c>
      <c r="L83" s="26">
        <f t="shared" si="32"/>
        <v>422</v>
      </c>
      <c r="M83" s="26">
        <f t="shared" si="32"/>
        <v>463</v>
      </c>
      <c r="N83" s="26">
        <f t="shared" si="32"/>
        <v>433</v>
      </c>
      <c r="O83" s="26">
        <f t="shared" si="32"/>
        <v>212</v>
      </c>
      <c r="P83" s="26">
        <f t="shared" si="32"/>
        <v>87</v>
      </c>
      <c r="Q83" s="26">
        <f t="shared" si="32"/>
        <v>38</v>
      </c>
      <c r="R83" s="26">
        <f t="shared" si="32"/>
        <v>25</v>
      </c>
      <c r="S83" s="26">
        <f t="shared" si="32"/>
        <v>29</v>
      </c>
      <c r="T83" s="26">
        <f t="shared" si="32"/>
        <v>0</v>
      </c>
      <c r="U83" s="26">
        <f t="shared" si="29"/>
        <v>6588</v>
      </c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ht="11.25">
      <c r="A84" s="4">
        <v>76</v>
      </c>
      <c r="B84" s="11" t="str">
        <f t="shared" si="27"/>
        <v>Isapre Fundación</v>
      </c>
      <c r="C84" s="26">
        <f t="shared" si="27"/>
        <v>6</v>
      </c>
      <c r="D84" s="26">
        <f aca="true" t="shared" si="33" ref="D84:T84">C21+D52</f>
        <v>4846</v>
      </c>
      <c r="E84" s="26">
        <f t="shared" si="33"/>
        <v>1955</v>
      </c>
      <c r="F84" s="26">
        <f t="shared" si="33"/>
        <v>1856</v>
      </c>
      <c r="G84" s="26">
        <f t="shared" si="33"/>
        <v>1392</v>
      </c>
      <c r="H84" s="26">
        <f t="shared" si="33"/>
        <v>1437</v>
      </c>
      <c r="I84" s="26">
        <f t="shared" si="33"/>
        <v>1391</v>
      </c>
      <c r="J84" s="26">
        <f t="shared" si="33"/>
        <v>1489</v>
      </c>
      <c r="K84" s="26">
        <f t="shared" si="33"/>
        <v>1373</v>
      </c>
      <c r="L84" s="26">
        <f t="shared" si="33"/>
        <v>1261</v>
      </c>
      <c r="M84" s="26">
        <f t="shared" si="33"/>
        <v>1556</v>
      </c>
      <c r="N84" s="26">
        <f t="shared" si="33"/>
        <v>2192</v>
      </c>
      <c r="O84" s="26">
        <f t="shared" si="33"/>
        <v>1893</v>
      </c>
      <c r="P84" s="26">
        <f t="shared" si="33"/>
        <v>1108</v>
      </c>
      <c r="Q84" s="26">
        <f t="shared" si="33"/>
        <v>998</v>
      </c>
      <c r="R84" s="26">
        <f t="shared" si="33"/>
        <v>1047</v>
      </c>
      <c r="S84" s="26">
        <f t="shared" si="33"/>
        <v>1077</v>
      </c>
      <c r="T84" s="26">
        <f t="shared" si="33"/>
        <v>0</v>
      </c>
      <c r="U84" s="26">
        <f t="shared" si="29"/>
        <v>26877</v>
      </c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256" ht="11.25">
      <c r="A85" s="4">
        <v>94</v>
      </c>
      <c r="B85" s="11" t="str">
        <f t="shared" si="27"/>
        <v>Cruz del Norte</v>
      </c>
      <c r="C85" s="26">
        <f t="shared" si="27"/>
        <v>1</v>
      </c>
      <c r="D85" s="26">
        <f aca="true" t="shared" si="34" ref="D85:T85">C22+D53</f>
        <v>961</v>
      </c>
      <c r="E85" s="26">
        <f t="shared" si="34"/>
        <v>385</v>
      </c>
      <c r="F85" s="26">
        <f t="shared" si="34"/>
        <v>187</v>
      </c>
      <c r="G85" s="26">
        <f t="shared" si="34"/>
        <v>115</v>
      </c>
      <c r="H85" s="26">
        <f t="shared" si="34"/>
        <v>171</v>
      </c>
      <c r="I85" s="26">
        <f t="shared" si="34"/>
        <v>246</v>
      </c>
      <c r="J85" s="26">
        <f t="shared" si="34"/>
        <v>242</v>
      </c>
      <c r="K85" s="26">
        <f t="shared" si="34"/>
        <v>352</v>
      </c>
      <c r="L85" s="26">
        <f t="shared" si="34"/>
        <v>296</v>
      </c>
      <c r="M85" s="26">
        <f t="shared" si="34"/>
        <v>233</v>
      </c>
      <c r="N85" s="26">
        <f t="shared" si="34"/>
        <v>76</v>
      </c>
      <c r="O85" s="26">
        <f t="shared" si="34"/>
        <v>26</v>
      </c>
      <c r="P85" s="26">
        <f t="shared" si="34"/>
        <v>13</v>
      </c>
      <c r="Q85" s="26">
        <f t="shared" si="34"/>
        <v>13</v>
      </c>
      <c r="R85" s="26">
        <f t="shared" si="34"/>
        <v>4</v>
      </c>
      <c r="S85" s="26">
        <f t="shared" si="34"/>
        <v>1</v>
      </c>
      <c r="T85" s="26">
        <f t="shared" si="34"/>
        <v>0</v>
      </c>
      <c r="U85" s="26">
        <f t="shared" si="29"/>
        <v>3322</v>
      </c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ht="11.25">
      <c r="A86" s="4"/>
      <c r="B86" s="4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</row>
    <row r="87" spans="1:256" ht="11.25">
      <c r="A87" s="11"/>
      <c r="B87" s="11" t="s">
        <v>50</v>
      </c>
      <c r="C87" s="26">
        <f aca="true" t="shared" si="35" ref="C87:U87">SUM(C80:C85)</f>
        <v>7</v>
      </c>
      <c r="D87" s="26">
        <f>SUM(D80:D85)</f>
        <v>22898</v>
      </c>
      <c r="E87" s="26">
        <f>SUM(E80:E85)</f>
        <v>10574</v>
      </c>
      <c r="F87" s="26">
        <f t="shared" si="35"/>
        <v>8885</v>
      </c>
      <c r="G87" s="26">
        <f t="shared" si="35"/>
        <v>4006</v>
      </c>
      <c r="H87" s="26">
        <f t="shared" si="35"/>
        <v>5108</v>
      </c>
      <c r="I87" s="26">
        <f t="shared" si="35"/>
        <v>5938</v>
      </c>
      <c r="J87" s="26">
        <f t="shared" si="35"/>
        <v>6337</v>
      </c>
      <c r="K87" s="26">
        <f t="shared" si="35"/>
        <v>7842</v>
      </c>
      <c r="L87" s="26">
        <f t="shared" si="35"/>
        <v>7992</v>
      </c>
      <c r="M87" s="26">
        <f t="shared" si="35"/>
        <v>9020</v>
      </c>
      <c r="N87" s="26">
        <f t="shared" si="35"/>
        <v>8335</v>
      </c>
      <c r="O87" s="26">
        <f t="shared" si="35"/>
        <v>5493</v>
      </c>
      <c r="P87" s="26">
        <f t="shared" si="35"/>
        <v>2706</v>
      </c>
      <c r="Q87" s="26">
        <f t="shared" si="35"/>
        <v>1758</v>
      </c>
      <c r="R87" s="26">
        <f t="shared" si="35"/>
        <v>1495</v>
      </c>
      <c r="S87" s="26">
        <f t="shared" si="35"/>
        <v>1415</v>
      </c>
      <c r="T87" s="26">
        <f t="shared" si="35"/>
        <v>0</v>
      </c>
      <c r="U87" s="26">
        <f t="shared" si="35"/>
        <v>109809</v>
      </c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ht="11.25">
      <c r="A88" s="4"/>
      <c r="B88" s="4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26"/>
      <c r="U88" s="49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ht="11.25">
      <c r="A89" s="15"/>
      <c r="B89" s="15" t="s">
        <v>51</v>
      </c>
      <c r="C89" s="26">
        <f aca="true" t="shared" si="36" ref="C89:U89">C78+C87</f>
        <v>718</v>
      </c>
      <c r="D89" s="26">
        <f>D78+D87</f>
        <v>633324</v>
      </c>
      <c r="E89" s="26">
        <f>E78+E87</f>
        <v>223154</v>
      </c>
      <c r="F89" s="26">
        <f t="shared" si="36"/>
        <v>241819</v>
      </c>
      <c r="G89" s="26">
        <f t="shared" si="36"/>
        <v>262296</v>
      </c>
      <c r="H89" s="26">
        <f t="shared" si="36"/>
        <v>264742</v>
      </c>
      <c r="I89" s="26">
        <f t="shared" si="36"/>
        <v>260013</v>
      </c>
      <c r="J89" s="26">
        <f t="shared" si="36"/>
        <v>221264</v>
      </c>
      <c r="K89" s="26">
        <f t="shared" si="36"/>
        <v>207522</v>
      </c>
      <c r="L89" s="26">
        <f t="shared" si="36"/>
        <v>171802</v>
      </c>
      <c r="M89" s="26">
        <f t="shared" si="36"/>
        <v>131563</v>
      </c>
      <c r="N89" s="26">
        <f t="shared" si="36"/>
        <v>90113</v>
      </c>
      <c r="O89" s="26">
        <f t="shared" si="36"/>
        <v>52495</v>
      </c>
      <c r="P89" s="26">
        <f t="shared" si="36"/>
        <v>28517</v>
      </c>
      <c r="Q89" s="26">
        <f t="shared" si="36"/>
        <v>18014</v>
      </c>
      <c r="R89" s="26">
        <f t="shared" si="36"/>
        <v>11189</v>
      </c>
      <c r="S89" s="26">
        <f t="shared" si="36"/>
        <v>7073</v>
      </c>
      <c r="T89" s="26">
        <f t="shared" si="36"/>
        <v>0</v>
      </c>
      <c r="U89" s="26">
        <f t="shared" si="36"/>
        <v>2825618</v>
      </c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ht="11.25">
      <c r="A90" s="4"/>
      <c r="B90" s="4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1:256" ht="12" thickBot="1">
      <c r="A91" s="27"/>
      <c r="B91" s="27" t="s">
        <v>52</v>
      </c>
      <c r="C91" s="51">
        <f aca="true" t="shared" si="37" ref="C91:T91">(C89/$U89)</f>
        <v>0.000254103704039258</v>
      </c>
      <c r="D91" s="51">
        <f>(D89/$U89)</f>
        <v>0.22413645439687885</v>
      </c>
      <c r="E91" s="51">
        <f>(E89/$U89)</f>
        <v>0.07897528965344926</v>
      </c>
      <c r="F91" s="51">
        <f t="shared" si="37"/>
        <v>0.08558092424382914</v>
      </c>
      <c r="G91" s="51">
        <f t="shared" si="37"/>
        <v>0.09282783447727187</v>
      </c>
      <c r="H91" s="51">
        <f t="shared" si="37"/>
        <v>0.09369348581443068</v>
      </c>
      <c r="I91" s="51">
        <f t="shared" si="37"/>
        <v>0.0920198696355983</v>
      </c>
      <c r="J91" s="51">
        <f t="shared" si="37"/>
        <v>0.07830640942972475</v>
      </c>
      <c r="K91" s="51">
        <f t="shared" si="37"/>
        <v>0.0734430485649511</v>
      </c>
      <c r="L91" s="51">
        <f t="shared" si="37"/>
        <v>0.060801566241438156</v>
      </c>
      <c r="M91" s="51">
        <f t="shared" si="37"/>
        <v>0.04656078776395111</v>
      </c>
      <c r="N91" s="51">
        <f t="shared" si="37"/>
        <v>0.031891430476447984</v>
      </c>
      <c r="O91" s="51">
        <f t="shared" si="37"/>
        <v>0.01857823669016831</v>
      </c>
      <c r="P91" s="51">
        <f t="shared" si="37"/>
        <v>0.010092305470873981</v>
      </c>
      <c r="Q91" s="51">
        <f t="shared" si="37"/>
        <v>0.00637524251331921</v>
      </c>
      <c r="R91" s="51">
        <f t="shared" si="37"/>
        <v>0.003959841705425149</v>
      </c>
      <c r="S91" s="51">
        <f t="shared" si="37"/>
        <v>0.002503169218202885</v>
      </c>
      <c r="T91" s="51">
        <f t="shared" si="37"/>
        <v>0</v>
      </c>
      <c r="U91" s="51">
        <f>SUM(C91:T91)</f>
        <v>1</v>
      </c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2:256" ht="11.25">
      <c r="B92" s="11" t="str">
        <f>+'Cartera masculina por edad'!B29</f>
        <v>Fuente: Superintendencia de Salud, Archivo Maestro de Beneficiarios.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11" t="s">
        <v>1</v>
      </c>
      <c r="N92" s="11" t="s">
        <v>1</v>
      </c>
      <c r="O92" s="11" t="s">
        <v>1</v>
      </c>
      <c r="P92" s="11" t="s">
        <v>1</v>
      </c>
      <c r="Q92" s="4"/>
      <c r="R92" s="4"/>
      <c r="S92" s="11" t="s">
        <v>1</v>
      </c>
      <c r="T92" s="11" t="s">
        <v>1</v>
      </c>
      <c r="U92" s="1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spans="2:256" ht="11.25">
      <c r="B93" s="11" t="str">
        <f>+'Cartera masculina por edad'!B30</f>
        <v>(*) Son aquellos datos que no presentan información en el campo edad.</v>
      </c>
      <c r="C93" s="11"/>
      <c r="D93" s="11"/>
      <c r="E93" s="4"/>
      <c r="F93" s="4"/>
      <c r="G93" s="4"/>
      <c r="H93" s="4"/>
      <c r="I93" s="4"/>
      <c r="J93" s="4"/>
      <c r="K93" s="4"/>
      <c r="L93" s="4"/>
      <c r="M93" s="11" t="s">
        <v>1</v>
      </c>
      <c r="N93" s="11" t="s">
        <v>1</v>
      </c>
      <c r="O93" s="11" t="s">
        <v>1</v>
      </c>
      <c r="P93" s="11" t="s">
        <v>1</v>
      </c>
      <c r="Q93" s="4"/>
      <c r="R93" s="4"/>
      <c r="S93" s="11" t="s">
        <v>1</v>
      </c>
      <c r="T93" s="11" t="s">
        <v>1</v>
      </c>
      <c r="U93" s="1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</row>
    <row r="94" spans="2:4" ht="11.25">
      <c r="B94" s="11" t="str">
        <f>+B62</f>
        <v>(**) Son aquellos datos que no presentan información en el campo sexo.</v>
      </c>
      <c r="C94" s="11"/>
      <c r="D94" s="11"/>
    </row>
    <row r="95" spans="3:4" ht="11.25">
      <c r="C95" s="11"/>
      <c r="D95" s="11"/>
    </row>
    <row r="96" spans="1:21" ht="15">
      <c r="A96" s="154" t="s">
        <v>230</v>
      </c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</row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</sheetData>
  <sheetProtection/>
  <mergeCells count="19">
    <mergeCell ref="B66:U66"/>
    <mergeCell ref="B34:U34"/>
    <mergeCell ref="B65:U65"/>
    <mergeCell ref="A1:T1"/>
    <mergeCell ref="A32:U32"/>
    <mergeCell ref="B2:T2"/>
    <mergeCell ref="B33:U33"/>
    <mergeCell ref="C5:R5"/>
    <mergeCell ref="B3:T3"/>
    <mergeCell ref="A96:U96"/>
    <mergeCell ref="A64:U64"/>
    <mergeCell ref="C68:S68"/>
    <mergeCell ref="S5:S6"/>
    <mergeCell ref="T36:T37"/>
    <mergeCell ref="T68:T69"/>
    <mergeCell ref="U36:U37"/>
    <mergeCell ref="U68:U69"/>
    <mergeCell ref="T5:T6"/>
    <mergeCell ref="C36:S36"/>
  </mergeCells>
  <hyperlinks>
    <hyperlink ref="A1" location="Indice!A1" display="Volver"/>
    <hyperlink ref="A32" location="Indice!A1" display="Volver"/>
    <hyperlink ref="A64" location="Indice!A1" display="Volver"/>
    <hyperlink ref="A96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P39"/>
  <sheetViews>
    <sheetView showGridLines="0" zoomScalePageLayoutView="0" workbookViewId="0" topLeftCell="A1">
      <selection activeCell="A2" sqref="A2"/>
    </sheetView>
  </sheetViews>
  <sheetFormatPr defaultColWidth="0" defaultRowHeight="15" zeroHeight="1"/>
  <cols>
    <col min="1" max="1" width="4.69921875" style="1" customWidth="1"/>
    <col min="2" max="2" width="22.3984375" style="1" customWidth="1"/>
    <col min="3" max="8" width="10.69921875" style="1" customWidth="1"/>
    <col min="9" max="9" width="3.19921875" style="1" hidden="1" customWidth="1"/>
    <col min="10" max="10" width="10.09765625" style="1" hidden="1" customWidth="1"/>
    <col min="11" max="11" width="12.19921875" style="1" hidden="1" customWidth="1"/>
    <col min="12" max="12" width="10.09765625" style="1" hidden="1" customWidth="1"/>
    <col min="13" max="13" width="12.19921875" style="1" hidden="1" customWidth="1"/>
    <col min="14" max="14" width="10.09765625" style="1" hidden="1" customWidth="1"/>
    <col min="15" max="15" width="12.19921875" style="1" hidden="1" customWidth="1"/>
    <col min="16" max="16384" width="0" style="1" hidden="1" customWidth="1"/>
  </cols>
  <sheetData>
    <row r="1" spans="2:8" ht="15">
      <c r="B1" s="154" t="s">
        <v>230</v>
      </c>
      <c r="C1" s="154"/>
      <c r="D1" s="154"/>
      <c r="E1" s="154"/>
      <c r="F1" s="154"/>
      <c r="G1" s="154"/>
      <c r="H1" s="154"/>
    </row>
    <row r="2" spans="2:9" ht="13.5">
      <c r="B2" s="155" t="s">
        <v>0</v>
      </c>
      <c r="C2" s="155"/>
      <c r="D2" s="155"/>
      <c r="E2" s="155"/>
      <c r="F2" s="155"/>
      <c r="G2" s="155"/>
      <c r="H2" s="155"/>
      <c r="I2" s="2"/>
    </row>
    <row r="3" spans="2:9" ht="13.5">
      <c r="B3" s="155" t="s">
        <v>269</v>
      </c>
      <c r="C3" s="155"/>
      <c r="D3" s="155"/>
      <c r="E3" s="155"/>
      <c r="F3" s="155"/>
      <c r="G3" s="155"/>
      <c r="H3" s="155"/>
      <c r="I3" s="2"/>
    </row>
    <row r="4" spans="1:7" ht="12" thickBot="1">
      <c r="A4" s="30"/>
      <c r="B4" s="21"/>
      <c r="C4" s="21"/>
      <c r="D4" s="21"/>
      <c r="E4" s="21"/>
      <c r="F4" s="21"/>
      <c r="G4" s="21"/>
    </row>
    <row r="5" spans="1:9" ht="11.25">
      <c r="A5" s="31"/>
      <c r="B5" s="112" t="s">
        <v>1</v>
      </c>
      <c r="C5" s="140" t="s">
        <v>2</v>
      </c>
      <c r="D5" s="141" t="s">
        <v>3</v>
      </c>
      <c r="E5" s="141"/>
      <c r="F5" s="141"/>
      <c r="G5" s="141"/>
      <c r="H5" s="142" t="s">
        <v>4</v>
      </c>
      <c r="I5" s="32"/>
    </row>
    <row r="6" spans="1:9" ht="11.25">
      <c r="A6" s="31"/>
      <c r="B6" s="120" t="s">
        <v>5</v>
      </c>
      <c r="C6" s="143" t="s">
        <v>6</v>
      </c>
      <c r="D6" s="143" t="s">
        <v>7</v>
      </c>
      <c r="E6" s="143" t="s">
        <v>8</v>
      </c>
      <c r="F6" s="143" t="s">
        <v>9</v>
      </c>
      <c r="G6" s="143" t="s">
        <v>10</v>
      </c>
      <c r="H6" s="144" t="s">
        <v>11</v>
      </c>
      <c r="I6" s="32"/>
    </row>
    <row r="7" spans="1:9" ht="11.25">
      <c r="A7" s="33"/>
      <c r="B7" s="34" t="s">
        <v>12</v>
      </c>
      <c r="C7" s="35">
        <v>271152</v>
      </c>
      <c r="D7" s="35">
        <f>SUM(D22:D24)</f>
        <v>58715</v>
      </c>
      <c r="E7" s="35">
        <f>SUM(D25:D27)</f>
        <v>72222</v>
      </c>
      <c r="F7" s="35">
        <f>SUM(D28:D30)</f>
        <v>78814</v>
      </c>
      <c r="G7" s="35">
        <f>SUM(D31:D33)</f>
        <v>63697</v>
      </c>
      <c r="H7" s="35">
        <f>SUM(D7:G7)</f>
        <v>273448</v>
      </c>
      <c r="I7" s="35"/>
    </row>
    <row r="8" spans="1:9" ht="11.25">
      <c r="A8" s="33"/>
      <c r="C8" s="35"/>
      <c r="D8" s="35"/>
      <c r="E8" s="35"/>
      <c r="F8" s="35"/>
      <c r="G8" s="35"/>
      <c r="H8" s="35"/>
      <c r="I8" s="35"/>
    </row>
    <row r="9" spans="1:9" ht="11.25">
      <c r="A9" s="33"/>
      <c r="B9" s="1" t="s">
        <v>13</v>
      </c>
      <c r="C9" s="35">
        <v>259200</v>
      </c>
      <c r="D9" s="35">
        <f>SUM(D10:D12)</f>
        <v>52076</v>
      </c>
      <c r="E9" s="35">
        <f>SUM(E10:E12)</f>
        <v>56830</v>
      </c>
      <c r="F9" s="35">
        <f>SUM(F10:F12)</f>
        <v>70380</v>
      </c>
      <c r="G9" s="35">
        <f>SUM(G10:G12)</f>
        <v>48013</v>
      </c>
      <c r="H9" s="35">
        <f>SUM(H10:H12)</f>
        <v>227299</v>
      </c>
      <c r="I9" s="35"/>
    </row>
    <row r="10" spans="1:9" ht="11.25">
      <c r="A10" s="33"/>
      <c r="B10" s="36" t="s">
        <v>14</v>
      </c>
      <c r="C10" s="35">
        <v>169904</v>
      </c>
      <c r="D10" s="35">
        <f>SUM(E22:E24)</f>
        <v>32771</v>
      </c>
      <c r="E10" s="35">
        <f>SUM(E25:E27)</f>
        <v>39127</v>
      </c>
      <c r="F10" s="35">
        <f>SUM(E28:E30)</f>
        <v>53354</v>
      </c>
      <c r="G10" s="35">
        <f>SUM(E31:E33)</f>
        <v>31787</v>
      </c>
      <c r="H10" s="35">
        <f>SUM(D10:G10)</f>
        <v>157039</v>
      </c>
      <c r="I10" s="35"/>
    </row>
    <row r="11" spans="1:9" ht="11.25">
      <c r="A11" s="33"/>
      <c r="B11" s="36" t="s">
        <v>15</v>
      </c>
      <c r="C11" s="35">
        <v>80964</v>
      </c>
      <c r="D11" s="35">
        <f>SUM(F22:F24)</f>
        <v>17646</v>
      </c>
      <c r="E11" s="35">
        <f>SUM(F25:F27)</f>
        <v>15880</v>
      </c>
      <c r="F11" s="35">
        <f>SUM(F28:F30)</f>
        <v>14883</v>
      </c>
      <c r="G11" s="35">
        <f>SUM(F31:F33)</f>
        <v>14615</v>
      </c>
      <c r="H11" s="35">
        <f>SUM(D11:G11)</f>
        <v>63024</v>
      </c>
      <c r="I11" s="35"/>
    </row>
    <row r="12" spans="1:9" ht="12" thickBot="1">
      <c r="A12" s="33"/>
      <c r="B12" s="37" t="s">
        <v>273</v>
      </c>
      <c r="C12" s="38">
        <v>8332</v>
      </c>
      <c r="D12" s="38">
        <f>SUM(G22:G24)</f>
        <v>1659</v>
      </c>
      <c r="E12" s="38">
        <f>SUM(G25:G27)</f>
        <v>1823</v>
      </c>
      <c r="F12" s="38">
        <f>SUM(G28:G30)</f>
        <v>2143</v>
      </c>
      <c r="G12" s="38">
        <f>SUM(G31:G33)</f>
        <v>1611</v>
      </c>
      <c r="H12" s="38">
        <f>SUM(D12:G12)</f>
        <v>7236</v>
      </c>
      <c r="I12" s="39"/>
    </row>
    <row r="13" spans="1:2" ht="11.25">
      <c r="A13" s="33"/>
      <c r="B13" s="1" t="s">
        <v>240</v>
      </c>
    </row>
    <row r="14" ht="11.25"/>
    <row r="15" ht="11.25"/>
    <row r="16" spans="1:8" ht="12.75">
      <c r="A16" s="169"/>
      <c r="B16" s="169"/>
      <c r="C16" s="169"/>
      <c r="D16" s="169"/>
      <c r="E16" s="169"/>
      <c r="F16" s="169"/>
      <c r="G16" s="169"/>
      <c r="H16" s="169"/>
    </row>
    <row r="17" spans="2:9" ht="13.5">
      <c r="B17" s="155" t="s">
        <v>16</v>
      </c>
      <c r="C17" s="155"/>
      <c r="D17" s="155"/>
      <c r="E17" s="155"/>
      <c r="F17" s="155"/>
      <c r="G17" s="155"/>
      <c r="H17" s="155"/>
      <c r="I17" s="2"/>
    </row>
    <row r="18" spans="2:9" ht="13.5">
      <c r="B18" s="155" t="s">
        <v>270</v>
      </c>
      <c r="C18" s="155"/>
      <c r="D18" s="155"/>
      <c r="E18" s="155"/>
      <c r="F18" s="155"/>
      <c r="G18" s="155"/>
      <c r="H18" s="155"/>
      <c r="I18" s="2"/>
    </row>
    <row r="19" ht="12" thickBot="1"/>
    <row r="20" spans="2:9" ht="11.25">
      <c r="B20" s="112" t="s">
        <v>1</v>
      </c>
      <c r="C20" s="112"/>
      <c r="D20" s="140" t="s">
        <v>5</v>
      </c>
      <c r="E20" s="141" t="s">
        <v>17</v>
      </c>
      <c r="F20" s="141"/>
      <c r="G20" s="141"/>
      <c r="H20" s="141"/>
      <c r="I20" s="40"/>
    </row>
    <row r="21" spans="2:15" ht="11.25">
      <c r="B21" s="120" t="s">
        <v>18</v>
      </c>
      <c r="C21" s="120"/>
      <c r="D21" s="143" t="s">
        <v>19</v>
      </c>
      <c r="E21" s="144" t="s">
        <v>20</v>
      </c>
      <c r="F21" s="144" t="s">
        <v>21</v>
      </c>
      <c r="G21" s="144" t="s">
        <v>274</v>
      </c>
      <c r="H21" s="144" t="s">
        <v>4</v>
      </c>
      <c r="I21" s="32"/>
      <c r="J21" s="1" t="s">
        <v>5</v>
      </c>
      <c r="K21" s="1" t="s">
        <v>13</v>
      </c>
      <c r="L21" s="1" t="s">
        <v>5</v>
      </c>
      <c r="M21" s="1" t="s">
        <v>13</v>
      </c>
      <c r="N21" s="1" t="s">
        <v>5</v>
      </c>
      <c r="O21" s="1" t="s">
        <v>13</v>
      </c>
    </row>
    <row r="22" spans="2:9" ht="11.25">
      <c r="B22" s="1" t="s">
        <v>23</v>
      </c>
      <c r="D22" s="23">
        <v>18770</v>
      </c>
      <c r="E22" s="23">
        <v>10481</v>
      </c>
      <c r="F22" s="23">
        <v>5918</v>
      </c>
      <c r="G22" s="23">
        <v>575</v>
      </c>
      <c r="H22" s="23">
        <f aca="true" t="shared" si="0" ref="H22:H33">SUM(E22:G22)</f>
        <v>16974</v>
      </c>
      <c r="I22" s="23"/>
    </row>
    <row r="23" spans="2:9" ht="11.25">
      <c r="B23" s="1" t="s">
        <v>24</v>
      </c>
      <c r="D23" s="23">
        <v>16392</v>
      </c>
      <c r="E23" s="23">
        <v>9542</v>
      </c>
      <c r="F23" s="23">
        <v>5977</v>
      </c>
      <c r="G23" s="23">
        <v>479</v>
      </c>
      <c r="H23" s="23">
        <f t="shared" si="0"/>
        <v>15998</v>
      </c>
      <c r="I23" s="23"/>
    </row>
    <row r="24" spans="2:11" ht="11.25">
      <c r="B24" s="1" t="s">
        <v>25</v>
      </c>
      <c r="D24" s="23">
        <v>23553</v>
      </c>
      <c r="E24" s="23">
        <v>12748</v>
      </c>
      <c r="F24" s="23">
        <v>5751</v>
      </c>
      <c r="G24" s="23">
        <v>605</v>
      </c>
      <c r="H24" s="23">
        <f t="shared" si="0"/>
        <v>19104</v>
      </c>
      <c r="I24" s="23"/>
      <c r="J24" s="1">
        <f>SUM(D22:D24)</f>
        <v>58715</v>
      </c>
      <c r="K24" s="1">
        <f>SUM(H22:H24)</f>
        <v>52076</v>
      </c>
    </row>
    <row r="25" spans="2:9" ht="11.25">
      <c r="B25" s="1" t="s">
        <v>26</v>
      </c>
      <c r="D25" s="23">
        <v>25741</v>
      </c>
      <c r="E25" s="23">
        <v>14154</v>
      </c>
      <c r="F25" s="23">
        <v>4265</v>
      </c>
      <c r="G25" s="23">
        <v>660</v>
      </c>
      <c r="H25" s="23">
        <f t="shared" si="0"/>
        <v>19079</v>
      </c>
      <c r="I25" s="23"/>
    </row>
    <row r="26" spans="2:9" ht="11.25">
      <c r="B26" s="1" t="s">
        <v>27</v>
      </c>
      <c r="D26" s="23">
        <v>24185</v>
      </c>
      <c r="E26" s="23">
        <v>12704</v>
      </c>
      <c r="F26" s="23">
        <v>5518</v>
      </c>
      <c r="G26" s="23">
        <v>619</v>
      </c>
      <c r="H26" s="23">
        <f t="shared" si="0"/>
        <v>18841</v>
      </c>
      <c r="I26" s="23"/>
    </row>
    <row r="27" spans="2:15" ht="11.25">
      <c r="B27" s="1" t="s">
        <v>28</v>
      </c>
      <c r="D27" s="23">
        <v>22296</v>
      </c>
      <c r="E27" s="23">
        <v>12269</v>
      </c>
      <c r="F27" s="23">
        <v>6097</v>
      </c>
      <c r="G27" s="23">
        <v>544</v>
      </c>
      <c r="H27" s="23">
        <f t="shared" si="0"/>
        <v>18910</v>
      </c>
      <c r="I27" s="23"/>
      <c r="J27" s="1">
        <f>SUM(D25:D27)</f>
        <v>72222</v>
      </c>
      <c r="K27" s="1">
        <f>SUM(H25:H27)</f>
        <v>56830</v>
      </c>
      <c r="L27" s="1">
        <f>SUM(J24:J27)</f>
        <v>130937</v>
      </c>
      <c r="M27" s="1">
        <f>SUM(K24:K27)</f>
        <v>108906</v>
      </c>
      <c r="N27" s="1">
        <f>+'Suscrip y desahucio por isapre'!$C$26</f>
        <v>273448</v>
      </c>
      <c r="O27" s="1">
        <f>+'Suscrip y desahucio por isapre'!$G$26</f>
        <v>227299</v>
      </c>
    </row>
    <row r="28" spans="2:16" ht="11.25">
      <c r="B28" s="1" t="s">
        <v>29</v>
      </c>
      <c r="D28" s="23">
        <v>30219</v>
      </c>
      <c r="E28" s="23">
        <v>23636</v>
      </c>
      <c r="F28" s="23">
        <v>4376</v>
      </c>
      <c r="G28" s="23">
        <v>894</v>
      </c>
      <c r="H28" s="23">
        <f t="shared" si="0"/>
        <v>28906</v>
      </c>
      <c r="I28" s="23"/>
      <c r="N28" s="1">
        <f>+N27-L27</f>
        <v>142511</v>
      </c>
      <c r="O28" s="1">
        <f>+O27-M27</f>
        <v>118393</v>
      </c>
      <c r="P28" s="1" t="s">
        <v>30</v>
      </c>
    </row>
    <row r="29" spans="2:9" ht="11.25">
      <c r="B29" s="1" t="s">
        <v>31</v>
      </c>
      <c r="D29" s="23">
        <v>27914</v>
      </c>
      <c r="E29" s="23">
        <v>19008</v>
      </c>
      <c r="F29" s="23">
        <v>4637</v>
      </c>
      <c r="G29" s="23">
        <v>778</v>
      </c>
      <c r="H29" s="23">
        <f t="shared" si="0"/>
        <v>24423</v>
      </c>
      <c r="I29" s="23"/>
    </row>
    <row r="30" spans="2:15" ht="11.25">
      <c r="B30" s="1" t="s">
        <v>32</v>
      </c>
      <c r="D30" s="23">
        <v>20681</v>
      </c>
      <c r="E30" s="23">
        <v>10710</v>
      </c>
      <c r="F30" s="23">
        <v>5870</v>
      </c>
      <c r="G30" s="23">
        <v>471</v>
      </c>
      <c r="H30" s="23">
        <f t="shared" si="0"/>
        <v>17051</v>
      </c>
      <c r="I30" s="23"/>
      <c r="J30" s="1">
        <f>SUM(D28:D30)</f>
        <v>78814</v>
      </c>
      <c r="K30" s="1">
        <f>SUM(H28:H30)</f>
        <v>70380</v>
      </c>
      <c r="L30" s="1">
        <f>SUM(J24:J30)</f>
        <v>209751</v>
      </c>
      <c r="M30" s="1">
        <f>SUM(K24:K29)</f>
        <v>108906</v>
      </c>
      <c r="N30" s="1">
        <f>+'Suscrip y desahucio por isapre'!$C$26</f>
        <v>273448</v>
      </c>
      <c r="O30" s="1">
        <f>+'Suscrip y desahucio por isapre'!$G$26</f>
        <v>227299</v>
      </c>
    </row>
    <row r="31" spans="2:15" ht="11.25">
      <c r="B31" s="1" t="s">
        <v>33</v>
      </c>
      <c r="D31" s="23">
        <v>22561</v>
      </c>
      <c r="E31" s="23">
        <v>10949</v>
      </c>
      <c r="F31" s="23">
        <v>5761</v>
      </c>
      <c r="G31" s="23">
        <v>477</v>
      </c>
      <c r="H31" s="23">
        <f t="shared" si="0"/>
        <v>17187</v>
      </c>
      <c r="I31" s="23"/>
      <c r="N31" s="1">
        <f>+N30-L30</f>
        <v>63697</v>
      </c>
      <c r="O31" s="1">
        <f>+O30-M30</f>
        <v>118393</v>
      </c>
    </row>
    <row r="32" spans="2:9" ht="11.25">
      <c r="B32" s="1" t="s">
        <v>34</v>
      </c>
      <c r="D32" s="23">
        <v>22685</v>
      </c>
      <c r="E32" s="23">
        <v>11333</v>
      </c>
      <c r="F32" s="23">
        <v>4624</v>
      </c>
      <c r="G32" s="23">
        <v>536</v>
      </c>
      <c r="H32" s="23">
        <f t="shared" si="0"/>
        <v>16493</v>
      </c>
      <c r="I32" s="23"/>
    </row>
    <row r="33" spans="2:15" ht="11.25">
      <c r="B33" s="1" t="s">
        <v>35</v>
      </c>
      <c r="D33" s="23">
        <v>18451</v>
      </c>
      <c r="E33" s="23">
        <v>9505</v>
      </c>
      <c r="F33" s="23">
        <v>4230</v>
      </c>
      <c r="G33" s="23">
        <v>598</v>
      </c>
      <c r="H33" s="23">
        <f t="shared" si="0"/>
        <v>14333</v>
      </c>
      <c r="I33" s="23"/>
      <c r="J33" s="1">
        <f>SUM(D31:D33)</f>
        <v>63697</v>
      </c>
      <c r="K33" s="1">
        <f>SUM(H31:H33)</f>
        <v>48013</v>
      </c>
      <c r="L33" s="1">
        <f>SUM(J24:J33)</f>
        <v>273448</v>
      </c>
      <c r="M33" s="1">
        <f>SUM(K24:K33)</f>
        <v>227299</v>
      </c>
      <c r="N33" s="1">
        <f>+'Suscrip y desahucio por isapre'!$C$26</f>
        <v>273448</v>
      </c>
      <c r="O33" s="1">
        <f>+'Suscrip y desahucio por isapre'!$G$26</f>
        <v>227299</v>
      </c>
    </row>
    <row r="34" spans="4:15" ht="11.25">
      <c r="D34" s="23"/>
      <c r="E34" s="23"/>
      <c r="F34" s="23"/>
      <c r="G34" s="23"/>
      <c r="H34" s="23"/>
      <c r="I34" s="23"/>
      <c r="N34" s="1">
        <f>+N33-L33</f>
        <v>0</v>
      </c>
      <c r="O34" s="1">
        <f>+O33-M33</f>
        <v>0</v>
      </c>
    </row>
    <row r="35" spans="2:9" ht="12" thickBot="1">
      <c r="B35" s="41" t="s">
        <v>36</v>
      </c>
      <c r="C35" s="41"/>
      <c r="D35" s="42">
        <f>SUM(D22:D34)</f>
        <v>273448</v>
      </c>
      <c r="E35" s="42">
        <f>SUM(E22:E34)</f>
        <v>157039</v>
      </c>
      <c r="F35" s="42">
        <f>SUM(F22:F34)</f>
        <v>63024</v>
      </c>
      <c r="G35" s="42">
        <f>SUM(G22:G34)</f>
        <v>7236</v>
      </c>
      <c r="H35" s="42">
        <f>SUM(H22:H34)</f>
        <v>227299</v>
      </c>
      <c r="I35" s="43"/>
    </row>
    <row r="36" ht="11.25">
      <c r="B36" s="1" t="str">
        <f>+B13</f>
        <v>Fuente: Superintendencia de Salud, Archivo Maestro de Suscripciones y Desahucios de Contratos.</v>
      </c>
    </row>
    <row r="37" ht="11.25"/>
    <row r="38" ht="11.25"/>
    <row r="39" spans="2:12" ht="15">
      <c r="B39" s="154" t="s">
        <v>230</v>
      </c>
      <c r="C39" s="154"/>
      <c r="D39" s="154"/>
      <c r="E39" s="154"/>
      <c r="F39" s="154"/>
      <c r="G39" s="154"/>
      <c r="H39" s="154"/>
      <c r="I39" s="147"/>
      <c r="J39" s="147"/>
      <c r="K39" s="147"/>
      <c r="L39" s="147"/>
    </row>
    <row r="40" ht="11.25"/>
  </sheetData>
  <sheetProtection/>
  <mergeCells count="7">
    <mergeCell ref="B1:H1"/>
    <mergeCell ref="B39:H39"/>
    <mergeCell ref="A16:H16"/>
    <mergeCell ref="B2:H2"/>
    <mergeCell ref="B3:H3"/>
    <mergeCell ref="B17:H17"/>
    <mergeCell ref="B18:H18"/>
  </mergeCells>
  <hyperlinks>
    <hyperlink ref="B1" location="Indice!A1" display="Volver"/>
    <hyperlink ref="B39" location="Indice!A1" display="Volver"/>
  </hyperlinks>
  <printOptions horizontalCentered="1" verticalCentered="1"/>
  <pageMargins left="0.3937007874015748" right="0.3937007874015748" top="0.5905511811023623" bottom="0.5905511811023623" header="0" footer="0"/>
  <pageSetup horizontalDpi="1200" verticalDpi="12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IK61"/>
  <sheetViews>
    <sheetView showGridLines="0" zoomScalePageLayoutView="0" workbookViewId="0" topLeftCell="A1">
      <selection activeCell="A2" sqref="A2"/>
    </sheetView>
  </sheetViews>
  <sheetFormatPr defaultColWidth="0" defaultRowHeight="15" zeroHeight="1"/>
  <cols>
    <col min="1" max="1" width="4.59765625" style="1" bestFit="1" customWidth="1"/>
    <col min="2" max="2" width="23.69921875" style="1" customWidth="1"/>
    <col min="3" max="7" width="15.19921875" style="1" customWidth="1"/>
    <col min="8" max="8" width="9.3984375" style="1" hidden="1" customWidth="1"/>
    <col min="9" max="9" width="8.69921875" style="1" hidden="1" customWidth="1"/>
    <col min="10" max="16384" width="0" style="1" hidden="1" customWidth="1"/>
  </cols>
  <sheetData>
    <row r="1" spans="1:7" ht="15">
      <c r="A1" s="154" t="s">
        <v>230</v>
      </c>
      <c r="B1" s="154"/>
      <c r="C1" s="154"/>
      <c r="D1" s="154"/>
      <c r="E1" s="154"/>
      <c r="F1" s="154"/>
      <c r="G1" s="154"/>
    </row>
    <row r="2" spans="2:245" ht="13.5">
      <c r="B2" s="155" t="s">
        <v>37</v>
      </c>
      <c r="C2" s="155"/>
      <c r="D2" s="155"/>
      <c r="E2" s="155"/>
      <c r="F2" s="155"/>
      <c r="G2" s="155"/>
      <c r="H2" s="21"/>
      <c r="I2" s="4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</row>
    <row r="3" spans="2:245" ht="13.5">
      <c r="B3" s="171" t="s">
        <v>271</v>
      </c>
      <c r="C3" s="171"/>
      <c r="D3" s="171"/>
      <c r="E3" s="171"/>
      <c r="F3" s="171"/>
      <c r="G3" s="171"/>
      <c r="H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</row>
    <row r="4" spans="1:245" ht="12" thickBot="1">
      <c r="A4" s="8"/>
      <c r="B4" s="21"/>
      <c r="C4" s="21"/>
      <c r="D4" s="21"/>
      <c r="E4" s="21"/>
      <c r="F4" s="21"/>
      <c r="G4" s="21"/>
      <c r="H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245" ht="11.25">
      <c r="A5" s="112" t="s">
        <v>1</v>
      </c>
      <c r="B5" s="112" t="s">
        <v>1</v>
      </c>
      <c r="C5" s="142" t="s">
        <v>5</v>
      </c>
      <c r="D5" s="170" t="s">
        <v>17</v>
      </c>
      <c r="E5" s="170"/>
      <c r="F5" s="170"/>
      <c r="G5" s="170"/>
      <c r="H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</row>
    <row r="6" spans="1:245" ht="11.25">
      <c r="A6" s="120" t="s">
        <v>38</v>
      </c>
      <c r="B6" s="120" t="s">
        <v>39</v>
      </c>
      <c r="C6" s="144" t="s">
        <v>19</v>
      </c>
      <c r="D6" s="144" t="s">
        <v>20</v>
      </c>
      <c r="E6" s="144" t="s">
        <v>21</v>
      </c>
      <c r="F6" s="144" t="s">
        <v>22</v>
      </c>
      <c r="G6" s="144" t="s">
        <v>4</v>
      </c>
      <c r="H6" s="21"/>
      <c r="I6" s="4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</row>
    <row r="7" spans="1:245" ht="11.25">
      <c r="A7" s="4">
        <v>67</v>
      </c>
      <c r="B7" s="11" t="str">
        <f>+'Cartera total por edad'!B7</f>
        <v>Colmena Golden Cross</v>
      </c>
      <c r="C7" s="23">
        <v>37552</v>
      </c>
      <c r="D7" s="23">
        <v>22423</v>
      </c>
      <c r="E7" s="23">
        <v>8779</v>
      </c>
      <c r="F7" s="23">
        <v>818</v>
      </c>
      <c r="G7" s="23">
        <f aca="true" t="shared" si="0" ref="G7:G13">SUM(D7:F7)</f>
        <v>32020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</row>
    <row r="8" spans="1:245" ht="11.25">
      <c r="A8" s="4">
        <v>78</v>
      </c>
      <c r="B8" s="11" t="str">
        <f>+'Cartera total por edad'!B8</f>
        <v>Isapre Cruz Blanca S.A.</v>
      </c>
      <c r="C8" s="23">
        <v>59662</v>
      </c>
      <c r="D8" s="23">
        <v>33614</v>
      </c>
      <c r="E8" s="23">
        <v>21786</v>
      </c>
      <c r="F8" s="23">
        <v>897</v>
      </c>
      <c r="G8" s="23">
        <f t="shared" si="0"/>
        <v>56297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</row>
    <row r="9" spans="1:245" ht="11.25">
      <c r="A9" s="4">
        <v>80</v>
      </c>
      <c r="B9" s="11" t="str">
        <f>+'Cartera total por edad'!B9</f>
        <v>Vida Tres</v>
      </c>
      <c r="C9" s="23">
        <v>10949</v>
      </c>
      <c r="D9" s="23">
        <v>7151</v>
      </c>
      <c r="E9" s="23">
        <v>1994</v>
      </c>
      <c r="F9" s="23">
        <v>427</v>
      </c>
      <c r="G9" s="23">
        <f t="shared" si="0"/>
        <v>9572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</row>
    <row r="10" spans="1:245" ht="11.25">
      <c r="A10" s="4">
        <v>81</v>
      </c>
      <c r="B10" s="11" t="str">
        <f>+'Cartera total por edad'!B10</f>
        <v>Ferrosalud</v>
      </c>
      <c r="C10" s="23">
        <v>4147</v>
      </c>
      <c r="D10" s="23">
        <v>4106</v>
      </c>
      <c r="E10" s="23">
        <v>10</v>
      </c>
      <c r="F10" s="23">
        <v>118</v>
      </c>
      <c r="G10" s="23">
        <f>SUM(D10:F10)</f>
        <v>4234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</row>
    <row r="11" spans="1:245" ht="11.25">
      <c r="A11" s="4">
        <v>88</v>
      </c>
      <c r="B11" s="11" t="str">
        <f>+'Cartera total por edad'!B11</f>
        <v>Mas Vida</v>
      </c>
      <c r="C11" s="23">
        <v>36648</v>
      </c>
      <c r="D11" s="23">
        <v>14930</v>
      </c>
      <c r="E11" s="23">
        <v>2500</v>
      </c>
      <c r="F11" s="23">
        <v>2663</v>
      </c>
      <c r="G11" s="23">
        <f t="shared" si="0"/>
        <v>20093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</row>
    <row r="12" spans="1:245" ht="11.25">
      <c r="A12" s="4">
        <v>99</v>
      </c>
      <c r="B12" s="11" t="str">
        <f>+'Cartera total por edad'!B12</f>
        <v>Isapre Banmédica</v>
      </c>
      <c r="C12" s="23">
        <v>59311</v>
      </c>
      <c r="D12" s="23">
        <v>35602</v>
      </c>
      <c r="E12" s="23">
        <v>11913</v>
      </c>
      <c r="F12" s="23">
        <v>1909</v>
      </c>
      <c r="G12" s="23">
        <f t="shared" si="0"/>
        <v>49424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</row>
    <row r="13" spans="1:245" ht="11.25">
      <c r="A13" s="4">
        <v>107</v>
      </c>
      <c r="B13" s="11" t="str">
        <f>+'Cartera total por edad'!B13</f>
        <v>Consalud S.A.</v>
      </c>
      <c r="C13" s="23">
        <v>63010</v>
      </c>
      <c r="D13" s="23">
        <v>37480</v>
      </c>
      <c r="E13" s="23">
        <v>15078</v>
      </c>
      <c r="F13" s="23">
        <v>391</v>
      </c>
      <c r="G13" s="23">
        <f t="shared" si="0"/>
        <v>52949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</row>
    <row r="14" spans="1:245" ht="11.25">
      <c r="A14" s="4"/>
      <c r="B14" s="4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</row>
    <row r="15" spans="2:245" ht="11.25">
      <c r="B15" s="11" t="s">
        <v>44</v>
      </c>
      <c r="C15" s="26">
        <f>SUM(C7:C13)</f>
        <v>271279</v>
      </c>
      <c r="D15" s="26">
        <f>SUM(D7:D13)</f>
        <v>155306</v>
      </c>
      <c r="E15" s="26">
        <f>SUM(E7:E13)</f>
        <v>62060</v>
      </c>
      <c r="F15" s="26">
        <f>SUM(F7:F13)</f>
        <v>7223</v>
      </c>
      <c r="G15" s="26">
        <f>SUM(G7:G13)</f>
        <v>224589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</row>
    <row r="16" spans="1:245" ht="11.25">
      <c r="A16" s="4"/>
      <c r="B16" s="4"/>
      <c r="C16" s="26"/>
      <c r="D16" s="26"/>
      <c r="E16" s="26"/>
      <c r="F16" s="26"/>
      <c r="G16" s="26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</row>
    <row r="17" spans="1:245" ht="11.25">
      <c r="A17" s="4">
        <v>62</v>
      </c>
      <c r="B17" s="11" t="str">
        <f>+'Cartera total por edad'!B17</f>
        <v>San Lorenzo</v>
      </c>
      <c r="C17" s="23">
        <v>26</v>
      </c>
      <c r="D17" s="23">
        <v>99</v>
      </c>
      <c r="E17" s="23">
        <v>6</v>
      </c>
      <c r="F17" s="23"/>
      <c r="G17" s="23">
        <f aca="true" t="shared" si="1" ref="G17:G22">SUM(D17:F17)</f>
        <v>105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</row>
    <row r="18" spans="1:245" ht="11.25">
      <c r="A18" s="4">
        <v>63</v>
      </c>
      <c r="B18" s="11" t="str">
        <f>+'Cartera total por edad'!B18</f>
        <v>Fusat Ltda.</v>
      </c>
      <c r="C18" s="23">
        <v>488</v>
      </c>
      <c r="D18" s="23">
        <v>846</v>
      </c>
      <c r="E18" s="23">
        <v>164</v>
      </c>
      <c r="F18" s="23">
        <v>11</v>
      </c>
      <c r="G18" s="23">
        <f t="shared" si="1"/>
        <v>1021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</row>
    <row r="19" spans="1:245" ht="11.25">
      <c r="A19" s="4">
        <v>65</v>
      </c>
      <c r="B19" s="11" t="str">
        <f>+'Cartera total por edad'!B19</f>
        <v>Chuquicamata</v>
      </c>
      <c r="C19" s="23">
        <v>652</v>
      </c>
      <c r="D19" s="23">
        <v>482</v>
      </c>
      <c r="E19" s="23">
        <v>144</v>
      </c>
      <c r="F19" s="23"/>
      <c r="G19" s="23">
        <f t="shared" si="1"/>
        <v>626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</row>
    <row r="20" spans="1:245" ht="11.25">
      <c r="A20" s="4">
        <v>68</v>
      </c>
      <c r="B20" s="11" t="str">
        <f>+'Cartera total por edad'!B20</f>
        <v>Río Blanco</v>
      </c>
      <c r="C20" s="23">
        <v>90</v>
      </c>
      <c r="D20" s="23">
        <v>84</v>
      </c>
      <c r="E20" s="23">
        <v>23</v>
      </c>
      <c r="F20" s="23"/>
      <c r="G20" s="23">
        <f t="shared" si="1"/>
        <v>107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</row>
    <row r="21" spans="1:245" ht="11.25">
      <c r="A21" s="4">
        <v>76</v>
      </c>
      <c r="B21" s="11" t="str">
        <f>+'Cartera total por edad'!B21</f>
        <v>Isapre Fundación</v>
      </c>
      <c r="C21" s="23">
        <v>855</v>
      </c>
      <c r="D21" s="23">
        <v>201</v>
      </c>
      <c r="E21" s="23">
        <v>318</v>
      </c>
      <c r="F21" s="23">
        <v>2</v>
      </c>
      <c r="G21" s="23">
        <f t="shared" si="1"/>
        <v>521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</row>
    <row r="22" spans="1:245" ht="11.25">
      <c r="A22" s="4">
        <v>94</v>
      </c>
      <c r="B22" s="11" t="str">
        <f>+'Cartera total por edad'!B22</f>
        <v>Cruz del Norte</v>
      </c>
      <c r="C22" s="23">
        <v>58</v>
      </c>
      <c r="D22" s="23">
        <v>21</v>
      </c>
      <c r="E22" s="23">
        <v>309</v>
      </c>
      <c r="F22" s="23"/>
      <c r="G22" s="23">
        <f t="shared" si="1"/>
        <v>330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</row>
    <row r="23" spans="1:245" ht="11.25">
      <c r="A23" s="4"/>
      <c r="B23" s="4"/>
      <c r="C23" s="23"/>
      <c r="D23" s="23"/>
      <c r="E23" s="23"/>
      <c r="F23" s="23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</row>
    <row r="24" spans="1:245" ht="11.25">
      <c r="A24" s="11"/>
      <c r="B24" s="11" t="s">
        <v>50</v>
      </c>
      <c r="C24" s="26">
        <f>SUM(C17:C22)</f>
        <v>2169</v>
      </c>
      <c r="D24" s="26">
        <f>SUM(D17:D22)</f>
        <v>1733</v>
      </c>
      <c r="E24" s="26">
        <f>SUM(E17:E22)</f>
        <v>964</v>
      </c>
      <c r="F24" s="26">
        <f>SUM(F17:F22)</f>
        <v>13</v>
      </c>
      <c r="G24" s="26">
        <f>SUM(G17:G22)</f>
        <v>2710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</row>
    <row r="25" spans="1:245" ht="11.25">
      <c r="A25" s="4"/>
      <c r="B25" s="4"/>
      <c r="C25" s="26"/>
      <c r="D25" s="26"/>
      <c r="E25" s="26"/>
      <c r="F25" s="26"/>
      <c r="G25" s="26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</row>
    <row r="26" spans="1:245" ht="11.25">
      <c r="A26" s="15"/>
      <c r="B26" s="15" t="s">
        <v>51</v>
      </c>
      <c r="C26" s="26">
        <f>C15+C24</f>
        <v>273448</v>
      </c>
      <c r="D26" s="26">
        <f>D15+D24</f>
        <v>157039</v>
      </c>
      <c r="E26" s="26">
        <f>E15+E24</f>
        <v>63024</v>
      </c>
      <c r="F26" s="26">
        <f>F15+F24</f>
        <v>7236</v>
      </c>
      <c r="G26" s="26">
        <f>G15+G24</f>
        <v>227299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</row>
    <row r="27" spans="1:245" ht="11.25">
      <c r="A27" s="4"/>
      <c r="B27" s="4"/>
      <c r="C27" s="26"/>
      <c r="D27" s="26"/>
      <c r="E27" s="26"/>
      <c r="F27" s="26"/>
      <c r="G27" s="26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</row>
    <row r="28" spans="1:245" ht="12" thickBot="1">
      <c r="A28" s="27"/>
      <c r="B28" s="145" t="s">
        <v>52</v>
      </c>
      <c r="C28" s="28"/>
      <c r="D28" s="28">
        <f>D26/$G26*100</f>
        <v>69.08917329156749</v>
      </c>
      <c r="E28" s="28">
        <f>E26/$G26*100</f>
        <v>27.727354717794622</v>
      </c>
      <c r="F28" s="28">
        <f>F26/$G26*100</f>
        <v>3.1834719906378823</v>
      </c>
      <c r="G28" s="28">
        <f>G26/$G26*100</f>
        <v>100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</row>
    <row r="29" spans="2:245" ht="11.25">
      <c r="B29" s="1" t="str">
        <f>+'Suscrip y desahucio del sistema'!B13</f>
        <v>Fuente: Superintendencia de Salud, Archivo Maestro de Suscripciones y Desahucios de Contratos.</v>
      </c>
      <c r="C29" s="13"/>
      <c r="D29" s="13"/>
      <c r="E29" s="13"/>
      <c r="F29" s="13"/>
      <c r="G29" s="13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</row>
    <row r="30" spans="3:245" ht="11.25">
      <c r="C30" s="13"/>
      <c r="D30" s="13"/>
      <c r="E30" s="13"/>
      <c r="F30" s="13"/>
      <c r="G30" s="13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</row>
    <row r="31" spans="1:245" ht="15">
      <c r="A31" s="154" t="s">
        <v>230</v>
      </c>
      <c r="B31" s="154"/>
      <c r="C31" s="154"/>
      <c r="D31" s="154"/>
      <c r="E31" s="154"/>
      <c r="F31" s="154"/>
      <c r="G31" s="154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</row>
    <row r="32" spans="1:7" ht="13.5">
      <c r="A32" s="2"/>
      <c r="B32" s="155" t="str">
        <f>+B2</f>
        <v>CUADRO 2.4.3</v>
      </c>
      <c r="C32" s="155"/>
      <c r="D32" s="155"/>
      <c r="E32" s="155"/>
      <c r="F32" s="155"/>
      <c r="G32" s="155"/>
    </row>
    <row r="33" spans="1:7" ht="13.5">
      <c r="A33" s="2"/>
      <c r="B33" s="155" t="s">
        <v>272</v>
      </c>
      <c r="C33" s="155"/>
      <c r="D33" s="155"/>
      <c r="E33" s="155"/>
      <c r="F33" s="155"/>
      <c r="G33" s="155"/>
    </row>
    <row r="34" spans="1:7" ht="12" thickBot="1">
      <c r="A34" s="8"/>
      <c r="B34" s="21"/>
      <c r="C34" s="21"/>
      <c r="D34" s="21"/>
      <c r="E34" s="21"/>
      <c r="F34" s="21"/>
      <c r="G34" s="21"/>
    </row>
    <row r="35" spans="1:7" ht="11.25">
      <c r="A35" s="112" t="s">
        <v>1</v>
      </c>
      <c r="B35" s="112" t="s">
        <v>1</v>
      </c>
      <c r="C35" s="140" t="s">
        <v>5</v>
      </c>
      <c r="D35" s="170" t="s">
        <v>17</v>
      </c>
      <c r="E35" s="170"/>
      <c r="F35" s="170"/>
      <c r="G35" s="170"/>
    </row>
    <row r="36" spans="1:7" ht="11.25">
      <c r="A36" s="120" t="s">
        <v>38</v>
      </c>
      <c r="B36" s="120" t="s">
        <v>39</v>
      </c>
      <c r="C36" s="143" t="s">
        <v>19</v>
      </c>
      <c r="D36" s="144" t="s">
        <v>20</v>
      </c>
      <c r="E36" s="144" t="s">
        <v>21</v>
      </c>
      <c r="F36" s="144" t="s">
        <v>22</v>
      </c>
      <c r="G36" s="144" t="s">
        <v>4</v>
      </c>
    </row>
    <row r="37" spans="1:7" ht="11.25">
      <c r="A37" s="4">
        <v>67</v>
      </c>
      <c r="B37" s="11" t="str">
        <f>+B7</f>
        <v>Colmena Golden Cross</v>
      </c>
      <c r="C37" s="29">
        <f>(C7/$G7)*100</f>
        <v>117.27670206121175</v>
      </c>
      <c r="D37" s="29">
        <f>(D7/$G7)*100</f>
        <v>70.02810743285447</v>
      </c>
      <c r="E37" s="29">
        <f>(E7/$G7)*100</f>
        <v>27.417239225484074</v>
      </c>
      <c r="F37" s="29">
        <f>(F7/$G7)*100</f>
        <v>2.554653341661462</v>
      </c>
      <c r="G37" s="29">
        <f>(G7/$G7)*100</f>
        <v>100</v>
      </c>
    </row>
    <row r="38" spans="1:7" ht="11.25">
      <c r="A38" s="4">
        <v>78</v>
      </c>
      <c r="B38" s="11" t="str">
        <f aca="true" t="shared" si="2" ref="B38:B43">+B8</f>
        <v>Isapre Cruz Blanca S.A.</v>
      </c>
      <c r="C38" s="29">
        <f aca="true" t="shared" si="3" ref="C38:G39">(C8/$G8)*100</f>
        <v>105.97722791622999</v>
      </c>
      <c r="D38" s="29">
        <f t="shared" si="3"/>
        <v>59.70833259321101</v>
      </c>
      <c r="E38" s="29">
        <f t="shared" si="3"/>
        <v>38.69833206032293</v>
      </c>
      <c r="F38" s="29">
        <f t="shared" si="3"/>
        <v>1.593335346466064</v>
      </c>
      <c r="G38" s="29">
        <f t="shared" si="3"/>
        <v>100</v>
      </c>
    </row>
    <row r="39" spans="1:7" ht="11.25">
      <c r="A39" s="4">
        <v>80</v>
      </c>
      <c r="B39" s="11" t="str">
        <f t="shared" si="2"/>
        <v>Vida Tres</v>
      </c>
      <c r="C39" s="29">
        <f t="shared" si="3"/>
        <v>114.38570831592143</v>
      </c>
      <c r="D39" s="29">
        <f t="shared" si="3"/>
        <v>74.70748015043878</v>
      </c>
      <c r="E39" s="29">
        <f t="shared" si="3"/>
        <v>20.831592143752612</v>
      </c>
      <c r="F39" s="29">
        <f t="shared" si="3"/>
        <v>4.460927705808609</v>
      </c>
      <c r="G39" s="29">
        <f t="shared" si="3"/>
        <v>100</v>
      </c>
    </row>
    <row r="40" spans="1:7" ht="11.25">
      <c r="A40" s="4">
        <v>81</v>
      </c>
      <c r="B40" s="11" t="str">
        <f t="shared" si="2"/>
        <v>Ferrosalud</v>
      </c>
      <c r="C40" s="29">
        <f aca="true" t="shared" si="4" ref="C40:G43">(C10/$G10)*100</f>
        <v>97.94520547945206</v>
      </c>
      <c r="D40" s="29">
        <f t="shared" si="4"/>
        <v>96.97685403873406</v>
      </c>
      <c r="E40" s="29">
        <f t="shared" si="4"/>
        <v>0.23618327822390173</v>
      </c>
      <c r="F40" s="29">
        <f t="shared" si="4"/>
        <v>2.7869626830420406</v>
      </c>
      <c r="G40" s="29">
        <f t="shared" si="4"/>
        <v>100</v>
      </c>
    </row>
    <row r="41" spans="1:7" ht="11.25">
      <c r="A41" s="4">
        <v>88</v>
      </c>
      <c r="B41" s="11" t="str">
        <f t="shared" si="2"/>
        <v>Mas Vida</v>
      </c>
      <c r="C41" s="29">
        <f t="shared" si="4"/>
        <v>182.39187776837704</v>
      </c>
      <c r="D41" s="29">
        <f t="shared" si="4"/>
        <v>74.30448414870851</v>
      </c>
      <c r="E41" s="29">
        <f t="shared" si="4"/>
        <v>12.442144030259294</v>
      </c>
      <c r="F41" s="29">
        <f t="shared" si="4"/>
        <v>13.2533718210322</v>
      </c>
      <c r="G41" s="29">
        <f t="shared" si="4"/>
        <v>100</v>
      </c>
    </row>
    <row r="42" spans="1:7" ht="11.25">
      <c r="A42" s="4">
        <v>99</v>
      </c>
      <c r="B42" s="11" t="str">
        <f t="shared" si="2"/>
        <v>Isapre Banmédica</v>
      </c>
      <c r="C42" s="29">
        <f t="shared" si="4"/>
        <v>120.00445127873098</v>
      </c>
      <c r="D42" s="29">
        <f t="shared" si="4"/>
        <v>72.03382971835546</v>
      </c>
      <c r="E42" s="29">
        <f t="shared" si="4"/>
        <v>24.103674328261572</v>
      </c>
      <c r="F42" s="29">
        <f t="shared" si="4"/>
        <v>3.8624959533829717</v>
      </c>
      <c r="G42" s="29">
        <f t="shared" si="4"/>
        <v>100</v>
      </c>
    </row>
    <row r="43" spans="1:7" ht="11.25">
      <c r="A43" s="4">
        <v>107</v>
      </c>
      <c r="B43" s="11" t="str">
        <f t="shared" si="2"/>
        <v>Consalud S.A.</v>
      </c>
      <c r="C43" s="29">
        <f t="shared" si="4"/>
        <v>119.0013031407581</v>
      </c>
      <c r="D43" s="29">
        <f t="shared" si="4"/>
        <v>70.78509509150315</v>
      </c>
      <c r="E43" s="29">
        <f t="shared" si="4"/>
        <v>28.476458478913674</v>
      </c>
      <c r="F43" s="29">
        <f t="shared" si="4"/>
        <v>0.7384464295831838</v>
      </c>
      <c r="G43" s="29">
        <f t="shared" si="4"/>
        <v>100</v>
      </c>
    </row>
    <row r="44" spans="1:2" ht="11.25">
      <c r="A44" s="4"/>
      <c r="B44" s="4"/>
    </row>
    <row r="45" spans="2:7" ht="11.25">
      <c r="B45" s="11" t="s">
        <v>44</v>
      </c>
      <c r="C45" s="29">
        <f>(C15/$G15)*100</f>
        <v>120.78908584124778</v>
      </c>
      <c r="D45" s="29">
        <f>(D15/$G15)*100</f>
        <v>69.15120509018696</v>
      </c>
      <c r="E45" s="29">
        <f>(E15/$G15)*100</f>
        <v>27.63269795047843</v>
      </c>
      <c r="F45" s="29">
        <f>(F15/$G15)*100</f>
        <v>3.2160969593346063</v>
      </c>
      <c r="G45" s="29">
        <f>(G15/$G15)*100</f>
        <v>100</v>
      </c>
    </row>
    <row r="46" spans="1:7" ht="11.25">
      <c r="A46" s="4"/>
      <c r="B46" s="4"/>
      <c r="C46" s="29"/>
      <c r="D46" s="26"/>
      <c r="E46" s="26"/>
      <c r="F46" s="26"/>
      <c r="G46" s="26"/>
    </row>
    <row r="47" spans="1:7" ht="11.25">
      <c r="A47" s="4">
        <v>62</v>
      </c>
      <c r="B47" s="11" t="str">
        <f aca="true" t="shared" si="5" ref="B47:B52">+B17</f>
        <v>San Lorenzo</v>
      </c>
      <c r="C47" s="29">
        <f aca="true" t="shared" si="6" ref="C47:G52">(C17/$G17)*100</f>
        <v>24.761904761904763</v>
      </c>
      <c r="D47" s="29">
        <f t="shared" si="6"/>
        <v>94.28571428571428</v>
      </c>
      <c r="E47" s="29">
        <f t="shared" si="6"/>
        <v>5.714285714285714</v>
      </c>
      <c r="F47" s="29">
        <f t="shared" si="6"/>
        <v>0</v>
      </c>
      <c r="G47" s="29">
        <f t="shared" si="6"/>
        <v>100</v>
      </c>
    </row>
    <row r="48" spans="1:7" ht="11.25">
      <c r="A48" s="4">
        <v>63</v>
      </c>
      <c r="B48" s="11" t="str">
        <f t="shared" si="5"/>
        <v>Fusat Ltda.</v>
      </c>
      <c r="C48" s="29">
        <f t="shared" si="6"/>
        <v>47.796278158667974</v>
      </c>
      <c r="D48" s="29">
        <f t="shared" si="6"/>
        <v>82.85994123408423</v>
      </c>
      <c r="E48" s="29">
        <f t="shared" si="6"/>
        <v>16.06268364348678</v>
      </c>
      <c r="F48" s="29">
        <f t="shared" si="6"/>
        <v>1.0773751224289911</v>
      </c>
      <c r="G48" s="29">
        <f t="shared" si="6"/>
        <v>100</v>
      </c>
    </row>
    <row r="49" spans="1:7" ht="11.25">
      <c r="A49" s="4">
        <v>65</v>
      </c>
      <c r="B49" s="11" t="str">
        <f t="shared" si="5"/>
        <v>Chuquicamata</v>
      </c>
      <c r="C49" s="29">
        <f t="shared" si="6"/>
        <v>104.15335463258786</v>
      </c>
      <c r="D49" s="29">
        <f t="shared" si="6"/>
        <v>76.99680511182109</v>
      </c>
      <c r="E49" s="29">
        <f t="shared" si="6"/>
        <v>23.003194888178914</v>
      </c>
      <c r="F49" s="29">
        <f t="shared" si="6"/>
        <v>0</v>
      </c>
      <c r="G49" s="29">
        <f t="shared" si="6"/>
        <v>100</v>
      </c>
    </row>
    <row r="50" spans="1:7" ht="11.25">
      <c r="A50" s="4">
        <v>68</v>
      </c>
      <c r="B50" s="11" t="str">
        <f t="shared" si="5"/>
        <v>Río Blanco</v>
      </c>
      <c r="C50" s="29">
        <f t="shared" si="6"/>
        <v>84.11214953271028</v>
      </c>
      <c r="D50" s="29">
        <f t="shared" si="6"/>
        <v>78.50467289719626</v>
      </c>
      <c r="E50" s="29">
        <f t="shared" si="6"/>
        <v>21.49532710280374</v>
      </c>
      <c r="F50" s="29">
        <f t="shared" si="6"/>
        <v>0</v>
      </c>
      <c r="G50" s="29">
        <f t="shared" si="6"/>
        <v>100</v>
      </c>
    </row>
    <row r="51" spans="1:7" ht="11.25">
      <c r="A51" s="4">
        <v>76</v>
      </c>
      <c r="B51" s="11" t="str">
        <f t="shared" si="5"/>
        <v>Isapre Fundación</v>
      </c>
      <c r="C51" s="29">
        <f t="shared" si="6"/>
        <v>164.10748560460652</v>
      </c>
      <c r="D51" s="29">
        <f t="shared" si="6"/>
        <v>38.57965451055662</v>
      </c>
      <c r="E51" s="29">
        <f t="shared" si="6"/>
        <v>61.036468330134355</v>
      </c>
      <c r="F51" s="29">
        <f t="shared" si="6"/>
        <v>0.3838771593090211</v>
      </c>
      <c r="G51" s="29">
        <f t="shared" si="6"/>
        <v>100</v>
      </c>
    </row>
    <row r="52" spans="1:7" ht="11.25">
      <c r="A52" s="4">
        <v>94</v>
      </c>
      <c r="B52" s="11" t="str">
        <f t="shared" si="5"/>
        <v>Cruz del Norte</v>
      </c>
      <c r="C52" s="29">
        <f t="shared" si="6"/>
        <v>17.575757575757574</v>
      </c>
      <c r="D52" s="29">
        <f t="shared" si="6"/>
        <v>6.363636363636363</v>
      </c>
      <c r="E52" s="29">
        <f t="shared" si="6"/>
        <v>93.63636363636364</v>
      </c>
      <c r="F52" s="29">
        <f t="shared" si="6"/>
        <v>0</v>
      </c>
      <c r="G52" s="29">
        <f t="shared" si="6"/>
        <v>100</v>
      </c>
    </row>
    <row r="53" spans="1:7" ht="11.25">
      <c r="A53" s="4"/>
      <c r="B53" s="4"/>
      <c r="C53" s="29"/>
      <c r="D53" s="23"/>
      <c r="E53" s="23"/>
      <c r="F53" s="23"/>
      <c r="G53" s="23"/>
    </row>
    <row r="54" spans="1:7" ht="11.25">
      <c r="A54" s="11"/>
      <c r="B54" s="11" t="s">
        <v>50</v>
      </c>
      <c r="C54" s="29">
        <f>(C24/$G24)*100</f>
        <v>80.03690036900369</v>
      </c>
      <c r="D54" s="29">
        <f>(D24/$G24)*100</f>
        <v>63.94833948339483</v>
      </c>
      <c r="E54" s="29">
        <f>(E24/$G24)*100</f>
        <v>35.571955719557195</v>
      </c>
      <c r="F54" s="29">
        <f>(F24/$G24)*100</f>
        <v>0.4797047970479705</v>
      </c>
      <c r="G54" s="29">
        <f>(G24/$G24)*100</f>
        <v>100</v>
      </c>
    </row>
    <row r="55" spans="1:7" ht="11.25">
      <c r="A55" s="4"/>
      <c r="B55" s="4"/>
      <c r="C55" s="26"/>
      <c r="D55" s="26"/>
      <c r="E55" s="26"/>
      <c r="F55" s="26"/>
      <c r="G55" s="26"/>
    </row>
    <row r="56" spans="1:7" ht="11.25">
      <c r="A56" s="15"/>
      <c r="B56" s="15" t="s">
        <v>51</v>
      </c>
      <c r="C56" s="29">
        <f>(C26/$G26)*100</f>
        <v>120.30321294858315</v>
      </c>
      <c r="D56" s="29">
        <f>(D26/$G26)*100</f>
        <v>69.08917329156749</v>
      </c>
      <c r="E56" s="29">
        <f>(E26/$G26)*100</f>
        <v>27.727354717794622</v>
      </c>
      <c r="F56" s="29">
        <f>(F26/$G26)*100</f>
        <v>3.1834719906378823</v>
      </c>
      <c r="G56" s="29">
        <f>(G26/$G26)*100</f>
        <v>100</v>
      </c>
    </row>
    <row r="57" spans="1:7" ht="11.25">
      <c r="A57" s="4"/>
      <c r="B57" s="4"/>
      <c r="C57" s="26"/>
      <c r="D57" s="26"/>
      <c r="E57" s="26"/>
      <c r="F57" s="26"/>
      <c r="G57" s="26"/>
    </row>
    <row r="58" spans="1:7" ht="12" thickBot="1">
      <c r="A58" s="27"/>
      <c r="B58" s="145" t="s">
        <v>52</v>
      </c>
      <c r="C58" s="28">
        <f>C56/$G56*100</f>
        <v>120.30321294858315</v>
      </c>
      <c r="D58" s="28">
        <f>D56/$G56*100</f>
        <v>69.08917329156749</v>
      </c>
      <c r="E58" s="28">
        <f>E56/$G56*100</f>
        <v>27.727354717794622</v>
      </c>
      <c r="F58" s="28">
        <f>F56/$G56*100</f>
        <v>3.1834719906378823</v>
      </c>
      <c r="G58" s="28">
        <f>G56/$G56*100</f>
        <v>100</v>
      </c>
    </row>
    <row r="59" spans="2:7" ht="11.25">
      <c r="B59" s="1" t="str">
        <f>+B29</f>
        <v>Fuente: Superintendencia de Salud, Archivo Maestro de Suscripciones y Desahucios de Contratos.</v>
      </c>
      <c r="C59" s="13"/>
      <c r="D59" s="13"/>
      <c r="E59" s="13"/>
      <c r="F59" s="13"/>
      <c r="G59" s="13"/>
    </row>
    <row r="60" spans="3:7" ht="11.25">
      <c r="C60" s="13"/>
      <c r="D60" s="13"/>
      <c r="E60" s="13"/>
      <c r="F60" s="13"/>
      <c r="G60" s="13"/>
    </row>
    <row r="61" spans="1:7" ht="15">
      <c r="A61" s="154" t="s">
        <v>230</v>
      </c>
      <c r="B61" s="154"/>
      <c r="C61" s="154"/>
      <c r="D61" s="154"/>
      <c r="E61" s="154"/>
      <c r="F61" s="154"/>
      <c r="G61" s="154"/>
    </row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</sheetData>
  <sheetProtection/>
  <mergeCells count="9">
    <mergeCell ref="A1:G1"/>
    <mergeCell ref="A31:G31"/>
    <mergeCell ref="A61:G61"/>
    <mergeCell ref="B33:G33"/>
    <mergeCell ref="D35:G35"/>
    <mergeCell ref="B2:G2"/>
    <mergeCell ref="B3:G3"/>
    <mergeCell ref="D5:G5"/>
    <mergeCell ref="B32:G32"/>
  </mergeCells>
  <hyperlinks>
    <hyperlink ref="A1" location="Indice!A1" display="Volver"/>
    <hyperlink ref="A31" location="Indice!A1" display="Volver"/>
    <hyperlink ref="A61" location="Indice!A1" display="Volver"/>
  </hyperlinks>
  <printOptions horizontalCentered="1" verticalCentered="1"/>
  <pageMargins left="0.3937007874015748" right="0.3937007874015748" top="0.5905511811023623" bottom="0.5905511811023623" header="0" footer="0"/>
  <pageSetup horizontalDpi="1200" verticalDpi="1200" orientation="portrait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8" sqref="D18"/>
    </sheetView>
  </sheetViews>
  <sheetFormatPr defaultColWidth="11.19921875" defaultRowHeight="15"/>
  <cols>
    <col min="1" max="1" width="7.09765625" style="1" bestFit="1" customWidth="1"/>
    <col min="2" max="2" width="6.8984375" style="1" bestFit="1" customWidth="1"/>
    <col min="3" max="3" width="8.5" style="1" bestFit="1" customWidth="1"/>
    <col min="4" max="4" width="17.59765625" style="1" bestFit="1" customWidth="1"/>
    <col min="5" max="16384" width="11" style="1" customWidth="1"/>
  </cols>
  <sheetData>
    <row r="1" spans="1:3" ht="11.25">
      <c r="A1" s="1" t="s">
        <v>171</v>
      </c>
      <c r="B1" s="1" t="s">
        <v>215</v>
      </c>
      <c r="C1" s="1" t="s">
        <v>172</v>
      </c>
    </row>
    <row r="2" spans="1:4" ht="11.25">
      <c r="A2" s="23">
        <f>+'Cartera vigente por mes'!L25</f>
        <v>1430256</v>
      </c>
      <c r="B2" s="23">
        <f>+'Cartera vigente por mes'!L52</f>
        <v>1377671</v>
      </c>
      <c r="C2" s="23">
        <f>SUM(A2:B2)</f>
        <v>2807927</v>
      </c>
      <c r="D2" s="1" t="s">
        <v>181</v>
      </c>
    </row>
    <row r="3" spans="1:4" ht="11.25">
      <c r="A3" s="23">
        <f>+'Variacion anual de cartera'!D28</f>
        <v>1446308</v>
      </c>
      <c r="B3" s="23">
        <f>+C3-A3</f>
        <v>1379310</v>
      </c>
      <c r="C3" s="23">
        <f>+'Variacion anual de cartera'!I28</f>
        <v>2825618</v>
      </c>
      <c r="D3" s="1" t="s">
        <v>216</v>
      </c>
    </row>
    <row r="4" spans="1:4" ht="11.25">
      <c r="A4" s="23">
        <f>+'Cotizantes por renta'!V26</f>
        <v>1446308</v>
      </c>
      <c r="B4" s="23"/>
      <c r="C4" s="23"/>
      <c r="D4" s="1" t="s">
        <v>188</v>
      </c>
    </row>
    <row r="5" spans="1:4" ht="11.25">
      <c r="A5" s="23">
        <f>+'Cartera por region'!S26</f>
        <v>1446308</v>
      </c>
      <c r="B5" s="23">
        <f>+'Cartera por region'!S57</f>
        <v>1379310</v>
      </c>
      <c r="C5" s="23">
        <f>+'Cartera por region'!S88</f>
        <v>2825618</v>
      </c>
      <c r="D5" s="1" t="s">
        <v>190</v>
      </c>
    </row>
    <row r="6" spans="1:4" ht="11.25">
      <c r="A6" s="23">
        <f>+'Participacion de cartera'!C27</f>
        <v>1446308</v>
      </c>
      <c r="B6" s="23"/>
      <c r="C6" s="23">
        <f>+'Participacion de cartera'!F27</f>
        <v>2825618</v>
      </c>
      <c r="D6" s="1" t="s">
        <v>217</v>
      </c>
    </row>
    <row r="7" spans="1:4" ht="11.25">
      <c r="A7" s="23">
        <f>+'Participacion de cartera (2)'!C27</f>
        <v>1446308</v>
      </c>
      <c r="B7" s="23"/>
      <c r="C7" s="23">
        <f>+'Participacion de cartera (2)'!F27</f>
        <v>2825618</v>
      </c>
      <c r="D7" s="1" t="s">
        <v>218</v>
      </c>
    </row>
    <row r="8" spans="1:4" ht="11.25">
      <c r="A8" s="23"/>
      <c r="B8" s="23"/>
      <c r="C8" s="23">
        <f>+'Beneficiarios por tipo'!H27</f>
        <v>2825618</v>
      </c>
      <c r="D8" s="1" t="s">
        <v>219</v>
      </c>
    </row>
    <row r="9" spans="1:4" ht="11.25">
      <c r="A9" s="23">
        <f>+'Cartera masculina por edad'!T26</f>
        <v>935241</v>
      </c>
      <c r="B9" s="23">
        <f>+'Cartera masculina por edad'!T57</f>
        <v>562950</v>
      </c>
      <c r="C9" s="23">
        <f>SUM(A9:B9)</f>
        <v>1498191</v>
      </c>
      <c r="D9" s="1" t="s">
        <v>198</v>
      </c>
    </row>
    <row r="10" spans="1:4" ht="11.25">
      <c r="A10" s="23">
        <f>+'Cartera femenina por edad'!T26</f>
        <v>511067</v>
      </c>
      <c r="B10" s="23">
        <f>+'Cartera femenina por edad'!T57</f>
        <v>815642</v>
      </c>
      <c r="C10" s="23">
        <f>SUM(A10:B10)</f>
        <v>1326709</v>
      </c>
      <c r="D10" s="1" t="s">
        <v>202</v>
      </c>
    </row>
    <row r="11" spans="1:4" ht="11.25">
      <c r="A11" s="23">
        <f>SUM(A9:A10)</f>
        <v>1446308</v>
      </c>
      <c r="B11" s="23">
        <f>SUM(B9:B10)</f>
        <v>1378592</v>
      </c>
      <c r="C11" s="23">
        <f>SUM(C9:C10)+'Cartera total por edad'!C57</f>
        <v>2825618</v>
      </c>
      <c r="D11" s="1" t="s">
        <v>4</v>
      </c>
    </row>
    <row r="13" spans="1:4" ht="11.25">
      <c r="A13" s="23">
        <f>+'Cartera total por edad'!T26</f>
        <v>1446308</v>
      </c>
      <c r="B13" s="23">
        <f>+'Cartera total por edad'!U57</f>
        <v>1379310</v>
      </c>
      <c r="C13" s="23">
        <f>+'Cartera total por edad'!U89</f>
        <v>2825618</v>
      </c>
      <c r="D13" s="1" t="s">
        <v>206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82"/>
  <sheetViews>
    <sheetView showGridLines="0" zoomScale="80" zoomScaleNormal="80" zoomScalePageLayoutView="0" workbookViewId="0" topLeftCell="A1">
      <selection activeCell="A2" sqref="A2"/>
    </sheetView>
  </sheetViews>
  <sheetFormatPr defaultColWidth="0" defaultRowHeight="15" zeroHeight="1"/>
  <cols>
    <col min="1" max="1" width="4.69921875" style="1" customWidth="1"/>
    <col min="2" max="2" width="19" style="1" customWidth="1"/>
    <col min="3" max="3" width="7.19921875" style="1" bestFit="1" customWidth="1"/>
    <col min="4" max="4" width="9" style="1" customWidth="1"/>
    <col min="5" max="6" width="9.19921875" style="1" bestFit="1" customWidth="1"/>
    <col min="7" max="9" width="9.3984375" style="1" bestFit="1" customWidth="1"/>
    <col min="10" max="12" width="9.19921875" style="1" bestFit="1" customWidth="1"/>
    <col min="13" max="13" width="7.19921875" style="1" bestFit="1" customWidth="1"/>
    <col min="14" max="14" width="7.19921875" style="1" customWidth="1"/>
    <col min="15" max="15" width="7.19921875" style="1" bestFit="1" customWidth="1"/>
    <col min="16" max="16" width="9.19921875" style="1" bestFit="1" customWidth="1"/>
    <col min="17" max="17" width="0" style="1" hidden="1" customWidth="1"/>
    <col min="18" max="18" width="10.69921875" style="1" hidden="1" customWidth="1"/>
    <col min="19" max="19" width="14" style="1" hidden="1" customWidth="1"/>
    <col min="20" max="20" width="15" style="1" hidden="1" customWidth="1"/>
    <col min="21" max="22" width="12.09765625" style="1" hidden="1" customWidth="1"/>
    <col min="23" max="16384" width="0" style="1" hidden="1" customWidth="1"/>
  </cols>
  <sheetData>
    <row r="1" spans="1:16" ht="15.75" thickBot="1">
      <c r="A1" s="154" t="s">
        <v>230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2:255" ht="13.5">
      <c r="B2" s="155" t="s">
        <v>108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3"/>
      <c r="R2" s="4"/>
      <c r="S2" s="5" t="s">
        <v>109</v>
      </c>
      <c r="T2" s="6" t="s">
        <v>110</v>
      </c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2:255" ht="13.5">
      <c r="B3" s="155" t="s">
        <v>249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4"/>
      <c r="R3" s="4"/>
      <c r="S3" s="7" t="s">
        <v>111</v>
      </c>
      <c r="T3" s="6" t="s">
        <v>112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2" thickBot="1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9" t="s">
        <v>113</v>
      </c>
      <c r="T4" s="6" t="s">
        <v>114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108" t="s">
        <v>38</v>
      </c>
      <c r="B5" s="109" t="s">
        <v>39</v>
      </c>
      <c r="C5" s="110" t="s">
        <v>251</v>
      </c>
      <c r="D5" s="111" t="s">
        <v>115</v>
      </c>
      <c r="E5" s="111" t="s">
        <v>116</v>
      </c>
      <c r="F5" s="111" t="s">
        <v>117</v>
      </c>
      <c r="G5" s="111" t="s">
        <v>118</v>
      </c>
      <c r="H5" s="111" t="s">
        <v>119</v>
      </c>
      <c r="I5" s="111" t="s">
        <v>120</v>
      </c>
      <c r="J5" s="111" t="s">
        <v>121</v>
      </c>
      <c r="K5" s="111" t="s">
        <v>122</v>
      </c>
      <c r="L5" s="111" t="s">
        <v>123</v>
      </c>
      <c r="M5" s="111" t="s">
        <v>124</v>
      </c>
      <c r="N5" s="111" t="s">
        <v>125</v>
      </c>
      <c r="O5" s="111" t="s">
        <v>126</v>
      </c>
      <c r="P5" s="111" t="s">
        <v>127</v>
      </c>
      <c r="R5" s="4"/>
      <c r="S5" s="7" t="s">
        <v>128</v>
      </c>
      <c r="T5" s="10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1.25">
      <c r="A6" s="4">
        <v>67</v>
      </c>
      <c r="B6" s="11" t="s">
        <v>40</v>
      </c>
      <c r="C6" s="12">
        <v>226218</v>
      </c>
      <c r="D6" s="12">
        <v>227864</v>
      </c>
      <c r="E6" s="12">
        <v>228704</v>
      </c>
      <c r="F6" s="12">
        <v>229496</v>
      </c>
      <c r="G6" s="12">
        <v>230315</v>
      </c>
      <c r="H6" s="12">
        <v>231687</v>
      </c>
      <c r="I6" s="12">
        <v>232686</v>
      </c>
      <c r="J6" s="12">
        <v>233109</v>
      </c>
      <c r="K6" s="12">
        <v>233077</v>
      </c>
      <c r="L6" s="12">
        <v>232931</v>
      </c>
      <c r="M6" s="12">
        <v>233681</v>
      </c>
      <c r="N6" s="12">
        <v>234639</v>
      </c>
      <c r="O6" s="12">
        <v>235697</v>
      </c>
      <c r="P6" s="13">
        <f aca="true" t="shared" si="0" ref="P6:P11">AVERAGE(D6:O6)</f>
        <v>231990.5</v>
      </c>
      <c r="Q6" s="50"/>
      <c r="S6" s="14">
        <f aca="true" t="shared" si="1" ref="S6:S12">+I33/I6</f>
        <v>0.9473926235355802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1.25">
      <c r="A7" s="4">
        <v>78</v>
      </c>
      <c r="B7" s="11" t="s">
        <v>248</v>
      </c>
      <c r="C7" s="12">
        <v>270399</v>
      </c>
      <c r="D7" s="12">
        <v>271138</v>
      </c>
      <c r="E7" s="12">
        <v>270969</v>
      </c>
      <c r="F7" s="12">
        <v>271723</v>
      </c>
      <c r="G7" s="12">
        <v>272279</v>
      </c>
      <c r="H7" s="12">
        <v>273853</v>
      </c>
      <c r="I7" s="12">
        <v>274748</v>
      </c>
      <c r="J7" s="12">
        <v>275515</v>
      </c>
      <c r="K7" s="12">
        <v>276579</v>
      </c>
      <c r="L7" s="12">
        <v>276603</v>
      </c>
      <c r="M7" s="12">
        <v>277138</v>
      </c>
      <c r="N7" s="12">
        <v>278395</v>
      </c>
      <c r="O7" s="12">
        <v>279957</v>
      </c>
      <c r="P7" s="13">
        <f t="shared" si="0"/>
        <v>274908.0833333333</v>
      </c>
      <c r="Q7" s="50"/>
      <c r="R7" s="4"/>
      <c r="S7" s="14">
        <f t="shared" si="1"/>
        <v>0.9604328329960545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1.25">
      <c r="A8" s="4">
        <v>80</v>
      </c>
      <c r="B8" s="11" t="s">
        <v>41</v>
      </c>
      <c r="C8" s="12">
        <v>68736</v>
      </c>
      <c r="D8" s="12">
        <v>68888</v>
      </c>
      <c r="E8" s="12">
        <v>68942</v>
      </c>
      <c r="F8" s="12">
        <v>69070</v>
      </c>
      <c r="G8" s="12">
        <v>69070</v>
      </c>
      <c r="H8" s="12">
        <v>69168</v>
      </c>
      <c r="I8" s="12">
        <v>69387</v>
      </c>
      <c r="J8" s="12">
        <v>69613</v>
      </c>
      <c r="K8" s="12">
        <v>69773</v>
      </c>
      <c r="L8" s="12">
        <v>69963</v>
      </c>
      <c r="M8" s="12">
        <v>70153</v>
      </c>
      <c r="N8" s="12">
        <v>70253</v>
      </c>
      <c r="O8" s="12">
        <v>70330</v>
      </c>
      <c r="P8" s="13">
        <f t="shared" si="0"/>
        <v>69550.83333333333</v>
      </c>
      <c r="Q8" s="50"/>
      <c r="R8" s="4"/>
      <c r="S8" s="14">
        <f t="shared" si="1"/>
        <v>0.9324945594996181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1.25">
      <c r="A9" s="4">
        <v>81</v>
      </c>
      <c r="B9" s="11" t="s">
        <v>48</v>
      </c>
      <c r="C9" s="12">
        <v>12065</v>
      </c>
      <c r="D9" s="12">
        <v>12160</v>
      </c>
      <c r="E9" s="12">
        <v>12168</v>
      </c>
      <c r="F9" s="12">
        <v>12085</v>
      </c>
      <c r="G9" s="12">
        <v>11867</v>
      </c>
      <c r="H9" s="12">
        <v>11692</v>
      </c>
      <c r="I9" s="12">
        <v>11732</v>
      </c>
      <c r="J9" s="12">
        <v>11832</v>
      </c>
      <c r="K9" s="12">
        <v>11899</v>
      </c>
      <c r="L9" s="12">
        <v>11898</v>
      </c>
      <c r="M9" s="12">
        <v>11849</v>
      </c>
      <c r="N9" s="12">
        <v>11963</v>
      </c>
      <c r="O9" s="12">
        <v>11987</v>
      </c>
      <c r="P9" s="13">
        <f>AVERAGE(D9:O9)</f>
        <v>11927.666666666666</v>
      </c>
      <c r="Q9" s="4"/>
      <c r="R9" s="4"/>
      <c r="S9" s="14">
        <f t="shared" si="1"/>
        <v>0.592055915444937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1.25">
      <c r="A10" s="4">
        <v>88</v>
      </c>
      <c r="B10" s="11" t="s">
        <v>235</v>
      </c>
      <c r="C10" s="12">
        <v>173134</v>
      </c>
      <c r="D10" s="12">
        <v>173969</v>
      </c>
      <c r="E10" s="12">
        <v>174426</v>
      </c>
      <c r="F10" s="12">
        <v>175221</v>
      </c>
      <c r="G10" s="12">
        <v>175622</v>
      </c>
      <c r="H10" s="12">
        <v>176700</v>
      </c>
      <c r="I10" s="12">
        <v>179248</v>
      </c>
      <c r="J10" s="12">
        <v>181193</v>
      </c>
      <c r="K10" s="12">
        <v>182977</v>
      </c>
      <c r="L10" s="12">
        <v>184548</v>
      </c>
      <c r="M10" s="12">
        <v>186007</v>
      </c>
      <c r="N10" s="12">
        <v>187272</v>
      </c>
      <c r="O10" s="12">
        <v>188883</v>
      </c>
      <c r="P10" s="13">
        <f t="shared" si="0"/>
        <v>180505.5</v>
      </c>
      <c r="Q10" s="50"/>
      <c r="R10" s="4"/>
      <c r="S10" s="14">
        <f t="shared" si="1"/>
        <v>0.9483843613317862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1.25">
      <c r="A11" s="4">
        <v>99</v>
      </c>
      <c r="B11" s="11" t="s">
        <v>42</v>
      </c>
      <c r="C11" s="12">
        <v>298611</v>
      </c>
      <c r="D11" s="12">
        <v>300095</v>
      </c>
      <c r="E11" s="12">
        <v>300611</v>
      </c>
      <c r="F11" s="12">
        <v>301530</v>
      </c>
      <c r="G11" s="12">
        <v>301734</v>
      </c>
      <c r="H11" s="12">
        <v>303461</v>
      </c>
      <c r="I11" s="12">
        <v>305016</v>
      </c>
      <c r="J11" s="12">
        <v>306766</v>
      </c>
      <c r="K11" s="12">
        <v>307619</v>
      </c>
      <c r="L11" s="12">
        <v>307663</v>
      </c>
      <c r="M11" s="12">
        <v>308855</v>
      </c>
      <c r="N11" s="12">
        <v>309580</v>
      </c>
      <c r="O11" s="12">
        <v>309329</v>
      </c>
      <c r="P11" s="13">
        <f t="shared" si="0"/>
        <v>305188.25</v>
      </c>
      <c r="Q11" s="50"/>
      <c r="R11" s="4"/>
      <c r="S11" s="14">
        <f t="shared" si="1"/>
        <v>0.939649067589897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1.25">
      <c r="A12" s="4">
        <v>107</v>
      </c>
      <c r="B12" s="11" t="s">
        <v>43</v>
      </c>
      <c r="C12" s="12">
        <v>301060</v>
      </c>
      <c r="D12" s="12">
        <v>300461</v>
      </c>
      <c r="E12" s="12">
        <v>299442</v>
      </c>
      <c r="F12" s="12">
        <v>298787</v>
      </c>
      <c r="G12" s="12">
        <v>297626</v>
      </c>
      <c r="H12" s="12">
        <v>297826</v>
      </c>
      <c r="I12" s="12">
        <v>298780</v>
      </c>
      <c r="J12" s="12">
        <v>299859</v>
      </c>
      <c r="K12" s="12">
        <v>300766</v>
      </c>
      <c r="L12" s="12">
        <v>301041</v>
      </c>
      <c r="M12" s="12">
        <v>301591</v>
      </c>
      <c r="N12" s="12">
        <v>302249</v>
      </c>
      <c r="O12" s="12">
        <v>304601</v>
      </c>
      <c r="P12" s="13">
        <f>AVERAGE(D12:O12)</f>
        <v>300252.4166666667</v>
      </c>
      <c r="Q12" s="50"/>
      <c r="R12" s="4"/>
      <c r="S12" s="14">
        <f t="shared" si="1"/>
        <v>1.0114498962447285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1.25">
      <c r="A13" s="4"/>
      <c r="B13" s="4"/>
      <c r="C13" s="12"/>
      <c r="D13" s="13"/>
      <c r="E13" s="13"/>
      <c r="F13" s="13"/>
      <c r="G13" s="13"/>
      <c r="H13" s="13"/>
      <c r="I13" s="13"/>
      <c r="J13" s="12"/>
      <c r="K13" s="12"/>
      <c r="L13" s="12"/>
      <c r="M13" s="12"/>
      <c r="N13" s="12"/>
      <c r="O13" s="12"/>
      <c r="P13" s="1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2:255" ht="11.25">
      <c r="B14" s="11" t="s">
        <v>44</v>
      </c>
      <c r="C14" s="13">
        <f aca="true" t="shared" si="2" ref="C14:O14">SUM(C6:C13)</f>
        <v>1350223</v>
      </c>
      <c r="D14" s="13">
        <f t="shared" si="2"/>
        <v>1354575</v>
      </c>
      <c r="E14" s="13">
        <f t="shared" si="2"/>
        <v>1355262</v>
      </c>
      <c r="F14" s="13">
        <f t="shared" si="2"/>
        <v>1357912</v>
      </c>
      <c r="G14" s="13">
        <f t="shared" si="2"/>
        <v>1358513</v>
      </c>
      <c r="H14" s="13">
        <f t="shared" si="2"/>
        <v>1364387</v>
      </c>
      <c r="I14" s="13">
        <f t="shared" si="2"/>
        <v>1371597</v>
      </c>
      <c r="J14" s="13">
        <f t="shared" si="2"/>
        <v>1377887</v>
      </c>
      <c r="K14" s="13">
        <f t="shared" si="2"/>
        <v>1382690</v>
      </c>
      <c r="L14" s="13">
        <f t="shared" si="2"/>
        <v>1384647</v>
      </c>
      <c r="M14" s="13">
        <f t="shared" si="2"/>
        <v>1389274</v>
      </c>
      <c r="N14" s="13">
        <f t="shared" si="2"/>
        <v>1394351</v>
      </c>
      <c r="O14" s="13">
        <f t="shared" si="2"/>
        <v>1400784</v>
      </c>
      <c r="P14" s="13">
        <f>AVERAGE(D14:O14)</f>
        <v>1374323.25</v>
      </c>
      <c r="Q14" s="16"/>
      <c r="R14" s="16"/>
      <c r="S14" s="14">
        <f>+I41/I14</f>
        <v>0.9585731085734367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ht="11.25">
      <c r="A15" s="4"/>
      <c r="B15" s="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1.25">
      <c r="A16" s="4">
        <v>62</v>
      </c>
      <c r="B16" s="11" t="s">
        <v>45</v>
      </c>
      <c r="C16" s="12">
        <v>1570</v>
      </c>
      <c r="D16" s="12">
        <v>1571</v>
      </c>
      <c r="E16" s="12">
        <v>1566</v>
      </c>
      <c r="F16" s="12">
        <v>1556</v>
      </c>
      <c r="G16" s="12">
        <v>1553</v>
      </c>
      <c r="H16" s="12">
        <v>1547</v>
      </c>
      <c r="I16" s="12">
        <v>1549</v>
      </c>
      <c r="J16" s="12">
        <v>1542</v>
      </c>
      <c r="K16" s="12">
        <v>1540</v>
      </c>
      <c r="L16" s="12">
        <v>1536</v>
      </c>
      <c r="M16" s="12">
        <v>1529</v>
      </c>
      <c r="N16" s="12">
        <v>1525</v>
      </c>
      <c r="O16" s="12">
        <v>1502</v>
      </c>
      <c r="P16" s="13">
        <f aca="true" t="shared" si="3" ref="P16:P21">AVERAGE(D16:O16)</f>
        <v>1543</v>
      </c>
      <c r="Q16" s="4"/>
      <c r="R16" s="4"/>
      <c r="S16" s="14">
        <f aca="true" t="shared" si="4" ref="S16:S21">+I43/I16</f>
        <v>1.9302775984506133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1.25">
      <c r="A17" s="4">
        <v>63</v>
      </c>
      <c r="B17" s="11" t="s">
        <v>238</v>
      </c>
      <c r="C17" s="12">
        <v>14041</v>
      </c>
      <c r="D17" s="12">
        <v>14025</v>
      </c>
      <c r="E17" s="12">
        <v>14020</v>
      </c>
      <c r="F17" s="12">
        <v>14056</v>
      </c>
      <c r="G17" s="12">
        <v>14060</v>
      </c>
      <c r="H17" s="12">
        <v>14019</v>
      </c>
      <c r="I17" s="12">
        <v>13931</v>
      </c>
      <c r="J17" s="12">
        <v>13838</v>
      </c>
      <c r="K17" s="12">
        <v>13763</v>
      </c>
      <c r="L17" s="12">
        <v>13725</v>
      </c>
      <c r="M17" s="12">
        <v>13640</v>
      </c>
      <c r="N17" s="12">
        <v>13607</v>
      </c>
      <c r="O17" s="12">
        <v>13557</v>
      </c>
      <c r="P17" s="13">
        <f t="shared" si="3"/>
        <v>13853.416666666666</v>
      </c>
      <c r="Q17" s="17"/>
      <c r="R17" s="17"/>
      <c r="S17" s="14">
        <f t="shared" si="4"/>
        <v>1.391931663197186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</row>
    <row r="18" spans="1:255" ht="11.25">
      <c r="A18" s="4">
        <v>65</v>
      </c>
      <c r="B18" s="11" t="s">
        <v>46</v>
      </c>
      <c r="C18" s="12">
        <v>12525</v>
      </c>
      <c r="D18" s="12">
        <v>12566</v>
      </c>
      <c r="E18" s="12">
        <v>12597</v>
      </c>
      <c r="F18" s="12">
        <v>12615</v>
      </c>
      <c r="G18" s="12">
        <v>12634</v>
      </c>
      <c r="H18" s="12">
        <v>12628</v>
      </c>
      <c r="I18" s="12">
        <v>12634</v>
      </c>
      <c r="J18" s="12">
        <v>12641</v>
      </c>
      <c r="K18" s="12">
        <v>12623</v>
      </c>
      <c r="L18" s="12">
        <v>12629</v>
      </c>
      <c r="M18" s="12">
        <v>12608</v>
      </c>
      <c r="N18" s="12">
        <v>12624</v>
      </c>
      <c r="O18" s="12">
        <v>12623</v>
      </c>
      <c r="P18" s="13">
        <f t="shared" si="3"/>
        <v>12618.5</v>
      </c>
      <c r="Q18" s="17"/>
      <c r="R18" s="17"/>
      <c r="S18" s="14">
        <f t="shared" si="4"/>
        <v>2.0554060471742917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</row>
    <row r="19" spans="1:255" ht="11.25">
      <c r="A19" s="4">
        <v>68</v>
      </c>
      <c r="B19" s="11" t="s">
        <v>47</v>
      </c>
      <c r="C19" s="12">
        <v>2159</v>
      </c>
      <c r="D19" s="12">
        <v>2204</v>
      </c>
      <c r="E19" s="12">
        <v>2206</v>
      </c>
      <c r="F19" s="12">
        <v>2203</v>
      </c>
      <c r="G19" s="12">
        <v>2195</v>
      </c>
      <c r="H19" s="12">
        <v>2186</v>
      </c>
      <c r="I19" s="12">
        <v>2172</v>
      </c>
      <c r="J19" s="12">
        <v>2170</v>
      </c>
      <c r="K19" s="12">
        <v>2168</v>
      </c>
      <c r="L19" s="12">
        <v>2169</v>
      </c>
      <c r="M19" s="12">
        <v>2170</v>
      </c>
      <c r="N19" s="12">
        <v>2168</v>
      </c>
      <c r="O19" s="12">
        <v>2173</v>
      </c>
      <c r="P19" s="13">
        <f t="shared" si="3"/>
        <v>2182</v>
      </c>
      <c r="Q19" s="4"/>
      <c r="R19" s="4"/>
      <c r="S19" s="14">
        <f t="shared" si="4"/>
        <v>2.059852670349908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1.25">
      <c r="A20" s="4">
        <v>76</v>
      </c>
      <c r="B20" s="11" t="s">
        <v>239</v>
      </c>
      <c r="C20" s="12">
        <v>14148</v>
      </c>
      <c r="D20" s="12">
        <v>14194</v>
      </c>
      <c r="E20" s="12">
        <v>14226</v>
      </c>
      <c r="F20" s="12">
        <v>14257</v>
      </c>
      <c r="G20" s="12">
        <v>14280</v>
      </c>
      <c r="H20" s="12">
        <v>14287</v>
      </c>
      <c r="I20" s="12">
        <v>14326</v>
      </c>
      <c r="J20" s="12">
        <v>14358</v>
      </c>
      <c r="K20" s="12">
        <v>14382</v>
      </c>
      <c r="L20" s="12">
        <v>14409</v>
      </c>
      <c r="M20" s="12">
        <v>14459</v>
      </c>
      <c r="N20" s="12">
        <v>14510</v>
      </c>
      <c r="O20" s="12">
        <v>14528</v>
      </c>
      <c r="P20" s="13">
        <f t="shared" si="3"/>
        <v>14351.333333333334</v>
      </c>
      <c r="Q20" s="4"/>
      <c r="R20" s="4"/>
      <c r="S20" s="14">
        <f t="shared" si="4"/>
        <v>0.8428730978640234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1.25">
      <c r="A21" s="4">
        <v>94</v>
      </c>
      <c r="B21" s="11" t="s">
        <v>49</v>
      </c>
      <c r="C21" s="12">
        <v>1367</v>
      </c>
      <c r="D21" s="12">
        <v>1365</v>
      </c>
      <c r="E21" s="12">
        <v>1365</v>
      </c>
      <c r="F21" s="12">
        <v>1361</v>
      </c>
      <c r="G21" s="12">
        <v>1159</v>
      </c>
      <c r="H21" s="12">
        <v>1151</v>
      </c>
      <c r="I21" s="12">
        <v>1153</v>
      </c>
      <c r="J21" s="12">
        <v>1149</v>
      </c>
      <c r="K21" s="12">
        <v>1141</v>
      </c>
      <c r="L21" s="12">
        <v>1141</v>
      </c>
      <c r="M21" s="12">
        <v>1141</v>
      </c>
      <c r="N21" s="12">
        <v>1142</v>
      </c>
      <c r="O21" s="12">
        <v>1141</v>
      </c>
      <c r="P21" s="13">
        <f t="shared" si="3"/>
        <v>1200.75</v>
      </c>
      <c r="Q21" s="4"/>
      <c r="R21" s="4"/>
      <c r="S21" s="14">
        <f t="shared" si="4"/>
        <v>1.9158716392020816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1.25">
      <c r="A22" s="4"/>
      <c r="B22" s="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1.25">
      <c r="A23" s="11"/>
      <c r="B23" s="11" t="s">
        <v>50</v>
      </c>
      <c r="C23" s="13">
        <f aca="true" t="shared" si="5" ref="C23:O23">SUM(C16:C21)</f>
        <v>45810</v>
      </c>
      <c r="D23" s="13">
        <f t="shared" si="5"/>
        <v>45925</v>
      </c>
      <c r="E23" s="13">
        <f t="shared" si="5"/>
        <v>45980</v>
      </c>
      <c r="F23" s="13">
        <f t="shared" si="5"/>
        <v>46048</v>
      </c>
      <c r="G23" s="13">
        <f t="shared" si="5"/>
        <v>45881</v>
      </c>
      <c r="H23" s="13">
        <f t="shared" si="5"/>
        <v>45818</v>
      </c>
      <c r="I23" s="13">
        <f t="shared" si="5"/>
        <v>45765</v>
      </c>
      <c r="J23" s="13">
        <f t="shared" si="5"/>
        <v>45698</v>
      </c>
      <c r="K23" s="13">
        <f t="shared" si="5"/>
        <v>45617</v>
      </c>
      <c r="L23" s="13">
        <f t="shared" si="5"/>
        <v>45609</v>
      </c>
      <c r="M23" s="13">
        <f t="shared" si="5"/>
        <v>45547</v>
      </c>
      <c r="N23" s="13">
        <f t="shared" si="5"/>
        <v>45576</v>
      </c>
      <c r="O23" s="13">
        <f t="shared" si="5"/>
        <v>45524</v>
      </c>
      <c r="P23" s="13">
        <f>AVERAGE(D23:O23)</f>
        <v>45749</v>
      </c>
      <c r="Q23" s="16"/>
      <c r="R23" s="16"/>
      <c r="S23" s="14">
        <f>+I50/I23</f>
        <v>1.4663389052769584</v>
      </c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</row>
    <row r="24" spans="1:255" ht="11.25">
      <c r="A24" s="4"/>
      <c r="B24" s="4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6"/>
      <c r="R24" s="16"/>
      <c r="S24" s="4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</row>
    <row r="25" spans="1:255" ht="12" thickBot="1">
      <c r="A25" s="18"/>
      <c r="B25" s="100" t="s">
        <v>51</v>
      </c>
      <c r="C25" s="19">
        <f aca="true" t="shared" si="6" ref="C25:O25">C14+C23</f>
        <v>1396033</v>
      </c>
      <c r="D25" s="19">
        <f t="shared" si="6"/>
        <v>1400500</v>
      </c>
      <c r="E25" s="19">
        <f t="shared" si="6"/>
        <v>1401242</v>
      </c>
      <c r="F25" s="19">
        <f t="shared" si="6"/>
        <v>1403960</v>
      </c>
      <c r="G25" s="19">
        <f t="shared" si="6"/>
        <v>1404394</v>
      </c>
      <c r="H25" s="19">
        <f t="shared" si="6"/>
        <v>1410205</v>
      </c>
      <c r="I25" s="19">
        <f t="shared" si="6"/>
        <v>1417362</v>
      </c>
      <c r="J25" s="19">
        <f t="shared" si="6"/>
        <v>1423585</v>
      </c>
      <c r="K25" s="19">
        <f t="shared" si="6"/>
        <v>1428307</v>
      </c>
      <c r="L25" s="19">
        <f t="shared" si="6"/>
        <v>1430256</v>
      </c>
      <c r="M25" s="19">
        <f t="shared" si="6"/>
        <v>1434821</v>
      </c>
      <c r="N25" s="19">
        <f t="shared" si="6"/>
        <v>1439927</v>
      </c>
      <c r="O25" s="19">
        <f t="shared" si="6"/>
        <v>1446308</v>
      </c>
      <c r="P25" s="20">
        <f>AVERAGE(D25:O25)</f>
        <v>1420072.25</v>
      </c>
      <c r="Q25" s="16"/>
      <c r="R25" s="16"/>
      <c r="S25" s="14">
        <f>+I52/I25</f>
        <v>0.974968286154137</v>
      </c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</row>
    <row r="26" spans="2:255" ht="11.25">
      <c r="B26" s="11" t="s">
        <v>237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7"/>
      <c r="R26" s="17"/>
      <c r="S26" s="4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</row>
    <row r="27" spans="3:255" ht="11.25">
      <c r="C27" s="11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7"/>
      <c r="R27" s="17"/>
      <c r="S27" s="4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</row>
    <row r="28" spans="1:255" ht="15">
      <c r="A28" s="154" t="s">
        <v>230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2:255" ht="13.5">
      <c r="B29" s="155" t="s">
        <v>129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2:255" ht="13.5">
      <c r="B30" s="155" t="s">
        <v>250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2" thickBo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21" customHeight="1">
      <c r="A32" s="108" t="s">
        <v>38</v>
      </c>
      <c r="B32" s="109" t="s">
        <v>39</v>
      </c>
      <c r="C32" s="110" t="str">
        <f>+C5</f>
        <v>Dic/09</v>
      </c>
      <c r="D32" s="111" t="s">
        <v>115</v>
      </c>
      <c r="E32" s="111" t="s">
        <v>116</v>
      </c>
      <c r="F32" s="111" t="s">
        <v>117</v>
      </c>
      <c r="G32" s="111" t="s">
        <v>118</v>
      </c>
      <c r="H32" s="111" t="s">
        <v>119</v>
      </c>
      <c r="I32" s="111" t="s">
        <v>120</v>
      </c>
      <c r="J32" s="111" t="s">
        <v>121</v>
      </c>
      <c r="K32" s="111" t="s">
        <v>122</v>
      </c>
      <c r="L32" s="111" t="s">
        <v>123</v>
      </c>
      <c r="M32" s="111" t="s">
        <v>124</v>
      </c>
      <c r="N32" s="111" t="s">
        <v>125</v>
      </c>
      <c r="O32" s="111" t="s">
        <v>126</v>
      </c>
      <c r="P32" s="111" t="s">
        <v>127</v>
      </c>
      <c r="Q32" s="4"/>
      <c r="R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1.25">
      <c r="A33" s="4">
        <v>67</v>
      </c>
      <c r="B33" s="11" t="str">
        <f>+B6</f>
        <v>Colmena Golden Cross</v>
      </c>
      <c r="C33" s="12">
        <v>217952</v>
      </c>
      <c r="D33" s="12">
        <v>218731</v>
      </c>
      <c r="E33" s="12">
        <v>219135</v>
      </c>
      <c r="F33" s="12">
        <v>219608</v>
      </c>
      <c r="G33" s="12">
        <v>220126</v>
      </c>
      <c r="H33" s="12">
        <v>220497</v>
      </c>
      <c r="I33" s="12">
        <v>220445</v>
      </c>
      <c r="J33" s="12">
        <v>220012</v>
      </c>
      <c r="K33" s="12">
        <v>219248</v>
      </c>
      <c r="L33" s="12">
        <v>217945</v>
      </c>
      <c r="M33" s="12">
        <v>217507</v>
      </c>
      <c r="N33" s="12">
        <v>217743</v>
      </c>
      <c r="O33" s="12">
        <v>218075</v>
      </c>
      <c r="P33" s="13">
        <f aca="true" t="shared" si="7" ref="P33:P39">AVERAGE(D33:O33)</f>
        <v>219089.33333333334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1.25">
      <c r="A34" s="4">
        <v>78</v>
      </c>
      <c r="B34" s="11" t="str">
        <f aca="true" t="shared" si="8" ref="B34:B39">+B7</f>
        <v>Isapre Cruz Blanca S.A.</v>
      </c>
      <c r="C34" s="12">
        <v>262296</v>
      </c>
      <c r="D34" s="12">
        <v>262741</v>
      </c>
      <c r="E34" s="12">
        <v>262698</v>
      </c>
      <c r="F34" s="12">
        <v>262819</v>
      </c>
      <c r="G34" s="12">
        <v>263240</v>
      </c>
      <c r="H34" s="12">
        <v>264009</v>
      </c>
      <c r="I34" s="12">
        <v>263877</v>
      </c>
      <c r="J34" s="12">
        <v>263578</v>
      </c>
      <c r="K34" s="12">
        <v>262018</v>
      </c>
      <c r="L34" s="12">
        <v>260914</v>
      </c>
      <c r="M34" s="12">
        <v>260031</v>
      </c>
      <c r="N34" s="12">
        <v>260140</v>
      </c>
      <c r="O34" s="12">
        <v>260717</v>
      </c>
      <c r="P34" s="13">
        <f t="shared" si="7"/>
        <v>262231.8333333333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1.25">
      <c r="A35" s="4">
        <v>80</v>
      </c>
      <c r="B35" s="11" t="str">
        <f t="shared" si="8"/>
        <v>Vida Tres</v>
      </c>
      <c r="C35" s="12">
        <v>64622</v>
      </c>
      <c r="D35" s="12">
        <v>64660</v>
      </c>
      <c r="E35" s="12">
        <v>64670</v>
      </c>
      <c r="F35" s="12">
        <v>64722</v>
      </c>
      <c r="G35" s="12">
        <v>64757</v>
      </c>
      <c r="H35" s="12">
        <v>64677</v>
      </c>
      <c r="I35" s="12">
        <v>64703</v>
      </c>
      <c r="J35" s="12">
        <v>64727</v>
      </c>
      <c r="K35" s="12">
        <v>64811</v>
      </c>
      <c r="L35" s="12">
        <v>64913</v>
      </c>
      <c r="M35" s="12">
        <v>64912</v>
      </c>
      <c r="N35" s="12">
        <v>64885</v>
      </c>
      <c r="O35" s="12">
        <v>64979</v>
      </c>
      <c r="P35" s="13">
        <f t="shared" si="7"/>
        <v>64784.666666666664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1.25">
      <c r="A36" s="4">
        <v>81</v>
      </c>
      <c r="B36" s="11" t="str">
        <f t="shared" si="8"/>
        <v>Ferrosalud</v>
      </c>
      <c r="C36" s="12">
        <v>8031</v>
      </c>
      <c r="D36" s="12">
        <v>7903</v>
      </c>
      <c r="E36" s="12">
        <v>7817</v>
      </c>
      <c r="F36" s="12">
        <v>7761</v>
      </c>
      <c r="G36" s="12">
        <v>7514</v>
      </c>
      <c r="H36" s="12">
        <v>7141</v>
      </c>
      <c r="I36" s="12">
        <v>6946</v>
      </c>
      <c r="J36" s="12">
        <v>6812</v>
      </c>
      <c r="K36" s="12">
        <v>6763</v>
      </c>
      <c r="L36" s="12">
        <v>6516</v>
      </c>
      <c r="M36" s="12">
        <v>6297</v>
      </c>
      <c r="N36" s="12">
        <v>6164</v>
      </c>
      <c r="O36" s="12">
        <v>6074</v>
      </c>
      <c r="P36" s="13">
        <f>AVERAGE(D36:O36)</f>
        <v>6975.666666666667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1.25">
      <c r="A37" s="4">
        <v>88</v>
      </c>
      <c r="B37" s="11" t="str">
        <f t="shared" si="8"/>
        <v>Mas Vida</v>
      </c>
      <c r="C37" s="12">
        <v>165670</v>
      </c>
      <c r="D37" s="12">
        <v>166397</v>
      </c>
      <c r="E37" s="12">
        <v>166826</v>
      </c>
      <c r="F37" s="12">
        <v>167406</v>
      </c>
      <c r="G37" s="12">
        <v>167919</v>
      </c>
      <c r="H37" s="12">
        <v>168513</v>
      </c>
      <c r="I37" s="12">
        <v>169996</v>
      </c>
      <c r="J37" s="12">
        <v>171679</v>
      </c>
      <c r="K37" s="12">
        <v>172885</v>
      </c>
      <c r="L37" s="12">
        <v>174177</v>
      </c>
      <c r="M37" s="12">
        <v>175555</v>
      </c>
      <c r="N37" s="12">
        <v>176841</v>
      </c>
      <c r="O37" s="12">
        <v>178189</v>
      </c>
      <c r="P37" s="13">
        <f t="shared" si="7"/>
        <v>171365.25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1.25">
      <c r="A38" s="4">
        <v>99</v>
      </c>
      <c r="B38" s="11" t="str">
        <f t="shared" si="8"/>
        <v>Isapre Banmédica</v>
      </c>
      <c r="C38" s="12">
        <v>285488</v>
      </c>
      <c r="D38" s="12">
        <v>286024</v>
      </c>
      <c r="E38" s="12">
        <v>286003</v>
      </c>
      <c r="F38" s="12">
        <v>286126</v>
      </c>
      <c r="G38" s="12">
        <v>285968</v>
      </c>
      <c r="H38" s="12">
        <v>286159</v>
      </c>
      <c r="I38" s="12">
        <v>286608</v>
      </c>
      <c r="J38" s="12">
        <v>286740</v>
      </c>
      <c r="K38" s="12">
        <v>286691</v>
      </c>
      <c r="L38" s="12">
        <v>286140</v>
      </c>
      <c r="M38" s="12">
        <v>286159</v>
      </c>
      <c r="N38" s="12">
        <v>285932</v>
      </c>
      <c r="O38" s="12">
        <v>285655</v>
      </c>
      <c r="P38" s="13">
        <f t="shared" si="7"/>
        <v>286183.75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1.25">
      <c r="A39" s="4">
        <v>107</v>
      </c>
      <c r="B39" s="11" t="str">
        <f t="shared" si="8"/>
        <v>Consalud S.A.</v>
      </c>
      <c r="C39" s="12">
        <v>309181</v>
      </c>
      <c r="D39" s="12">
        <v>307648</v>
      </c>
      <c r="E39" s="12">
        <v>306412</v>
      </c>
      <c r="F39" s="12">
        <v>305323</v>
      </c>
      <c r="G39" s="12">
        <v>302814</v>
      </c>
      <c r="H39" s="12">
        <v>302239</v>
      </c>
      <c r="I39" s="12">
        <v>302201</v>
      </c>
      <c r="J39" s="12">
        <v>302395</v>
      </c>
      <c r="K39" s="12">
        <v>302080</v>
      </c>
      <c r="L39" s="12">
        <v>301577</v>
      </c>
      <c r="M39" s="12">
        <v>301423</v>
      </c>
      <c r="N39" s="12">
        <v>300927</v>
      </c>
      <c r="O39" s="12">
        <v>301336</v>
      </c>
      <c r="P39" s="13">
        <f t="shared" si="7"/>
        <v>303031.25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1.25">
      <c r="A40" s="4"/>
      <c r="B40" s="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2:255" ht="11.25">
      <c r="B41" s="11" t="s">
        <v>44</v>
      </c>
      <c r="C41" s="13">
        <f aca="true" t="shared" si="9" ref="C41:O41">SUM(C33:C40)</f>
        <v>1313240</v>
      </c>
      <c r="D41" s="13">
        <f t="shared" si="9"/>
        <v>1314104</v>
      </c>
      <c r="E41" s="13">
        <f t="shared" si="9"/>
        <v>1313561</v>
      </c>
      <c r="F41" s="13">
        <f t="shared" si="9"/>
        <v>1313765</v>
      </c>
      <c r="G41" s="13">
        <f t="shared" si="9"/>
        <v>1312338</v>
      </c>
      <c r="H41" s="13">
        <f t="shared" si="9"/>
        <v>1313235</v>
      </c>
      <c r="I41" s="13">
        <f t="shared" si="9"/>
        <v>1314776</v>
      </c>
      <c r="J41" s="13">
        <f t="shared" si="9"/>
        <v>1315943</v>
      </c>
      <c r="K41" s="13">
        <f t="shared" si="9"/>
        <v>1314496</v>
      </c>
      <c r="L41" s="13">
        <f t="shared" si="9"/>
        <v>1312182</v>
      </c>
      <c r="M41" s="13">
        <f t="shared" si="9"/>
        <v>1311884</v>
      </c>
      <c r="N41" s="13">
        <f t="shared" si="9"/>
        <v>1312632</v>
      </c>
      <c r="O41" s="13">
        <f t="shared" si="9"/>
        <v>1315025</v>
      </c>
      <c r="P41" s="13">
        <f>AVERAGE(D41:O41)</f>
        <v>1313661.75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1.25">
      <c r="A42" s="4"/>
      <c r="B42" s="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11.25">
      <c r="A43" s="4">
        <v>62</v>
      </c>
      <c r="B43" s="11" t="str">
        <f aca="true" t="shared" si="10" ref="B43:B48">+B16</f>
        <v>San Lorenzo</v>
      </c>
      <c r="C43" s="12">
        <v>3158</v>
      </c>
      <c r="D43" s="12">
        <v>3062</v>
      </c>
      <c r="E43" s="12">
        <v>3152</v>
      </c>
      <c r="F43" s="12">
        <v>3158</v>
      </c>
      <c r="G43" s="12">
        <v>3004</v>
      </c>
      <c r="H43" s="12">
        <v>2954</v>
      </c>
      <c r="I43" s="12">
        <v>2990</v>
      </c>
      <c r="J43" s="12">
        <v>2990</v>
      </c>
      <c r="K43" s="12">
        <v>2997</v>
      </c>
      <c r="L43" s="12">
        <v>2997</v>
      </c>
      <c r="M43" s="12">
        <v>2893</v>
      </c>
      <c r="N43" s="12">
        <v>2941</v>
      </c>
      <c r="O43" s="12">
        <v>2913</v>
      </c>
      <c r="P43" s="13">
        <f aca="true" t="shared" si="11" ref="P43:P48">AVERAGE(D43:O43)</f>
        <v>3004.25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ht="11.25">
      <c r="A44" s="4">
        <v>63</v>
      </c>
      <c r="B44" s="11" t="str">
        <f t="shared" si="10"/>
        <v>Fusat Ltda.</v>
      </c>
      <c r="C44" s="12">
        <v>19599</v>
      </c>
      <c r="D44" s="12">
        <v>19609</v>
      </c>
      <c r="E44" s="12">
        <v>19499</v>
      </c>
      <c r="F44" s="12">
        <v>19361</v>
      </c>
      <c r="G44" s="12">
        <v>19527</v>
      </c>
      <c r="H44" s="12">
        <v>19482</v>
      </c>
      <c r="I44" s="12">
        <v>19391</v>
      </c>
      <c r="J44" s="12">
        <v>19327</v>
      </c>
      <c r="K44" s="12">
        <v>19221</v>
      </c>
      <c r="L44" s="12">
        <v>18987</v>
      </c>
      <c r="M44" s="12">
        <v>19096</v>
      </c>
      <c r="N44" s="12">
        <v>19056</v>
      </c>
      <c r="O44" s="12">
        <v>18194</v>
      </c>
      <c r="P44" s="13">
        <f t="shared" si="11"/>
        <v>19229.166666666668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1.25">
      <c r="A45" s="4">
        <v>65</v>
      </c>
      <c r="B45" s="11" t="str">
        <f t="shared" si="10"/>
        <v>Chuquicamata</v>
      </c>
      <c r="C45" s="12">
        <v>25264</v>
      </c>
      <c r="D45" s="12">
        <v>25387</v>
      </c>
      <c r="E45" s="12">
        <v>25514</v>
      </c>
      <c r="F45" s="12">
        <v>25768</v>
      </c>
      <c r="G45" s="12">
        <v>25878</v>
      </c>
      <c r="H45" s="12">
        <v>25903</v>
      </c>
      <c r="I45" s="12">
        <v>25968</v>
      </c>
      <c r="J45" s="12">
        <v>24751</v>
      </c>
      <c r="K45" s="12">
        <v>26125</v>
      </c>
      <c r="L45" s="12">
        <v>24543</v>
      </c>
      <c r="M45" s="12">
        <v>24654</v>
      </c>
      <c r="N45" s="12">
        <v>24093</v>
      </c>
      <c r="O45" s="12">
        <v>24233</v>
      </c>
      <c r="P45" s="13">
        <f t="shared" si="11"/>
        <v>25234.75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ht="11.25">
      <c r="A46" s="4">
        <v>68</v>
      </c>
      <c r="B46" s="11" t="str">
        <f t="shared" si="10"/>
        <v>Río Blanco</v>
      </c>
      <c r="C46" s="12">
        <v>4407</v>
      </c>
      <c r="D46" s="12">
        <v>4467</v>
      </c>
      <c r="E46" s="12">
        <v>4481</v>
      </c>
      <c r="F46" s="12">
        <v>4492</v>
      </c>
      <c r="G46" s="12">
        <v>4479</v>
      </c>
      <c r="H46" s="12">
        <v>4473</v>
      </c>
      <c r="I46" s="12">
        <v>4474</v>
      </c>
      <c r="J46" s="12">
        <v>4496</v>
      </c>
      <c r="K46" s="12">
        <v>4475</v>
      </c>
      <c r="L46" s="12">
        <v>4489</v>
      </c>
      <c r="M46" s="12">
        <v>4497</v>
      </c>
      <c r="N46" s="12">
        <v>4493</v>
      </c>
      <c r="O46" s="12">
        <v>4415</v>
      </c>
      <c r="P46" s="13">
        <f t="shared" si="11"/>
        <v>4477.583333333333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1.25">
      <c r="A47" s="4">
        <v>76</v>
      </c>
      <c r="B47" s="11" t="str">
        <f t="shared" si="10"/>
        <v>Isapre Fundación</v>
      </c>
      <c r="C47" s="12">
        <v>12307</v>
      </c>
      <c r="D47" s="12">
        <v>12263</v>
      </c>
      <c r="E47" s="12">
        <v>12318</v>
      </c>
      <c r="F47" s="12">
        <v>12358</v>
      </c>
      <c r="G47" s="12">
        <v>12357</v>
      </c>
      <c r="H47" s="12">
        <v>12089</v>
      </c>
      <c r="I47" s="12">
        <v>12075</v>
      </c>
      <c r="J47" s="12">
        <v>12161</v>
      </c>
      <c r="K47" s="12">
        <v>12177</v>
      </c>
      <c r="L47" s="12">
        <v>12227</v>
      </c>
      <c r="M47" s="12">
        <v>12266</v>
      </c>
      <c r="N47" s="12">
        <v>12320</v>
      </c>
      <c r="O47" s="12">
        <v>12349</v>
      </c>
      <c r="P47" s="13">
        <f t="shared" si="11"/>
        <v>12246.666666666666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1.25">
      <c r="A48" s="4">
        <v>94</v>
      </c>
      <c r="B48" s="11" t="str">
        <f t="shared" si="10"/>
        <v>Cruz del Norte</v>
      </c>
      <c r="C48" s="12">
        <v>2562</v>
      </c>
      <c r="D48" s="12">
        <v>2565</v>
      </c>
      <c r="E48" s="12">
        <v>2586</v>
      </c>
      <c r="F48" s="12">
        <v>2586</v>
      </c>
      <c r="G48" s="12">
        <v>2587</v>
      </c>
      <c r="H48" s="12">
        <v>2286</v>
      </c>
      <c r="I48" s="12">
        <v>2209</v>
      </c>
      <c r="J48" s="12">
        <v>2257</v>
      </c>
      <c r="K48" s="12">
        <v>2261</v>
      </c>
      <c r="L48" s="12">
        <v>2246</v>
      </c>
      <c r="M48" s="12">
        <v>2237</v>
      </c>
      <c r="N48" s="12">
        <v>2236</v>
      </c>
      <c r="O48" s="12">
        <v>2181</v>
      </c>
      <c r="P48" s="13">
        <f t="shared" si="11"/>
        <v>2353.0833333333335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ht="11.25">
      <c r="A49" s="4"/>
      <c r="B49" s="4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ht="11.25">
      <c r="A50" s="11"/>
      <c r="B50" s="11" t="s">
        <v>50</v>
      </c>
      <c r="C50" s="13">
        <f aca="true" t="shared" si="12" ref="C50:O50">SUM(C43:C48)</f>
        <v>67297</v>
      </c>
      <c r="D50" s="13">
        <f t="shared" si="12"/>
        <v>67353</v>
      </c>
      <c r="E50" s="13">
        <f t="shared" si="12"/>
        <v>67550</v>
      </c>
      <c r="F50" s="13">
        <f t="shared" si="12"/>
        <v>67723</v>
      </c>
      <c r="G50" s="13">
        <f t="shared" si="12"/>
        <v>67832</v>
      </c>
      <c r="H50" s="13">
        <f t="shared" si="12"/>
        <v>67187</v>
      </c>
      <c r="I50" s="13">
        <f t="shared" si="12"/>
        <v>67107</v>
      </c>
      <c r="J50" s="13">
        <f t="shared" si="12"/>
        <v>65982</v>
      </c>
      <c r="K50" s="13">
        <f t="shared" si="12"/>
        <v>67256</v>
      </c>
      <c r="L50" s="13">
        <f t="shared" si="12"/>
        <v>65489</v>
      </c>
      <c r="M50" s="13">
        <f t="shared" si="12"/>
        <v>65643</v>
      </c>
      <c r="N50" s="13">
        <f t="shared" si="12"/>
        <v>65139</v>
      </c>
      <c r="O50" s="13">
        <f t="shared" si="12"/>
        <v>64285</v>
      </c>
      <c r="P50" s="13">
        <f>AVERAGE(D50:O50)</f>
        <v>66545.5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ht="11.25">
      <c r="A51" s="4"/>
      <c r="B51" s="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ht="12" thickBot="1">
      <c r="A52" s="18"/>
      <c r="B52" s="100" t="s">
        <v>51</v>
      </c>
      <c r="C52" s="19">
        <f aca="true" t="shared" si="13" ref="C52:O52">C41+C50</f>
        <v>1380537</v>
      </c>
      <c r="D52" s="19">
        <f t="shared" si="13"/>
        <v>1381457</v>
      </c>
      <c r="E52" s="19">
        <f t="shared" si="13"/>
        <v>1381111</v>
      </c>
      <c r="F52" s="19">
        <f t="shared" si="13"/>
        <v>1381488</v>
      </c>
      <c r="G52" s="19">
        <f t="shared" si="13"/>
        <v>1380170</v>
      </c>
      <c r="H52" s="19">
        <f t="shared" si="13"/>
        <v>1380422</v>
      </c>
      <c r="I52" s="19">
        <f t="shared" si="13"/>
        <v>1381883</v>
      </c>
      <c r="J52" s="19">
        <f t="shared" si="13"/>
        <v>1381925</v>
      </c>
      <c r="K52" s="19">
        <f t="shared" si="13"/>
        <v>1381752</v>
      </c>
      <c r="L52" s="19">
        <f t="shared" si="13"/>
        <v>1377671</v>
      </c>
      <c r="M52" s="19">
        <f t="shared" si="13"/>
        <v>1377527</v>
      </c>
      <c r="N52" s="19">
        <f t="shared" si="13"/>
        <v>1377771</v>
      </c>
      <c r="O52" s="19">
        <f t="shared" si="13"/>
        <v>1379310</v>
      </c>
      <c r="P52" s="20">
        <f>AVERAGE(D52:O52)</f>
        <v>1380207.25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2:255" ht="11.25">
      <c r="B53" s="11" t="str">
        <f>+B26</f>
        <v>Fuente: Superintendencia de Salud, Archivo Maestro de Beneficiarios.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3:255" ht="11.25">
      <c r="C54" s="11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ht="15">
      <c r="A55" s="154" t="s">
        <v>230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2:255" ht="13.5">
      <c r="B56" s="155" t="s">
        <v>130</v>
      </c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2:255" ht="13.5">
      <c r="B57" s="155" t="s">
        <v>252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ht="12" thickBo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ht="20.25" customHeight="1">
      <c r="A59" s="108" t="s">
        <v>38</v>
      </c>
      <c r="B59" s="109" t="s">
        <v>39</v>
      </c>
      <c r="C59" s="110" t="str">
        <f>+C32</f>
        <v>Dic/09</v>
      </c>
      <c r="D59" s="111" t="s">
        <v>115</v>
      </c>
      <c r="E59" s="111" t="s">
        <v>116</v>
      </c>
      <c r="F59" s="111" t="s">
        <v>117</v>
      </c>
      <c r="G59" s="111" t="s">
        <v>118</v>
      </c>
      <c r="H59" s="111" t="s">
        <v>119</v>
      </c>
      <c r="I59" s="111" t="s">
        <v>120</v>
      </c>
      <c r="J59" s="111" t="s">
        <v>121</v>
      </c>
      <c r="K59" s="111" t="s">
        <v>122</v>
      </c>
      <c r="L59" s="111" t="s">
        <v>123</v>
      </c>
      <c r="M59" s="111" t="s">
        <v>124</v>
      </c>
      <c r="N59" s="111" t="s">
        <v>125</v>
      </c>
      <c r="O59" s="111" t="s">
        <v>126</v>
      </c>
      <c r="P59" s="111" t="s">
        <v>127</v>
      </c>
      <c r="Q59" s="4"/>
      <c r="R59" s="4"/>
      <c r="S59" s="22" t="s">
        <v>131</v>
      </c>
      <c r="T59" s="22" t="s">
        <v>132</v>
      </c>
      <c r="U59" s="22" t="s">
        <v>133</v>
      </c>
      <c r="V59" s="22" t="s">
        <v>134</v>
      </c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ht="11.25">
      <c r="A60" s="4">
        <v>67</v>
      </c>
      <c r="B60" s="11" t="str">
        <f>+B6</f>
        <v>Colmena Golden Cross</v>
      </c>
      <c r="C60" s="13">
        <f aca="true" t="shared" si="14" ref="C60:O60">C6+C33</f>
        <v>444170</v>
      </c>
      <c r="D60" s="13">
        <f t="shared" si="14"/>
        <v>446595</v>
      </c>
      <c r="E60" s="13">
        <f t="shared" si="14"/>
        <v>447839</v>
      </c>
      <c r="F60" s="13">
        <f t="shared" si="14"/>
        <v>449104</v>
      </c>
      <c r="G60" s="13">
        <f t="shared" si="14"/>
        <v>450441</v>
      </c>
      <c r="H60" s="13">
        <f t="shared" si="14"/>
        <v>452184</v>
      </c>
      <c r="I60" s="13">
        <f t="shared" si="14"/>
        <v>453131</v>
      </c>
      <c r="J60" s="13">
        <f t="shared" si="14"/>
        <v>453121</v>
      </c>
      <c r="K60" s="13">
        <f t="shared" si="14"/>
        <v>452325</v>
      </c>
      <c r="L60" s="13">
        <f t="shared" si="14"/>
        <v>450876</v>
      </c>
      <c r="M60" s="13">
        <f t="shared" si="14"/>
        <v>451188</v>
      </c>
      <c r="N60" s="13">
        <f t="shared" si="14"/>
        <v>452382</v>
      </c>
      <c r="O60" s="13">
        <f t="shared" si="14"/>
        <v>453772</v>
      </c>
      <c r="P60" s="13">
        <f aca="true" t="shared" si="15" ref="P60:P66">AVERAGE(D60:O60)</f>
        <v>451079.8333333333</v>
      </c>
      <c r="Q60" s="4"/>
      <c r="R60" s="4"/>
      <c r="S60" s="23">
        <f aca="true" t="shared" si="16" ref="S60:S66">AVERAGE(D60:F60)</f>
        <v>447846</v>
      </c>
      <c r="T60" s="4">
        <f aca="true" t="shared" si="17" ref="T60:T66">AVERAGE(G60:I60)</f>
        <v>451918.6666666667</v>
      </c>
      <c r="U60" s="4">
        <f aca="true" t="shared" si="18" ref="U60:U66">AVERAGE(J60:L60)</f>
        <v>452107.3333333333</v>
      </c>
      <c r="V60" s="4">
        <f aca="true" t="shared" si="19" ref="V60:V66">AVERAGE(M60:O60)</f>
        <v>452447.3333333333</v>
      </c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11.25">
      <c r="A61" s="4">
        <v>78</v>
      </c>
      <c r="B61" s="11" t="str">
        <f aca="true" t="shared" si="20" ref="B61:B66">+B7</f>
        <v>Isapre Cruz Blanca S.A.</v>
      </c>
      <c r="C61" s="13">
        <f aca="true" t="shared" si="21" ref="C61:O61">C7+C34</f>
        <v>532695</v>
      </c>
      <c r="D61" s="13">
        <f t="shared" si="21"/>
        <v>533879</v>
      </c>
      <c r="E61" s="13">
        <f t="shared" si="21"/>
        <v>533667</v>
      </c>
      <c r="F61" s="13">
        <f t="shared" si="21"/>
        <v>534542</v>
      </c>
      <c r="G61" s="13">
        <f t="shared" si="21"/>
        <v>535519</v>
      </c>
      <c r="H61" s="13">
        <f t="shared" si="21"/>
        <v>537862</v>
      </c>
      <c r="I61" s="13">
        <f t="shared" si="21"/>
        <v>538625</v>
      </c>
      <c r="J61" s="13">
        <f t="shared" si="21"/>
        <v>539093</v>
      </c>
      <c r="K61" s="13">
        <f t="shared" si="21"/>
        <v>538597</v>
      </c>
      <c r="L61" s="13">
        <f t="shared" si="21"/>
        <v>537517</v>
      </c>
      <c r="M61" s="13">
        <f t="shared" si="21"/>
        <v>537169</v>
      </c>
      <c r="N61" s="13">
        <f t="shared" si="21"/>
        <v>538535</v>
      </c>
      <c r="O61" s="13">
        <f t="shared" si="21"/>
        <v>540674</v>
      </c>
      <c r="P61" s="13">
        <f t="shared" si="15"/>
        <v>537139.9166666666</v>
      </c>
      <c r="Q61" s="4"/>
      <c r="R61" s="4"/>
      <c r="S61" s="23">
        <f t="shared" si="16"/>
        <v>534029.3333333334</v>
      </c>
      <c r="T61" s="4">
        <f t="shared" si="17"/>
        <v>537335.3333333334</v>
      </c>
      <c r="U61" s="4">
        <f t="shared" si="18"/>
        <v>538402.3333333334</v>
      </c>
      <c r="V61" s="4">
        <f t="shared" si="19"/>
        <v>538792.6666666666</v>
      </c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1.25">
      <c r="A62" s="4">
        <v>80</v>
      </c>
      <c r="B62" s="11" t="str">
        <f t="shared" si="20"/>
        <v>Vida Tres</v>
      </c>
      <c r="C62" s="13">
        <f aca="true" t="shared" si="22" ref="C62:O62">C8+C35</f>
        <v>133358</v>
      </c>
      <c r="D62" s="13">
        <f t="shared" si="22"/>
        <v>133548</v>
      </c>
      <c r="E62" s="13">
        <f t="shared" si="22"/>
        <v>133612</v>
      </c>
      <c r="F62" s="13">
        <f t="shared" si="22"/>
        <v>133792</v>
      </c>
      <c r="G62" s="13">
        <f t="shared" si="22"/>
        <v>133827</v>
      </c>
      <c r="H62" s="13">
        <f t="shared" si="22"/>
        <v>133845</v>
      </c>
      <c r="I62" s="13">
        <f t="shared" si="22"/>
        <v>134090</v>
      </c>
      <c r="J62" s="13">
        <f t="shared" si="22"/>
        <v>134340</v>
      </c>
      <c r="K62" s="13">
        <f t="shared" si="22"/>
        <v>134584</v>
      </c>
      <c r="L62" s="13">
        <f t="shared" si="22"/>
        <v>134876</v>
      </c>
      <c r="M62" s="13">
        <f t="shared" si="22"/>
        <v>135065</v>
      </c>
      <c r="N62" s="13">
        <f t="shared" si="22"/>
        <v>135138</v>
      </c>
      <c r="O62" s="13">
        <f t="shared" si="22"/>
        <v>135309</v>
      </c>
      <c r="P62" s="13">
        <f t="shared" si="15"/>
        <v>134335.5</v>
      </c>
      <c r="Q62" s="4"/>
      <c r="R62" s="4"/>
      <c r="S62" s="23">
        <f t="shared" si="16"/>
        <v>133650.66666666666</v>
      </c>
      <c r="T62" s="4">
        <f t="shared" si="17"/>
        <v>133920.66666666666</v>
      </c>
      <c r="U62" s="4">
        <f t="shared" si="18"/>
        <v>134600</v>
      </c>
      <c r="V62" s="4">
        <f t="shared" si="19"/>
        <v>135170.66666666666</v>
      </c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ht="11.25">
      <c r="A63" s="4">
        <v>81</v>
      </c>
      <c r="B63" s="11" t="str">
        <f t="shared" si="20"/>
        <v>Ferrosalud</v>
      </c>
      <c r="C63" s="13">
        <f aca="true" t="shared" si="23" ref="C63:O63">C9+C36</f>
        <v>20096</v>
      </c>
      <c r="D63" s="13">
        <f t="shared" si="23"/>
        <v>20063</v>
      </c>
      <c r="E63" s="13">
        <f t="shared" si="23"/>
        <v>19985</v>
      </c>
      <c r="F63" s="13">
        <f t="shared" si="23"/>
        <v>19846</v>
      </c>
      <c r="G63" s="13">
        <f t="shared" si="23"/>
        <v>19381</v>
      </c>
      <c r="H63" s="13">
        <f t="shared" si="23"/>
        <v>18833</v>
      </c>
      <c r="I63" s="13">
        <f t="shared" si="23"/>
        <v>18678</v>
      </c>
      <c r="J63" s="13">
        <f t="shared" si="23"/>
        <v>18644</v>
      </c>
      <c r="K63" s="13">
        <f t="shared" si="23"/>
        <v>18662</v>
      </c>
      <c r="L63" s="13">
        <f t="shared" si="23"/>
        <v>18414</v>
      </c>
      <c r="M63" s="13">
        <f t="shared" si="23"/>
        <v>18146</v>
      </c>
      <c r="N63" s="13">
        <f t="shared" si="23"/>
        <v>18127</v>
      </c>
      <c r="O63" s="13">
        <f t="shared" si="23"/>
        <v>18061</v>
      </c>
      <c r="P63" s="13">
        <f>AVERAGE(D63:O63)</f>
        <v>18903.333333333332</v>
      </c>
      <c r="Q63" s="4"/>
      <c r="R63" s="4"/>
      <c r="S63" s="23">
        <f>AVERAGE(D63:F63)</f>
        <v>19964.666666666668</v>
      </c>
      <c r="T63" s="4">
        <f>AVERAGE(G63:I63)</f>
        <v>18964</v>
      </c>
      <c r="U63" s="4">
        <f>AVERAGE(J63:L63)</f>
        <v>18573.333333333332</v>
      </c>
      <c r="V63" s="4">
        <f>AVERAGE(M63:O63)</f>
        <v>18111.333333333332</v>
      </c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1.25">
      <c r="A64" s="4">
        <v>88</v>
      </c>
      <c r="B64" s="11" t="str">
        <f t="shared" si="20"/>
        <v>Mas Vida</v>
      </c>
      <c r="C64" s="13">
        <f aca="true" t="shared" si="24" ref="C64:O64">C10+C37</f>
        <v>338804</v>
      </c>
      <c r="D64" s="13">
        <f t="shared" si="24"/>
        <v>340366</v>
      </c>
      <c r="E64" s="13">
        <f t="shared" si="24"/>
        <v>341252</v>
      </c>
      <c r="F64" s="13">
        <f t="shared" si="24"/>
        <v>342627</v>
      </c>
      <c r="G64" s="13">
        <f t="shared" si="24"/>
        <v>343541</v>
      </c>
      <c r="H64" s="13">
        <f t="shared" si="24"/>
        <v>345213</v>
      </c>
      <c r="I64" s="13">
        <f t="shared" si="24"/>
        <v>349244</v>
      </c>
      <c r="J64" s="13">
        <f t="shared" si="24"/>
        <v>352872</v>
      </c>
      <c r="K64" s="13">
        <f t="shared" si="24"/>
        <v>355862</v>
      </c>
      <c r="L64" s="13">
        <f t="shared" si="24"/>
        <v>358725</v>
      </c>
      <c r="M64" s="13">
        <f t="shared" si="24"/>
        <v>361562</v>
      </c>
      <c r="N64" s="13">
        <f t="shared" si="24"/>
        <v>364113</v>
      </c>
      <c r="O64" s="13">
        <f t="shared" si="24"/>
        <v>367072</v>
      </c>
      <c r="P64" s="13">
        <f t="shared" si="15"/>
        <v>351870.75</v>
      </c>
      <c r="Q64" s="4"/>
      <c r="R64" s="4"/>
      <c r="S64" s="23">
        <f t="shared" si="16"/>
        <v>341415</v>
      </c>
      <c r="T64" s="4">
        <f t="shared" si="17"/>
        <v>345999.3333333333</v>
      </c>
      <c r="U64" s="4">
        <f t="shared" si="18"/>
        <v>355819.6666666667</v>
      </c>
      <c r="V64" s="4">
        <f t="shared" si="19"/>
        <v>364249</v>
      </c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ht="11.25">
      <c r="A65" s="4">
        <v>99</v>
      </c>
      <c r="B65" s="11" t="str">
        <f t="shared" si="20"/>
        <v>Isapre Banmédica</v>
      </c>
      <c r="C65" s="13">
        <f aca="true" t="shared" si="25" ref="C65:O65">C11+C38</f>
        <v>584099</v>
      </c>
      <c r="D65" s="13">
        <f t="shared" si="25"/>
        <v>586119</v>
      </c>
      <c r="E65" s="13">
        <f t="shared" si="25"/>
        <v>586614</v>
      </c>
      <c r="F65" s="13">
        <f t="shared" si="25"/>
        <v>587656</v>
      </c>
      <c r="G65" s="13">
        <f t="shared" si="25"/>
        <v>587702</v>
      </c>
      <c r="H65" s="13">
        <f t="shared" si="25"/>
        <v>589620</v>
      </c>
      <c r="I65" s="13">
        <f t="shared" si="25"/>
        <v>591624</v>
      </c>
      <c r="J65" s="13">
        <f t="shared" si="25"/>
        <v>593506</v>
      </c>
      <c r="K65" s="13">
        <f t="shared" si="25"/>
        <v>594310</v>
      </c>
      <c r="L65" s="13">
        <f t="shared" si="25"/>
        <v>593803</v>
      </c>
      <c r="M65" s="13">
        <f t="shared" si="25"/>
        <v>595014</v>
      </c>
      <c r="N65" s="13">
        <f t="shared" si="25"/>
        <v>595512</v>
      </c>
      <c r="O65" s="13">
        <f t="shared" si="25"/>
        <v>594984</v>
      </c>
      <c r="P65" s="13">
        <f t="shared" si="15"/>
        <v>591372</v>
      </c>
      <c r="Q65" s="4"/>
      <c r="R65" s="4"/>
      <c r="S65" s="23">
        <f t="shared" si="16"/>
        <v>586796.3333333334</v>
      </c>
      <c r="T65" s="4">
        <f t="shared" si="17"/>
        <v>589648.6666666666</v>
      </c>
      <c r="U65" s="4">
        <f t="shared" si="18"/>
        <v>593873</v>
      </c>
      <c r="V65" s="4">
        <f t="shared" si="19"/>
        <v>595170</v>
      </c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1.25">
      <c r="A66" s="4">
        <v>107</v>
      </c>
      <c r="B66" s="11" t="str">
        <f t="shared" si="20"/>
        <v>Consalud S.A.</v>
      </c>
      <c r="C66" s="13">
        <f aca="true" t="shared" si="26" ref="C66:O66">C12+C39</f>
        <v>610241</v>
      </c>
      <c r="D66" s="13">
        <f t="shared" si="26"/>
        <v>608109</v>
      </c>
      <c r="E66" s="13">
        <f t="shared" si="26"/>
        <v>605854</v>
      </c>
      <c r="F66" s="13">
        <f t="shared" si="26"/>
        <v>604110</v>
      </c>
      <c r="G66" s="13">
        <f t="shared" si="26"/>
        <v>600440</v>
      </c>
      <c r="H66" s="13">
        <f t="shared" si="26"/>
        <v>600065</v>
      </c>
      <c r="I66" s="13">
        <f t="shared" si="26"/>
        <v>600981</v>
      </c>
      <c r="J66" s="13">
        <f t="shared" si="26"/>
        <v>602254</v>
      </c>
      <c r="K66" s="13">
        <f t="shared" si="26"/>
        <v>602846</v>
      </c>
      <c r="L66" s="13">
        <f t="shared" si="26"/>
        <v>602618</v>
      </c>
      <c r="M66" s="13">
        <f t="shared" si="26"/>
        <v>603014</v>
      </c>
      <c r="N66" s="13">
        <f t="shared" si="26"/>
        <v>603176</v>
      </c>
      <c r="O66" s="13">
        <f t="shared" si="26"/>
        <v>605937</v>
      </c>
      <c r="P66" s="13">
        <f t="shared" si="15"/>
        <v>603283.6666666666</v>
      </c>
      <c r="Q66" s="4"/>
      <c r="R66" s="4"/>
      <c r="S66" s="23">
        <f t="shared" si="16"/>
        <v>606024.3333333334</v>
      </c>
      <c r="T66" s="4">
        <f t="shared" si="17"/>
        <v>600495.3333333334</v>
      </c>
      <c r="U66" s="4">
        <f t="shared" si="18"/>
        <v>602572.6666666666</v>
      </c>
      <c r="V66" s="4">
        <f t="shared" si="19"/>
        <v>604042.3333333334</v>
      </c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ht="11.25">
      <c r="A67" s="4"/>
      <c r="B67" s="4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2:255" ht="11.25">
      <c r="B68" s="11" t="s">
        <v>44</v>
      </c>
      <c r="C68" s="13">
        <f aca="true" t="shared" si="27" ref="C68:O68">SUM(C60:C67)</f>
        <v>2663463</v>
      </c>
      <c r="D68" s="13">
        <f t="shared" si="27"/>
        <v>2668679</v>
      </c>
      <c r="E68" s="13">
        <f t="shared" si="27"/>
        <v>2668823</v>
      </c>
      <c r="F68" s="13">
        <f t="shared" si="27"/>
        <v>2671677</v>
      </c>
      <c r="G68" s="13">
        <f t="shared" si="27"/>
        <v>2670851</v>
      </c>
      <c r="H68" s="13">
        <f t="shared" si="27"/>
        <v>2677622</v>
      </c>
      <c r="I68" s="13">
        <f t="shared" si="27"/>
        <v>2686373</v>
      </c>
      <c r="J68" s="13">
        <f t="shared" si="27"/>
        <v>2693830</v>
      </c>
      <c r="K68" s="13">
        <f t="shared" si="27"/>
        <v>2697186</v>
      </c>
      <c r="L68" s="13">
        <f t="shared" si="27"/>
        <v>2696829</v>
      </c>
      <c r="M68" s="13">
        <f t="shared" si="27"/>
        <v>2701158</v>
      </c>
      <c r="N68" s="13">
        <f t="shared" si="27"/>
        <v>2706983</v>
      </c>
      <c r="O68" s="13">
        <f t="shared" si="27"/>
        <v>2715809</v>
      </c>
      <c r="P68" s="13">
        <f>AVERAGE(D68:O68)</f>
        <v>2687985</v>
      </c>
      <c r="Q68" s="4"/>
      <c r="R68" s="4"/>
      <c r="S68" s="23">
        <f>AVERAGE(D68:F68)</f>
        <v>2669726.3333333335</v>
      </c>
      <c r="T68" s="4">
        <f>AVERAGE(G68:I68)</f>
        <v>2678282</v>
      </c>
      <c r="U68" s="4">
        <f>AVERAGE(J68:L68)</f>
        <v>2695948.3333333335</v>
      </c>
      <c r="V68" s="4">
        <f>AVERAGE(M68:O68)</f>
        <v>2707983.3333333335</v>
      </c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ht="11.25">
      <c r="A69" s="4"/>
      <c r="B69" s="4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ht="11.25">
      <c r="A70" s="4">
        <v>62</v>
      </c>
      <c r="B70" s="11" t="str">
        <f aca="true" t="shared" si="28" ref="B70:B75">+B16</f>
        <v>San Lorenzo</v>
      </c>
      <c r="C70" s="13">
        <f aca="true" t="shared" si="29" ref="C70:O70">C16+C43</f>
        <v>4728</v>
      </c>
      <c r="D70" s="13">
        <f t="shared" si="29"/>
        <v>4633</v>
      </c>
      <c r="E70" s="13">
        <f t="shared" si="29"/>
        <v>4718</v>
      </c>
      <c r="F70" s="13">
        <f t="shared" si="29"/>
        <v>4714</v>
      </c>
      <c r="G70" s="13">
        <f t="shared" si="29"/>
        <v>4557</v>
      </c>
      <c r="H70" s="13">
        <f t="shared" si="29"/>
        <v>4501</v>
      </c>
      <c r="I70" s="13">
        <f t="shared" si="29"/>
        <v>4539</v>
      </c>
      <c r="J70" s="13">
        <f t="shared" si="29"/>
        <v>4532</v>
      </c>
      <c r="K70" s="13">
        <f t="shared" si="29"/>
        <v>4537</v>
      </c>
      <c r="L70" s="13">
        <f t="shared" si="29"/>
        <v>4533</v>
      </c>
      <c r="M70" s="13">
        <f t="shared" si="29"/>
        <v>4422</v>
      </c>
      <c r="N70" s="13">
        <f t="shared" si="29"/>
        <v>4466</v>
      </c>
      <c r="O70" s="13">
        <f t="shared" si="29"/>
        <v>4415</v>
      </c>
      <c r="P70" s="13">
        <f aca="true" t="shared" si="30" ref="P70:P75">AVERAGE(D70:O70)</f>
        <v>4547.25</v>
      </c>
      <c r="Q70" s="4"/>
      <c r="R70" s="4"/>
      <c r="S70" s="23">
        <f aca="true" t="shared" si="31" ref="S70:S75">AVERAGE(D70:F70)</f>
        <v>4688.333333333333</v>
      </c>
      <c r="T70" s="4">
        <f aca="true" t="shared" si="32" ref="T70:T75">AVERAGE(G70:I70)</f>
        <v>4532.333333333333</v>
      </c>
      <c r="U70" s="4">
        <f aca="true" t="shared" si="33" ref="U70:U75">AVERAGE(J70:L70)</f>
        <v>4534</v>
      </c>
      <c r="V70" s="4">
        <f aca="true" t="shared" si="34" ref="V70:V75">AVERAGE(M70:O70)</f>
        <v>4434.333333333333</v>
      </c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1.25">
      <c r="A71" s="4">
        <v>63</v>
      </c>
      <c r="B71" s="11" t="str">
        <f t="shared" si="28"/>
        <v>Fusat Ltda.</v>
      </c>
      <c r="C71" s="13">
        <f aca="true" t="shared" si="35" ref="C71:O71">C17+C44</f>
        <v>33640</v>
      </c>
      <c r="D71" s="13">
        <f t="shared" si="35"/>
        <v>33634</v>
      </c>
      <c r="E71" s="13">
        <f t="shared" si="35"/>
        <v>33519</v>
      </c>
      <c r="F71" s="13">
        <f t="shared" si="35"/>
        <v>33417</v>
      </c>
      <c r="G71" s="13">
        <f t="shared" si="35"/>
        <v>33587</v>
      </c>
      <c r="H71" s="13">
        <f t="shared" si="35"/>
        <v>33501</v>
      </c>
      <c r="I71" s="13">
        <f t="shared" si="35"/>
        <v>33322</v>
      </c>
      <c r="J71" s="13">
        <f t="shared" si="35"/>
        <v>33165</v>
      </c>
      <c r="K71" s="13">
        <f t="shared" si="35"/>
        <v>32984</v>
      </c>
      <c r="L71" s="13">
        <f t="shared" si="35"/>
        <v>32712</v>
      </c>
      <c r="M71" s="13">
        <f t="shared" si="35"/>
        <v>32736</v>
      </c>
      <c r="N71" s="13">
        <f t="shared" si="35"/>
        <v>32663</v>
      </c>
      <c r="O71" s="13">
        <f t="shared" si="35"/>
        <v>31751</v>
      </c>
      <c r="P71" s="13">
        <f t="shared" si="30"/>
        <v>33082.583333333336</v>
      </c>
      <c r="Q71" s="4"/>
      <c r="R71" s="4"/>
      <c r="S71" s="23">
        <f t="shared" si="31"/>
        <v>33523.333333333336</v>
      </c>
      <c r="T71" s="4">
        <f t="shared" si="32"/>
        <v>33470</v>
      </c>
      <c r="U71" s="4">
        <f t="shared" si="33"/>
        <v>32953.666666666664</v>
      </c>
      <c r="V71" s="4">
        <f t="shared" si="34"/>
        <v>32383.333333333332</v>
      </c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ht="11.25">
      <c r="A72" s="4">
        <v>65</v>
      </c>
      <c r="B72" s="11" t="str">
        <f t="shared" si="28"/>
        <v>Chuquicamata</v>
      </c>
      <c r="C72" s="13">
        <f aca="true" t="shared" si="36" ref="C72:O72">C18+C45</f>
        <v>37789</v>
      </c>
      <c r="D72" s="13">
        <f t="shared" si="36"/>
        <v>37953</v>
      </c>
      <c r="E72" s="13">
        <f t="shared" si="36"/>
        <v>38111</v>
      </c>
      <c r="F72" s="13">
        <f t="shared" si="36"/>
        <v>38383</v>
      </c>
      <c r="G72" s="13">
        <f t="shared" si="36"/>
        <v>38512</v>
      </c>
      <c r="H72" s="13">
        <f t="shared" si="36"/>
        <v>38531</v>
      </c>
      <c r="I72" s="13">
        <f t="shared" si="36"/>
        <v>38602</v>
      </c>
      <c r="J72" s="13">
        <f t="shared" si="36"/>
        <v>37392</v>
      </c>
      <c r="K72" s="13">
        <f t="shared" si="36"/>
        <v>38748</v>
      </c>
      <c r="L72" s="13">
        <f t="shared" si="36"/>
        <v>37172</v>
      </c>
      <c r="M72" s="13">
        <f t="shared" si="36"/>
        <v>37262</v>
      </c>
      <c r="N72" s="13">
        <f t="shared" si="36"/>
        <v>36717</v>
      </c>
      <c r="O72" s="13">
        <f t="shared" si="36"/>
        <v>36856</v>
      </c>
      <c r="P72" s="13">
        <f t="shared" si="30"/>
        <v>37853.25</v>
      </c>
      <c r="Q72" s="4"/>
      <c r="R72" s="4"/>
      <c r="S72" s="23">
        <f t="shared" si="31"/>
        <v>38149</v>
      </c>
      <c r="T72" s="4">
        <f t="shared" si="32"/>
        <v>38548.333333333336</v>
      </c>
      <c r="U72" s="4">
        <f t="shared" si="33"/>
        <v>37770.666666666664</v>
      </c>
      <c r="V72" s="4">
        <f t="shared" si="34"/>
        <v>36945</v>
      </c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1.25">
      <c r="A73" s="4">
        <v>68</v>
      </c>
      <c r="B73" s="11" t="str">
        <f t="shared" si="28"/>
        <v>Río Blanco</v>
      </c>
      <c r="C73" s="13">
        <f aca="true" t="shared" si="37" ref="C73:O73">C19+C46</f>
        <v>6566</v>
      </c>
      <c r="D73" s="13">
        <f t="shared" si="37"/>
        <v>6671</v>
      </c>
      <c r="E73" s="13">
        <f t="shared" si="37"/>
        <v>6687</v>
      </c>
      <c r="F73" s="13">
        <f t="shared" si="37"/>
        <v>6695</v>
      </c>
      <c r="G73" s="13">
        <f t="shared" si="37"/>
        <v>6674</v>
      </c>
      <c r="H73" s="13">
        <f t="shared" si="37"/>
        <v>6659</v>
      </c>
      <c r="I73" s="13">
        <f t="shared" si="37"/>
        <v>6646</v>
      </c>
      <c r="J73" s="13">
        <f t="shared" si="37"/>
        <v>6666</v>
      </c>
      <c r="K73" s="13">
        <f t="shared" si="37"/>
        <v>6643</v>
      </c>
      <c r="L73" s="13">
        <f t="shared" si="37"/>
        <v>6658</v>
      </c>
      <c r="M73" s="13">
        <f t="shared" si="37"/>
        <v>6667</v>
      </c>
      <c r="N73" s="13">
        <f t="shared" si="37"/>
        <v>6661</v>
      </c>
      <c r="O73" s="13">
        <f t="shared" si="37"/>
        <v>6588</v>
      </c>
      <c r="P73" s="13">
        <f t="shared" si="30"/>
        <v>6659.583333333333</v>
      </c>
      <c r="Q73" s="4"/>
      <c r="R73" s="4"/>
      <c r="S73" s="23">
        <f t="shared" si="31"/>
        <v>6684.333333333333</v>
      </c>
      <c r="T73" s="4">
        <f t="shared" si="32"/>
        <v>6659.666666666667</v>
      </c>
      <c r="U73" s="4">
        <f t="shared" si="33"/>
        <v>6655.666666666667</v>
      </c>
      <c r="V73" s="4">
        <f t="shared" si="34"/>
        <v>6638.666666666667</v>
      </c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ht="11.25">
      <c r="A74" s="4">
        <v>76</v>
      </c>
      <c r="B74" s="11" t="str">
        <f t="shared" si="28"/>
        <v>Isapre Fundación</v>
      </c>
      <c r="C74" s="13">
        <f aca="true" t="shared" si="38" ref="C74:O74">C20+C47</f>
        <v>26455</v>
      </c>
      <c r="D74" s="13">
        <f t="shared" si="38"/>
        <v>26457</v>
      </c>
      <c r="E74" s="13">
        <f t="shared" si="38"/>
        <v>26544</v>
      </c>
      <c r="F74" s="13">
        <f t="shared" si="38"/>
        <v>26615</v>
      </c>
      <c r="G74" s="13">
        <f t="shared" si="38"/>
        <v>26637</v>
      </c>
      <c r="H74" s="13">
        <f t="shared" si="38"/>
        <v>26376</v>
      </c>
      <c r="I74" s="13">
        <f t="shared" si="38"/>
        <v>26401</v>
      </c>
      <c r="J74" s="13">
        <f t="shared" si="38"/>
        <v>26519</v>
      </c>
      <c r="K74" s="13">
        <f t="shared" si="38"/>
        <v>26559</v>
      </c>
      <c r="L74" s="13">
        <f t="shared" si="38"/>
        <v>26636</v>
      </c>
      <c r="M74" s="13">
        <f t="shared" si="38"/>
        <v>26725</v>
      </c>
      <c r="N74" s="13">
        <f t="shared" si="38"/>
        <v>26830</v>
      </c>
      <c r="O74" s="13">
        <f t="shared" si="38"/>
        <v>26877</v>
      </c>
      <c r="P74" s="13">
        <f t="shared" si="30"/>
        <v>26598</v>
      </c>
      <c r="Q74" s="4"/>
      <c r="R74" s="4"/>
      <c r="S74" s="23">
        <f t="shared" si="31"/>
        <v>26538.666666666668</v>
      </c>
      <c r="T74" s="4">
        <f t="shared" si="32"/>
        <v>26471.333333333332</v>
      </c>
      <c r="U74" s="4">
        <f t="shared" si="33"/>
        <v>26571.333333333332</v>
      </c>
      <c r="V74" s="4">
        <f t="shared" si="34"/>
        <v>26810.666666666668</v>
      </c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1.25">
      <c r="A75" s="4">
        <v>94</v>
      </c>
      <c r="B75" s="11" t="str">
        <f t="shared" si="28"/>
        <v>Cruz del Norte</v>
      </c>
      <c r="C75" s="13">
        <f aca="true" t="shared" si="39" ref="C75:O75">C21+C48</f>
        <v>3929</v>
      </c>
      <c r="D75" s="13">
        <f t="shared" si="39"/>
        <v>3930</v>
      </c>
      <c r="E75" s="13">
        <f t="shared" si="39"/>
        <v>3951</v>
      </c>
      <c r="F75" s="13">
        <f t="shared" si="39"/>
        <v>3947</v>
      </c>
      <c r="G75" s="13">
        <f t="shared" si="39"/>
        <v>3746</v>
      </c>
      <c r="H75" s="13">
        <f t="shared" si="39"/>
        <v>3437</v>
      </c>
      <c r="I75" s="13">
        <f t="shared" si="39"/>
        <v>3362</v>
      </c>
      <c r="J75" s="13">
        <f t="shared" si="39"/>
        <v>3406</v>
      </c>
      <c r="K75" s="13">
        <f t="shared" si="39"/>
        <v>3402</v>
      </c>
      <c r="L75" s="13">
        <f t="shared" si="39"/>
        <v>3387</v>
      </c>
      <c r="M75" s="13">
        <f t="shared" si="39"/>
        <v>3378</v>
      </c>
      <c r="N75" s="13">
        <f t="shared" si="39"/>
        <v>3378</v>
      </c>
      <c r="O75" s="13">
        <f t="shared" si="39"/>
        <v>3322</v>
      </c>
      <c r="P75" s="13">
        <f t="shared" si="30"/>
        <v>3553.8333333333335</v>
      </c>
      <c r="Q75" s="4"/>
      <c r="R75" s="4"/>
      <c r="S75" s="23">
        <f t="shared" si="31"/>
        <v>3942.6666666666665</v>
      </c>
      <c r="T75" s="4">
        <f t="shared" si="32"/>
        <v>3515</v>
      </c>
      <c r="U75" s="4">
        <f t="shared" si="33"/>
        <v>3398.3333333333335</v>
      </c>
      <c r="V75" s="4">
        <f t="shared" si="34"/>
        <v>3359.3333333333335</v>
      </c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ht="11.25">
      <c r="A76" s="4"/>
      <c r="B76" s="4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1.25">
      <c r="A77" s="11"/>
      <c r="B77" s="11" t="s">
        <v>50</v>
      </c>
      <c r="C77" s="13">
        <f aca="true" t="shared" si="40" ref="C77:O77">SUM(C70:C75)</f>
        <v>113107</v>
      </c>
      <c r="D77" s="13">
        <f t="shared" si="40"/>
        <v>113278</v>
      </c>
      <c r="E77" s="13">
        <f t="shared" si="40"/>
        <v>113530</v>
      </c>
      <c r="F77" s="13">
        <f t="shared" si="40"/>
        <v>113771</v>
      </c>
      <c r="G77" s="13">
        <f t="shared" si="40"/>
        <v>113713</v>
      </c>
      <c r="H77" s="13">
        <f t="shared" si="40"/>
        <v>113005</v>
      </c>
      <c r="I77" s="13">
        <f t="shared" si="40"/>
        <v>112872</v>
      </c>
      <c r="J77" s="13">
        <f t="shared" si="40"/>
        <v>111680</v>
      </c>
      <c r="K77" s="13">
        <f t="shared" si="40"/>
        <v>112873</v>
      </c>
      <c r="L77" s="13">
        <f t="shared" si="40"/>
        <v>111098</v>
      </c>
      <c r="M77" s="13">
        <f t="shared" si="40"/>
        <v>111190</v>
      </c>
      <c r="N77" s="13">
        <f t="shared" si="40"/>
        <v>110715</v>
      </c>
      <c r="O77" s="13">
        <f t="shared" si="40"/>
        <v>109809</v>
      </c>
      <c r="P77" s="13">
        <f>AVERAGE(D77:O77)</f>
        <v>112294.5</v>
      </c>
      <c r="Q77" s="4"/>
      <c r="R77" s="4"/>
      <c r="S77" s="23">
        <f>AVERAGE(D77:F77)</f>
        <v>113526.33333333333</v>
      </c>
      <c r="T77" s="4">
        <f>AVERAGE(G77:I77)</f>
        <v>113196.66666666667</v>
      </c>
      <c r="U77" s="4">
        <f>AVERAGE(J77:L77)</f>
        <v>111883.66666666667</v>
      </c>
      <c r="V77" s="4">
        <f>AVERAGE(M77:O77)</f>
        <v>110571.33333333333</v>
      </c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ht="11.25">
      <c r="A78" s="4"/>
      <c r="B78" s="4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ht="12" thickBot="1">
      <c r="A79" s="18"/>
      <c r="B79" s="100" t="s">
        <v>51</v>
      </c>
      <c r="C79" s="19">
        <f aca="true" t="shared" si="41" ref="C79:O79">C68+C77</f>
        <v>2776570</v>
      </c>
      <c r="D79" s="19">
        <f t="shared" si="41"/>
        <v>2781957</v>
      </c>
      <c r="E79" s="19">
        <f t="shared" si="41"/>
        <v>2782353</v>
      </c>
      <c r="F79" s="19">
        <f t="shared" si="41"/>
        <v>2785448</v>
      </c>
      <c r="G79" s="19">
        <f t="shared" si="41"/>
        <v>2784564</v>
      </c>
      <c r="H79" s="19">
        <f t="shared" si="41"/>
        <v>2790627</v>
      </c>
      <c r="I79" s="19">
        <f t="shared" si="41"/>
        <v>2799245</v>
      </c>
      <c r="J79" s="19">
        <f t="shared" si="41"/>
        <v>2805510</v>
      </c>
      <c r="K79" s="19">
        <f t="shared" si="41"/>
        <v>2810059</v>
      </c>
      <c r="L79" s="19">
        <f t="shared" si="41"/>
        <v>2807927</v>
      </c>
      <c r="M79" s="19">
        <f t="shared" si="41"/>
        <v>2812348</v>
      </c>
      <c r="N79" s="19">
        <f t="shared" si="41"/>
        <v>2817698</v>
      </c>
      <c r="O79" s="19">
        <f t="shared" si="41"/>
        <v>2825618</v>
      </c>
      <c r="P79" s="20">
        <f>AVERAGE(D79:O79)</f>
        <v>2800279.5</v>
      </c>
      <c r="Q79" s="4"/>
      <c r="R79" s="4"/>
      <c r="S79" s="23">
        <f>AVERAGE(D79:F79)</f>
        <v>2783252.6666666665</v>
      </c>
      <c r="T79" s="4">
        <f>AVERAGE(G79:I79)</f>
        <v>2791478.6666666665</v>
      </c>
      <c r="U79" s="4">
        <f>AVERAGE(J79:L79)</f>
        <v>2807832</v>
      </c>
      <c r="V79" s="4">
        <f>AVERAGE(M79:O79)</f>
        <v>2818554.6666666665</v>
      </c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2:255" ht="11.25">
      <c r="B80" s="11" t="str">
        <f>+B26</f>
        <v>Fuente: Superintendencia de Salud, Archivo Maestro de Beneficiarios.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3:255" ht="11.25">
      <c r="C81" s="11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16" ht="15">
      <c r="A82" s="154" t="s">
        <v>230</v>
      </c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</row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</sheetData>
  <sheetProtection/>
  <mergeCells count="10">
    <mergeCell ref="A82:P82"/>
    <mergeCell ref="A1:P1"/>
    <mergeCell ref="A28:P28"/>
    <mergeCell ref="A55:P55"/>
    <mergeCell ref="B56:P56"/>
    <mergeCell ref="B57:P57"/>
    <mergeCell ref="B2:P2"/>
    <mergeCell ref="B3:P3"/>
    <mergeCell ref="B29:P29"/>
    <mergeCell ref="B30:P30"/>
  </mergeCells>
  <hyperlinks>
    <hyperlink ref="A1" location="Indice!A1" display="Volver"/>
    <hyperlink ref="A28" location="Indice!A1" display="Volver"/>
    <hyperlink ref="A55" location="Indice!A1" display="Volver"/>
    <hyperlink ref="A82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32"/>
  <sheetViews>
    <sheetView showGridLines="0" zoomScalePageLayoutView="0" workbookViewId="0" topLeftCell="A1">
      <selection activeCell="A2" sqref="A2"/>
    </sheetView>
  </sheetViews>
  <sheetFormatPr defaultColWidth="0" defaultRowHeight="15" zeroHeight="1"/>
  <cols>
    <col min="1" max="1" width="3.59765625" style="1" bestFit="1" customWidth="1"/>
    <col min="2" max="2" width="19.69921875" style="1" customWidth="1"/>
    <col min="3" max="6" width="7.59765625" style="1" customWidth="1"/>
    <col min="7" max="7" width="1.69921875" style="1" customWidth="1"/>
    <col min="8" max="11" width="7.59765625" style="1" customWidth="1"/>
    <col min="12" max="12" width="0" style="1" hidden="1" customWidth="1"/>
    <col min="13" max="13" width="10.09765625" style="1" hidden="1" customWidth="1"/>
    <col min="14" max="14" width="15.19921875" style="1" hidden="1" customWidth="1"/>
    <col min="15" max="18" width="11.3984375" style="1" hidden="1" customWidth="1"/>
    <col min="19" max="16384" width="0" style="1" hidden="1" customWidth="1"/>
  </cols>
  <sheetData>
    <row r="1" spans="1:11" ht="15">
      <c r="A1" s="154" t="s">
        <v>230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2:30" ht="13.5">
      <c r="B2" s="155" t="s">
        <v>168</v>
      </c>
      <c r="C2" s="155"/>
      <c r="D2" s="155"/>
      <c r="E2" s="155"/>
      <c r="F2" s="155"/>
      <c r="G2" s="155"/>
      <c r="H2" s="155"/>
      <c r="I2" s="155"/>
      <c r="J2" s="155"/>
      <c r="K2" s="155"/>
      <c r="L2" s="21"/>
      <c r="M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2:30" ht="13.5">
      <c r="B3" s="155" t="s">
        <v>169</v>
      </c>
      <c r="C3" s="155"/>
      <c r="D3" s="155"/>
      <c r="E3" s="155"/>
      <c r="F3" s="155"/>
      <c r="G3" s="155"/>
      <c r="H3" s="155"/>
      <c r="I3" s="155"/>
      <c r="J3" s="155"/>
      <c r="K3" s="155"/>
      <c r="L3" s="21"/>
      <c r="M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2:30" ht="13.5">
      <c r="B4" s="155" t="s">
        <v>170</v>
      </c>
      <c r="C4" s="155"/>
      <c r="D4" s="155"/>
      <c r="E4" s="155"/>
      <c r="F4" s="155"/>
      <c r="G4" s="155"/>
      <c r="H4" s="155"/>
      <c r="I4" s="155"/>
      <c r="J4" s="155"/>
      <c r="K4" s="155"/>
      <c r="L4" s="21"/>
      <c r="M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12" thickBot="1">
      <c r="A5" s="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11.25">
      <c r="A6" s="112" t="s">
        <v>1</v>
      </c>
      <c r="B6" s="112" t="s">
        <v>1</v>
      </c>
      <c r="C6" s="113" t="s">
        <v>171</v>
      </c>
      <c r="D6" s="113"/>
      <c r="E6" s="113"/>
      <c r="F6" s="113"/>
      <c r="G6" s="114"/>
      <c r="H6" s="113" t="s">
        <v>172</v>
      </c>
      <c r="I6" s="113"/>
      <c r="J6" s="113"/>
      <c r="K6" s="113"/>
      <c r="L6" s="21"/>
      <c r="M6" s="21"/>
      <c r="N6" s="21"/>
      <c r="O6" s="93"/>
      <c r="P6" s="93"/>
      <c r="Q6" s="93"/>
      <c r="R6" s="93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11.25">
      <c r="A7" s="115"/>
      <c r="B7" s="115"/>
      <c r="C7" s="116" t="str">
        <f>+'Cartera vigente por mes'!O5</f>
        <v>Dic.</v>
      </c>
      <c r="D7" s="116" t="str">
        <f>+C7</f>
        <v>Dic.</v>
      </c>
      <c r="E7" s="117" t="s">
        <v>173</v>
      </c>
      <c r="F7" s="117"/>
      <c r="G7" s="118" t="s">
        <v>1</v>
      </c>
      <c r="H7" s="116" t="str">
        <f>+C7</f>
        <v>Dic.</v>
      </c>
      <c r="I7" s="116" t="str">
        <f>+D7</f>
        <v>Dic.</v>
      </c>
      <c r="J7" s="117" t="s">
        <v>173</v>
      </c>
      <c r="K7" s="117"/>
      <c r="L7" s="47" t="s">
        <v>1</v>
      </c>
      <c r="M7" s="93"/>
      <c r="N7" s="93"/>
      <c r="O7" s="94"/>
      <c r="P7" s="94"/>
      <c r="Q7" s="94"/>
      <c r="R7" s="94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11.25">
      <c r="A8" s="119" t="s">
        <v>38</v>
      </c>
      <c r="B8" s="120" t="s">
        <v>39</v>
      </c>
      <c r="C8" s="121">
        <v>2009</v>
      </c>
      <c r="D8" s="121">
        <v>2010</v>
      </c>
      <c r="E8" s="121" t="s">
        <v>231</v>
      </c>
      <c r="F8" s="121" t="s">
        <v>232</v>
      </c>
      <c r="G8" s="122"/>
      <c r="H8" s="121">
        <f>+C8</f>
        <v>2009</v>
      </c>
      <c r="I8" s="121">
        <f>+D8</f>
        <v>2010</v>
      </c>
      <c r="J8" s="121" t="str">
        <f>+E8</f>
        <v>Número</v>
      </c>
      <c r="K8" s="121" t="str">
        <f>+F8</f>
        <v>Porcentaje</v>
      </c>
      <c r="L8" s="21"/>
      <c r="M8" s="21"/>
      <c r="N8" s="21"/>
      <c r="O8" s="94"/>
      <c r="P8" s="94"/>
      <c r="Q8" s="94"/>
      <c r="R8" s="94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1.25">
      <c r="A9" s="8" t="s">
        <v>174</v>
      </c>
      <c r="B9" s="11" t="str">
        <f>+'Cartera vigente por mes'!B6</f>
        <v>Colmena Golden Cross</v>
      </c>
      <c r="C9" s="12">
        <f>+'Cartera vigente por mes'!C6</f>
        <v>226218</v>
      </c>
      <c r="D9" s="23">
        <f>+'Cartera vigente por mes'!O6</f>
        <v>235697</v>
      </c>
      <c r="E9" s="26">
        <f aca="true" t="shared" si="0" ref="E9:E15">D9-C9</f>
        <v>9479</v>
      </c>
      <c r="F9" s="82">
        <f aca="true" t="shared" si="1" ref="F9:F15">E9/C9</f>
        <v>0.04190205907575878</v>
      </c>
      <c r="G9" s="26"/>
      <c r="H9" s="23">
        <f>+'Cartera vigente por mes'!C60</f>
        <v>444170</v>
      </c>
      <c r="I9" s="23">
        <f>+'Cartera vigente por mes'!O60</f>
        <v>453772</v>
      </c>
      <c r="J9" s="26">
        <f aca="true" t="shared" si="2" ref="J9:J15">I9-H9</f>
        <v>9602</v>
      </c>
      <c r="K9" s="82">
        <f aca="true" t="shared" si="3" ref="K9:K15">J9/H9</f>
        <v>0.021617849021770944</v>
      </c>
      <c r="L9" s="4"/>
      <c r="M9" s="55">
        <f aca="true" t="shared" si="4" ref="M9:M15">+I9/D9</f>
        <v>1.925234517197928</v>
      </c>
      <c r="N9" s="21"/>
      <c r="O9" s="95"/>
      <c r="P9" s="95"/>
      <c r="Q9" s="95"/>
      <c r="R9" s="95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11.25">
      <c r="A10" s="8" t="s">
        <v>175</v>
      </c>
      <c r="B10" s="11" t="str">
        <f>+'Cartera vigente por mes'!B7</f>
        <v>Isapre Cruz Blanca S.A.</v>
      </c>
      <c r="C10" s="12">
        <f>+'Cartera vigente por mes'!C7</f>
        <v>270399</v>
      </c>
      <c r="D10" s="23">
        <f>+'Cartera vigente por mes'!O7</f>
        <v>279957</v>
      </c>
      <c r="E10" s="26">
        <f t="shared" si="0"/>
        <v>9558</v>
      </c>
      <c r="F10" s="82">
        <f t="shared" si="1"/>
        <v>0.03534776386007345</v>
      </c>
      <c r="G10" s="26"/>
      <c r="H10" s="23">
        <f>+'Cartera vigente por mes'!C61</f>
        <v>532695</v>
      </c>
      <c r="I10" s="23">
        <f>+'Cartera vigente por mes'!O61</f>
        <v>540674</v>
      </c>
      <c r="J10" s="26">
        <f t="shared" si="2"/>
        <v>7979</v>
      </c>
      <c r="K10" s="82">
        <f t="shared" si="3"/>
        <v>0.014978552454969542</v>
      </c>
      <c r="L10" s="4"/>
      <c r="M10" s="55">
        <f t="shared" si="4"/>
        <v>1.9312751601138747</v>
      </c>
      <c r="N10" s="21"/>
      <c r="O10" s="95"/>
      <c r="P10" s="95"/>
      <c r="Q10" s="95"/>
      <c r="R10" s="95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11.25">
      <c r="A11" s="8" t="s">
        <v>176</v>
      </c>
      <c r="B11" s="11" t="str">
        <f>+'Cartera vigente por mes'!B8</f>
        <v>Vida Tres</v>
      </c>
      <c r="C11" s="12">
        <f>+'Cartera vigente por mes'!C8</f>
        <v>68736</v>
      </c>
      <c r="D11" s="23">
        <f>+'Cartera vigente por mes'!O8</f>
        <v>70330</v>
      </c>
      <c r="E11" s="26">
        <f t="shared" si="0"/>
        <v>1594</v>
      </c>
      <c r="F11" s="82">
        <f t="shared" si="1"/>
        <v>0.023190176908752327</v>
      </c>
      <c r="G11" s="26"/>
      <c r="H11" s="23">
        <f>+'Cartera vigente por mes'!C62</f>
        <v>133358</v>
      </c>
      <c r="I11" s="23">
        <f>+'Cartera vigente por mes'!O62</f>
        <v>135309</v>
      </c>
      <c r="J11" s="26">
        <f t="shared" si="2"/>
        <v>1951</v>
      </c>
      <c r="K11" s="82">
        <f t="shared" si="3"/>
        <v>0.014629793488204682</v>
      </c>
      <c r="L11" s="4"/>
      <c r="M11" s="55">
        <f t="shared" si="4"/>
        <v>1.9239158253945685</v>
      </c>
      <c r="N11" s="21"/>
      <c r="O11" s="95"/>
      <c r="P11" s="95"/>
      <c r="Q11" s="95"/>
      <c r="R11" s="95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1.25">
      <c r="A12" s="8">
        <v>81</v>
      </c>
      <c r="B12" s="11" t="str">
        <f>+'Cartera vigente por mes'!B9</f>
        <v>Ferrosalud</v>
      </c>
      <c r="C12" s="12">
        <f>+'Cartera vigente por mes'!C9</f>
        <v>12065</v>
      </c>
      <c r="D12" s="23">
        <f>+'Cartera vigente por mes'!O9</f>
        <v>11987</v>
      </c>
      <c r="E12" s="26">
        <f>D12-C12</f>
        <v>-78</v>
      </c>
      <c r="F12" s="82">
        <f>E12/C12</f>
        <v>-0.006464981351015334</v>
      </c>
      <c r="G12" s="26"/>
      <c r="H12" s="23">
        <f>+'Cartera vigente por mes'!C63</f>
        <v>20096</v>
      </c>
      <c r="I12" s="23">
        <f>+'Cartera vigente por mes'!O63</f>
        <v>18061</v>
      </c>
      <c r="J12" s="26">
        <f>I12-H12</f>
        <v>-2035</v>
      </c>
      <c r="K12" s="82">
        <f>J12/H12</f>
        <v>-0.10126393312101911</v>
      </c>
      <c r="L12" s="4"/>
      <c r="M12" s="55">
        <f>+I12/D12</f>
        <v>1.5067156085759572</v>
      </c>
      <c r="N12" s="4"/>
      <c r="O12" s="95"/>
      <c r="P12" s="95"/>
      <c r="Q12" s="95"/>
      <c r="R12" s="95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1.25">
      <c r="A13" s="8" t="s">
        <v>177</v>
      </c>
      <c r="B13" s="11" t="str">
        <f>+'Cartera vigente por mes'!B10</f>
        <v>Mas Vida</v>
      </c>
      <c r="C13" s="12">
        <f>+'Cartera vigente por mes'!C10</f>
        <v>173134</v>
      </c>
      <c r="D13" s="23">
        <f>+'Cartera vigente por mes'!O10</f>
        <v>188883</v>
      </c>
      <c r="E13" s="26">
        <f t="shared" si="0"/>
        <v>15749</v>
      </c>
      <c r="F13" s="82">
        <f t="shared" si="1"/>
        <v>0.09096422424249426</v>
      </c>
      <c r="G13" s="26"/>
      <c r="H13" s="23">
        <f>+'Cartera vigente por mes'!C64</f>
        <v>338804</v>
      </c>
      <c r="I13" s="23">
        <f>+'Cartera vigente por mes'!O64</f>
        <v>367072</v>
      </c>
      <c r="J13" s="26">
        <f t="shared" si="2"/>
        <v>28268</v>
      </c>
      <c r="K13" s="82">
        <f t="shared" si="3"/>
        <v>0.08343467019279584</v>
      </c>
      <c r="L13" s="4"/>
      <c r="M13" s="55">
        <f t="shared" si="4"/>
        <v>1.943382940762271</v>
      </c>
      <c r="N13" s="21"/>
      <c r="O13" s="95"/>
      <c r="P13" s="95"/>
      <c r="Q13" s="95"/>
      <c r="R13" s="95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1.25">
      <c r="A14" s="8" t="s">
        <v>178</v>
      </c>
      <c r="B14" s="11" t="str">
        <f>+'Cartera vigente por mes'!B11</f>
        <v>Isapre Banmédica</v>
      </c>
      <c r="C14" s="12">
        <f>+'Cartera vigente por mes'!C11</f>
        <v>298611</v>
      </c>
      <c r="D14" s="23">
        <f>+'Cartera vigente por mes'!O11</f>
        <v>309329</v>
      </c>
      <c r="E14" s="26">
        <f t="shared" si="0"/>
        <v>10718</v>
      </c>
      <c r="F14" s="82">
        <f t="shared" si="1"/>
        <v>0.03589285056478161</v>
      </c>
      <c r="G14" s="26"/>
      <c r="H14" s="23">
        <f>+'Cartera vigente por mes'!C65</f>
        <v>584099</v>
      </c>
      <c r="I14" s="23">
        <f>+'Cartera vigente por mes'!O65</f>
        <v>594984</v>
      </c>
      <c r="J14" s="26">
        <f t="shared" si="2"/>
        <v>10885</v>
      </c>
      <c r="K14" s="82">
        <f t="shared" si="3"/>
        <v>0.018635539523265746</v>
      </c>
      <c r="L14" s="4"/>
      <c r="M14" s="55">
        <f t="shared" si="4"/>
        <v>1.9234666002864265</v>
      </c>
      <c r="N14" s="21"/>
      <c r="O14" s="95"/>
      <c r="P14" s="95"/>
      <c r="Q14" s="95"/>
      <c r="R14" s="95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1.25">
      <c r="A15" s="8">
        <v>107</v>
      </c>
      <c r="B15" s="11" t="str">
        <f>+'Cartera vigente por mes'!B12</f>
        <v>Consalud S.A.</v>
      </c>
      <c r="C15" s="12">
        <f>+'Cartera vigente por mes'!C12</f>
        <v>301060</v>
      </c>
      <c r="D15" s="23">
        <f>+'Cartera vigente por mes'!O12</f>
        <v>304601</v>
      </c>
      <c r="E15" s="26">
        <f t="shared" si="0"/>
        <v>3541</v>
      </c>
      <c r="F15" s="82">
        <f t="shared" si="1"/>
        <v>0.011761775061449545</v>
      </c>
      <c r="G15" s="26"/>
      <c r="H15" s="23">
        <f>+'Cartera vigente por mes'!C66</f>
        <v>610241</v>
      </c>
      <c r="I15" s="23">
        <f>+'Cartera vigente por mes'!O66</f>
        <v>605937</v>
      </c>
      <c r="J15" s="26">
        <f t="shared" si="2"/>
        <v>-4304</v>
      </c>
      <c r="K15" s="82">
        <f t="shared" si="3"/>
        <v>-0.007052951211078902</v>
      </c>
      <c r="L15" s="4"/>
      <c r="M15" s="55">
        <f t="shared" si="4"/>
        <v>1.9892810594843746</v>
      </c>
      <c r="N15" s="21"/>
      <c r="O15" s="95"/>
      <c r="P15" s="95"/>
      <c r="Q15" s="95"/>
      <c r="R15" s="95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1.25">
      <c r="A16" s="4"/>
      <c r="B16" s="4"/>
      <c r="C16" s="35"/>
      <c r="D16" s="35"/>
      <c r="E16" s="35"/>
      <c r="F16" s="96"/>
      <c r="G16" s="26"/>
      <c r="H16" s="26"/>
      <c r="I16" s="26"/>
      <c r="J16" s="26"/>
      <c r="K16" s="83"/>
      <c r="L16" s="4"/>
      <c r="M16" s="55"/>
      <c r="N16" s="4"/>
      <c r="O16" s="95"/>
      <c r="P16" s="95"/>
      <c r="Q16" s="95"/>
      <c r="R16" s="95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2:30" ht="11.25">
      <c r="B17" s="11" t="s">
        <v>44</v>
      </c>
      <c r="C17" s="26">
        <f>SUM(C9:C16)</f>
        <v>1350223</v>
      </c>
      <c r="D17" s="26">
        <f>SUM(D9:D16)</f>
        <v>1400784</v>
      </c>
      <c r="E17" s="26">
        <f>SUM(E9:E16)</f>
        <v>50561</v>
      </c>
      <c r="F17" s="82">
        <f>E17/C17</f>
        <v>0.03744640700091763</v>
      </c>
      <c r="G17" s="26"/>
      <c r="H17" s="26">
        <f>SUM(H9:H16)</f>
        <v>2663463</v>
      </c>
      <c r="I17" s="26">
        <f>SUM(I9:I16)</f>
        <v>2715809</v>
      </c>
      <c r="J17" s="26">
        <f>SUM(J9:J16)</f>
        <v>52346</v>
      </c>
      <c r="K17" s="82">
        <f>J17/H17</f>
        <v>0.01965336105663942</v>
      </c>
      <c r="L17" s="4"/>
      <c r="M17" s="55">
        <f>+I17/D17</f>
        <v>1.938777855829307</v>
      </c>
      <c r="N17" s="4"/>
      <c r="O17" s="95"/>
      <c r="P17" s="95"/>
      <c r="Q17" s="95"/>
      <c r="R17" s="95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1.25">
      <c r="A18" s="4"/>
      <c r="B18" s="4"/>
      <c r="C18" s="35"/>
      <c r="D18" s="35"/>
      <c r="E18" s="35"/>
      <c r="F18" s="96"/>
      <c r="G18" s="26"/>
      <c r="H18" s="26"/>
      <c r="I18" s="26"/>
      <c r="J18" s="26"/>
      <c r="K18" s="83"/>
      <c r="L18" s="4"/>
      <c r="M18" s="55"/>
      <c r="N18" s="4"/>
      <c r="O18" s="95"/>
      <c r="P18" s="95"/>
      <c r="Q18" s="95"/>
      <c r="R18" s="95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1.25">
      <c r="A19" s="8">
        <v>62</v>
      </c>
      <c r="B19" s="11" t="str">
        <f>+'Cartera vigente por mes'!B16</f>
        <v>San Lorenzo</v>
      </c>
      <c r="C19" s="12">
        <f>+'Cartera vigente por mes'!C16</f>
        <v>1570</v>
      </c>
      <c r="D19" s="23">
        <f>+'Cartera vigente por mes'!O16</f>
        <v>1502</v>
      </c>
      <c r="E19" s="26">
        <f aca="true" t="shared" si="5" ref="E19:E24">D19-C19</f>
        <v>-68</v>
      </c>
      <c r="F19" s="82">
        <f aca="true" t="shared" si="6" ref="F19:F24">E19/C19</f>
        <v>-0.04331210191082802</v>
      </c>
      <c r="G19" s="26"/>
      <c r="H19" s="23">
        <f>+'Cartera vigente por mes'!C70</f>
        <v>4728</v>
      </c>
      <c r="I19" s="23">
        <f>+'Cartera vigente por mes'!O70</f>
        <v>4415</v>
      </c>
      <c r="J19" s="26">
        <f aca="true" t="shared" si="7" ref="J19:J24">I19-H19</f>
        <v>-313</v>
      </c>
      <c r="K19" s="82">
        <f aca="true" t="shared" si="8" ref="K19:K24">J19/H19</f>
        <v>-0.06620135363790186</v>
      </c>
      <c r="L19" s="4"/>
      <c r="M19" s="55">
        <f aca="true" t="shared" si="9" ref="M19:M24">+I19/D19</f>
        <v>2.939414114513981</v>
      </c>
      <c r="N19" s="4"/>
      <c r="O19" s="95"/>
      <c r="P19" s="95"/>
      <c r="Q19" s="95"/>
      <c r="R19" s="95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1.25">
      <c r="A20" s="8">
        <v>63</v>
      </c>
      <c r="B20" s="11" t="str">
        <f>+'Cartera vigente por mes'!B17</f>
        <v>Fusat Ltda.</v>
      </c>
      <c r="C20" s="12">
        <f>+'Cartera vigente por mes'!C17</f>
        <v>14041</v>
      </c>
      <c r="D20" s="23">
        <f>+'Cartera vigente por mes'!O17</f>
        <v>13557</v>
      </c>
      <c r="E20" s="26">
        <f t="shared" si="5"/>
        <v>-484</v>
      </c>
      <c r="F20" s="82">
        <f t="shared" si="6"/>
        <v>-0.03447047931059041</v>
      </c>
      <c r="G20" s="26"/>
      <c r="H20" s="23">
        <f>+'Cartera vigente por mes'!C71</f>
        <v>33640</v>
      </c>
      <c r="I20" s="23">
        <f>+'Cartera vigente por mes'!O71</f>
        <v>31751</v>
      </c>
      <c r="J20" s="26">
        <f t="shared" si="7"/>
        <v>-1889</v>
      </c>
      <c r="K20" s="82">
        <f t="shared" si="8"/>
        <v>-0.05615338882282996</v>
      </c>
      <c r="L20" s="4"/>
      <c r="M20" s="55">
        <f t="shared" si="9"/>
        <v>2.3420373238917165</v>
      </c>
      <c r="N20" s="4"/>
      <c r="O20" s="95"/>
      <c r="P20" s="95"/>
      <c r="Q20" s="95"/>
      <c r="R20" s="95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1.25">
      <c r="A21" s="8">
        <v>65</v>
      </c>
      <c r="B21" s="11" t="str">
        <f>+'Cartera vigente por mes'!B18</f>
        <v>Chuquicamata</v>
      </c>
      <c r="C21" s="12">
        <f>+'Cartera vigente por mes'!C18</f>
        <v>12525</v>
      </c>
      <c r="D21" s="23">
        <f>+'Cartera vigente por mes'!O18</f>
        <v>12623</v>
      </c>
      <c r="E21" s="26">
        <f t="shared" si="5"/>
        <v>98</v>
      </c>
      <c r="F21" s="82">
        <f t="shared" si="6"/>
        <v>0.00782435129740519</v>
      </c>
      <c r="G21" s="26"/>
      <c r="H21" s="23">
        <f>+'Cartera vigente por mes'!C72</f>
        <v>37789</v>
      </c>
      <c r="I21" s="23">
        <f>+'Cartera vigente por mes'!O72</f>
        <v>36856</v>
      </c>
      <c r="J21" s="26">
        <f t="shared" si="7"/>
        <v>-933</v>
      </c>
      <c r="K21" s="82">
        <f t="shared" si="8"/>
        <v>-0.02468972452300934</v>
      </c>
      <c r="L21" s="4"/>
      <c r="M21" s="55">
        <f t="shared" si="9"/>
        <v>2.919749663313</v>
      </c>
      <c r="N21" s="4"/>
      <c r="O21" s="95"/>
      <c r="P21" s="95"/>
      <c r="Q21" s="95"/>
      <c r="R21" s="95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1.25">
      <c r="A22" s="8">
        <v>68</v>
      </c>
      <c r="B22" s="11" t="str">
        <f>+'Cartera vigente por mes'!B19</f>
        <v>Río Blanco</v>
      </c>
      <c r="C22" s="12">
        <f>+'Cartera vigente por mes'!C19</f>
        <v>2159</v>
      </c>
      <c r="D22" s="23">
        <f>+'Cartera vigente por mes'!O19</f>
        <v>2173</v>
      </c>
      <c r="E22" s="26">
        <f t="shared" si="5"/>
        <v>14</v>
      </c>
      <c r="F22" s="82">
        <f t="shared" si="6"/>
        <v>0.006484483557202408</v>
      </c>
      <c r="G22" s="26"/>
      <c r="H22" s="23">
        <f>+'Cartera vigente por mes'!C73</f>
        <v>6566</v>
      </c>
      <c r="I22" s="23">
        <f>+'Cartera vigente por mes'!O73</f>
        <v>6588</v>
      </c>
      <c r="J22" s="26">
        <f t="shared" si="7"/>
        <v>22</v>
      </c>
      <c r="K22" s="82">
        <f t="shared" si="8"/>
        <v>0.003350593968930856</v>
      </c>
      <c r="L22" s="4"/>
      <c r="M22" s="55">
        <f t="shared" si="9"/>
        <v>3.0317533364012887</v>
      </c>
      <c r="N22" s="4"/>
      <c r="O22" s="95"/>
      <c r="P22" s="95"/>
      <c r="Q22" s="95"/>
      <c r="R22" s="95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1.25">
      <c r="A23" s="8">
        <v>76</v>
      </c>
      <c r="B23" s="11" t="str">
        <f>+'Cartera vigente por mes'!B20</f>
        <v>Isapre Fundación</v>
      </c>
      <c r="C23" s="12">
        <f>+'Cartera vigente por mes'!C20</f>
        <v>14148</v>
      </c>
      <c r="D23" s="23">
        <f>+'Cartera vigente por mes'!O20</f>
        <v>14528</v>
      </c>
      <c r="E23" s="26">
        <f t="shared" si="5"/>
        <v>380</v>
      </c>
      <c r="F23" s="82">
        <f t="shared" si="6"/>
        <v>0.02685891998869098</v>
      </c>
      <c r="G23" s="26"/>
      <c r="H23" s="23">
        <f>+'Cartera vigente por mes'!C74</f>
        <v>26455</v>
      </c>
      <c r="I23" s="23">
        <f>+'Cartera vigente por mes'!O74</f>
        <v>26877</v>
      </c>
      <c r="J23" s="26">
        <f t="shared" si="7"/>
        <v>422</v>
      </c>
      <c r="K23" s="82">
        <f t="shared" si="8"/>
        <v>0.01595161595161595</v>
      </c>
      <c r="L23" s="4"/>
      <c r="M23" s="55">
        <f t="shared" si="9"/>
        <v>1.8500137665198237</v>
      </c>
      <c r="N23" s="4"/>
      <c r="O23" s="95"/>
      <c r="P23" s="95"/>
      <c r="Q23" s="95"/>
      <c r="R23" s="95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1.25">
      <c r="A24" s="8">
        <v>94</v>
      </c>
      <c r="B24" s="11" t="str">
        <f>+'Cartera vigente por mes'!B21</f>
        <v>Cruz del Norte</v>
      </c>
      <c r="C24" s="12">
        <f>+'Cartera vigente por mes'!C21</f>
        <v>1367</v>
      </c>
      <c r="D24" s="23">
        <f>+'Cartera vigente por mes'!O21</f>
        <v>1141</v>
      </c>
      <c r="E24" s="26">
        <f t="shared" si="5"/>
        <v>-226</v>
      </c>
      <c r="F24" s="82">
        <f t="shared" si="6"/>
        <v>-0.16532553035844916</v>
      </c>
      <c r="G24" s="26"/>
      <c r="H24" s="23">
        <f>+'Cartera vigente por mes'!C75</f>
        <v>3929</v>
      </c>
      <c r="I24" s="23">
        <f>+'Cartera vigente por mes'!O75</f>
        <v>3322</v>
      </c>
      <c r="J24" s="26">
        <f t="shared" si="7"/>
        <v>-607</v>
      </c>
      <c r="K24" s="82">
        <f t="shared" si="8"/>
        <v>-0.15449223721048613</v>
      </c>
      <c r="L24" s="4"/>
      <c r="M24" s="55">
        <f t="shared" si="9"/>
        <v>2.9114811568799297</v>
      </c>
      <c r="N24" s="4"/>
      <c r="O24" s="95"/>
      <c r="P24" s="95"/>
      <c r="Q24" s="95"/>
      <c r="R24" s="95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1.25">
      <c r="A25" s="4"/>
      <c r="B25" s="4"/>
      <c r="C25" s="35"/>
      <c r="D25" s="35"/>
      <c r="E25" s="35"/>
      <c r="F25" s="96"/>
      <c r="G25" s="26"/>
      <c r="H25" s="26"/>
      <c r="I25" s="26"/>
      <c r="J25" s="26"/>
      <c r="K25" s="83"/>
      <c r="L25" s="21"/>
      <c r="M25" s="55"/>
      <c r="N25" s="21"/>
      <c r="O25" s="95"/>
      <c r="P25" s="95"/>
      <c r="Q25" s="95"/>
      <c r="R25" s="95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1.25">
      <c r="A26" s="11"/>
      <c r="B26" s="11" t="s">
        <v>50</v>
      </c>
      <c r="C26" s="26">
        <f>SUM(C19:C24)</f>
        <v>45810</v>
      </c>
      <c r="D26" s="26">
        <f>SUM(D19:D24)</f>
        <v>45524</v>
      </c>
      <c r="E26" s="26">
        <f>SUM(E19:E24)</f>
        <v>-286</v>
      </c>
      <c r="F26" s="82">
        <f>E26/C26</f>
        <v>-0.006243178345339446</v>
      </c>
      <c r="G26" s="26"/>
      <c r="H26" s="26">
        <f>SUM(H19:H24)</f>
        <v>113107</v>
      </c>
      <c r="I26" s="26">
        <f>SUM(I19:I24)</f>
        <v>109809</v>
      </c>
      <c r="J26" s="26">
        <f>SUM(J19:J24)</f>
        <v>-3298</v>
      </c>
      <c r="K26" s="82">
        <f>J26/H26</f>
        <v>-0.02915823070190174</v>
      </c>
      <c r="L26" s="21"/>
      <c r="M26" s="55">
        <f>+I26/D26</f>
        <v>2.4121122924171865</v>
      </c>
      <c r="N26" s="21"/>
      <c r="O26" s="95"/>
      <c r="P26" s="95"/>
      <c r="Q26" s="95"/>
      <c r="R26" s="95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ht="11.25">
      <c r="A27" s="4"/>
      <c r="B27" s="4"/>
      <c r="C27" s="35"/>
      <c r="D27" s="35"/>
      <c r="E27" s="35"/>
      <c r="F27" s="96"/>
      <c r="G27" s="26"/>
      <c r="H27" s="26"/>
      <c r="I27" s="26"/>
      <c r="J27" s="26"/>
      <c r="K27" s="83"/>
      <c r="L27" s="21"/>
      <c r="M27" s="55"/>
      <c r="N27" s="21"/>
      <c r="O27" s="95"/>
      <c r="P27" s="95"/>
      <c r="Q27" s="95"/>
      <c r="R27" s="95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ht="12" thickBot="1">
      <c r="A28" s="15"/>
      <c r="B28" s="100" t="s">
        <v>51</v>
      </c>
      <c r="C28" s="26">
        <f>C17+C26</f>
        <v>1396033</v>
      </c>
      <c r="D28" s="26">
        <f>D17+D26</f>
        <v>1446308</v>
      </c>
      <c r="E28" s="26">
        <f>E17+E26</f>
        <v>50275</v>
      </c>
      <c r="F28" s="82">
        <f>E28/C28</f>
        <v>0.03601275901071106</v>
      </c>
      <c r="G28" s="26"/>
      <c r="H28" s="26">
        <f>H17+H26</f>
        <v>2776570</v>
      </c>
      <c r="I28" s="26">
        <f>I17+I26</f>
        <v>2825618</v>
      </c>
      <c r="J28" s="26">
        <f>J17+J26</f>
        <v>49048</v>
      </c>
      <c r="K28" s="82">
        <f>J28/H28</f>
        <v>0.017664960724923198</v>
      </c>
      <c r="L28" s="21"/>
      <c r="M28" s="55">
        <f>+I28/D28</f>
        <v>1.953676533629075</v>
      </c>
      <c r="N28" s="21"/>
      <c r="O28" s="95"/>
      <c r="P28" s="95"/>
      <c r="Q28" s="95"/>
      <c r="R28" s="95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ht="11.25">
      <c r="A29" s="97"/>
      <c r="B29" s="11" t="str">
        <f>+'Cartera vigente por mes'!B26</f>
        <v>Fuente: Superintendencia de Salud, Archivo Maestro de Beneficiarios.</v>
      </c>
      <c r="C29" s="97"/>
      <c r="D29" s="97"/>
      <c r="E29" s="97"/>
      <c r="F29" s="98"/>
      <c r="G29" s="92"/>
      <c r="H29" s="92"/>
      <c r="I29" s="92"/>
      <c r="J29" s="92"/>
      <c r="K29" s="92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7:30" ht="11.25"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11" ht="15">
      <c r="A31" s="154" t="s">
        <v>230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</row>
    <row r="32" spans="2:11" ht="11.25">
      <c r="B32" s="156"/>
      <c r="C32" s="156"/>
      <c r="D32" s="156"/>
      <c r="E32" s="156"/>
      <c r="F32" s="156"/>
      <c r="G32" s="156"/>
      <c r="H32" s="156"/>
      <c r="I32" s="156"/>
      <c r="J32" s="156"/>
      <c r="K32" s="156"/>
    </row>
    <row r="33" ht="11.25"/>
    <row r="34" ht="11.25"/>
    <row r="35" ht="11.25"/>
    <row r="36" ht="11.25"/>
    <row r="37" ht="11.25"/>
    <row r="38" ht="11.25"/>
  </sheetData>
  <sheetProtection/>
  <mergeCells count="6">
    <mergeCell ref="A1:K1"/>
    <mergeCell ref="A31:K31"/>
    <mergeCell ref="B32:K32"/>
    <mergeCell ref="B2:K2"/>
    <mergeCell ref="B3:K3"/>
    <mergeCell ref="B4:K4"/>
  </mergeCells>
  <hyperlinks>
    <hyperlink ref="A1" location="Indice!A1" display="Volver"/>
    <hyperlink ref="A31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O63"/>
  <sheetViews>
    <sheetView showGridLines="0" zoomScale="80" zoomScaleNormal="80" zoomScalePageLayoutView="0" workbookViewId="0" topLeftCell="A1">
      <selection activeCell="A2" sqref="A2"/>
    </sheetView>
  </sheetViews>
  <sheetFormatPr defaultColWidth="0" defaultRowHeight="15" zeroHeight="1"/>
  <cols>
    <col min="1" max="1" width="3.59765625" style="1" bestFit="1" customWidth="1"/>
    <col min="2" max="2" width="18.3984375" style="1" customWidth="1"/>
    <col min="3" max="3" width="6.5" style="1" bestFit="1" customWidth="1"/>
    <col min="4" max="9" width="6.59765625" style="1" bestFit="1" customWidth="1"/>
    <col min="10" max="10" width="8.09765625" style="1" bestFit="1" customWidth="1"/>
    <col min="11" max="13" width="7.09765625" style="1" bestFit="1" customWidth="1"/>
    <col min="14" max="14" width="6.69921875" style="1" bestFit="1" customWidth="1"/>
    <col min="15" max="15" width="8.09765625" style="1" bestFit="1" customWidth="1"/>
    <col min="16" max="16" width="6.69921875" style="1" bestFit="1" customWidth="1"/>
    <col min="17" max="17" width="9" style="1" bestFit="1" customWidth="1"/>
    <col min="18" max="20" width="6.5" style="1" bestFit="1" customWidth="1"/>
    <col min="21" max="21" width="5.5" style="1" hidden="1" customWidth="1"/>
    <col min="22" max="22" width="7.19921875" style="1" bestFit="1" customWidth="1"/>
    <col min="23" max="23" width="11.3984375" style="1" hidden="1" customWidth="1"/>
    <col min="24" max="24" width="0" style="1" hidden="1" customWidth="1"/>
    <col min="25" max="25" width="11" style="1" hidden="1" customWidth="1"/>
    <col min="26" max="26" width="12.69921875" style="1" hidden="1" customWidth="1"/>
    <col min="27" max="27" width="13.3984375" style="1" hidden="1" customWidth="1"/>
    <col min="28" max="28" width="12.3984375" style="1" hidden="1" customWidth="1"/>
    <col min="29" max="30" width="0" style="1" hidden="1" customWidth="1"/>
    <col min="31" max="31" width="10" style="1" hidden="1" customWidth="1"/>
    <col min="32" max="16384" width="0" style="1" hidden="1" customWidth="1"/>
  </cols>
  <sheetData>
    <row r="1" spans="1:22" ht="15">
      <c r="A1" s="154" t="s">
        <v>230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</row>
    <row r="2" spans="2:31" ht="14.25" thickBot="1">
      <c r="B2" s="155" t="s">
        <v>135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2"/>
      <c r="AE2" s="33"/>
    </row>
    <row r="3" spans="2:31" ht="13.5">
      <c r="B3" s="155" t="s">
        <v>253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2"/>
      <c r="X3" s="21"/>
      <c r="Y3" s="77" t="s">
        <v>136</v>
      </c>
      <c r="Z3" s="5" t="s">
        <v>137</v>
      </c>
      <c r="AA3" s="5"/>
      <c r="AB3" s="5" t="s">
        <v>109</v>
      </c>
      <c r="AE3" s="33"/>
    </row>
    <row r="4" spans="1:31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150"/>
      <c r="W4" s="21"/>
      <c r="X4" s="21"/>
      <c r="Y4" s="7" t="s">
        <v>138</v>
      </c>
      <c r="Z4" s="7" t="s">
        <v>139</v>
      </c>
      <c r="AA4" s="7" t="s">
        <v>140</v>
      </c>
      <c r="AB4" s="7" t="s">
        <v>111</v>
      </c>
      <c r="AE4" s="33"/>
    </row>
    <row r="5" spans="1:31" ht="11.25">
      <c r="A5" s="112" t="s">
        <v>1</v>
      </c>
      <c r="B5" s="112" t="s">
        <v>1</v>
      </c>
      <c r="C5" s="123" t="s">
        <v>233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4" t="s">
        <v>4</v>
      </c>
      <c r="R5" s="124" t="s">
        <v>141</v>
      </c>
      <c r="S5" s="124" t="s">
        <v>142</v>
      </c>
      <c r="T5" s="124" t="s">
        <v>143</v>
      </c>
      <c r="U5" s="124" t="s">
        <v>144</v>
      </c>
      <c r="V5" s="149"/>
      <c r="X5" s="21"/>
      <c r="Y5" s="9" t="s">
        <v>74</v>
      </c>
      <c r="Z5" s="9" t="s">
        <v>74</v>
      </c>
      <c r="AA5" s="9" t="s">
        <v>74</v>
      </c>
      <c r="AB5" s="9" t="s">
        <v>113</v>
      </c>
      <c r="AE5" s="33"/>
    </row>
    <row r="6" spans="1:31" ht="11.25">
      <c r="A6" s="120" t="s">
        <v>38</v>
      </c>
      <c r="B6" s="120" t="s">
        <v>39</v>
      </c>
      <c r="C6" s="125" t="s">
        <v>242</v>
      </c>
      <c r="D6" s="125" t="s">
        <v>145</v>
      </c>
      <c r="E6" s="125" t="s">
        <v>146</v>
      </c>
      <c r="F6" s="125" t="s">
        <v>147</v>
      </c>
      <c r="G6" s="125" t="s">
        <v>148</v>
      </c>
      <c r="H6" s="125" t="s">
        <v>149</v>
      </c>
      <c r="I6" s="125" t="s">
        <v>150</v>
      </c>
      <c r="J6" s="126" t="s">
        <v>151</v>
      </c>
      <c r="K6" s="126" t="s">
        <v>152</v>
      </c>
      <c r="L6" s="126" t="s">
        <v>153</v>
      </c>
      <c r="M6" s="126" t="s">
        <v>154</v>
      </c>
      <c r="N6" s="126" t="s">
        <v>155</v>
      </c>
      <c r="O6" s="126" t="s">
        <v>234</v>
      </c>
      <c r="P6" s="125" t="s">
        <v>220</v>
      </c>
      <c r="Q6" s="125" t="s">
        <v>156</v>
      </c>
      <c r="R6" s="125" t="s">
        <v>157</v>
      </c>
      <c r="S6" s="125" t="s">
        <v>158</v>
      </c>
      <c r="T6" s="125" t="s">
        <v>159</v>
      </c>
      <c r="U6" s="126" t="s">
        <v>167</v>
      </c>
      <c r="V6" s="125" t="s">
        <v>4</v>
      </c>
      <c r="X6" s="21"/>
      <c r="Y6" s="85" t="s">
        <v>160</v>
      </c>
      <c r="Z6" s="85" t="s">
        <v>161</v>
      </c>
      <c r="AA6" s="85" t="s">
        <v>161</v>
      </c>
      <c r="AB6" s="85" t="s">
        <v>162</v>
      </c>
      <c r="AE6" s="33"/>
    </row>
    <row r="7" spans="1:41" ht="11.25">
      <c r="A7" s="4">
        <v>67</v>
      </c>
      <c r="B7" s="11" t="str">
        <f>+'Variacion anual de cartera'!B9</f>
        <v>Colmena Golden Cross</v>
      </c>
      <c r="C7" s="23">
        <v>955</v>
      </c>
      <c r="D7" s="23">
        <v>1009</v>
      </c>
      <c r="E7" s="23">
        <v>1851</v>
      </c>
      <c r="F7" s="23">
        <v>2037</v>
      </c>
      <c r="G7" s="23">
        <v>2885</v>
      </c>
      <c r="H7" s="23">
        <v>3707</v>
      </c>
      <c r="I7" s="23">
        <v>4676</v>
      </c>
      <c r="J7" s="23">
        <v>10964</v>
      </c>
      <c r="K7" s="23">
        <v>12052</v>
      </c>
      <c r="L7" s="23">
        <v>11492</v>
      </c>
      <c r="M7" s="23">
        <v>10650</v>
      </c>
      <c r="N7" s="23">
        <v>9926</v>
      </c>
      <c r="O7" s="23">
        <v>109924</v>
      </c>
      <c r="P7" s="23">
        <v>12505</v>
      </c>
      <c r="Q7" s="26">
        <f aca="true" t="shared" si="0" ref="Q7:Q13">SUM(C7:P7)</f>
        <v>194633</v>
      </c>
      <c r="R7" s="23">
        <v>7520</v>
      </c>
      <c r="S7" s="23">
        <v>18355</v>
      </c>
      <c r="T7" s="23">
        <v>15189</v>
      </c>
      <c r="U7" s="23"/>
      <c r="V7" s="26">
        <f aca="true" t="shared" si="1" ref="V7:V13">SUM(Q7:U7)</f>
        <v>235697</v>
      </c>
      <c r="X7" s="21"/>
      <c r="Y7" s="86">
        <f>+'Participacion de cartera'!I8</f>
        <v>0.16296459675255892</v>
      </c>
      <c r="Z7" s="86">
        <f aca="true" t="shared" si="2" ref="Z7:Z13">SUM(C7:G7)/Q7</f>
        <v>0.04488961275837088</v>
      </c>
      <c r="AA7" s="86">
        <f aca="true" t="shared" si="3" ref="AA7:AA13">+T7/V7</f>
        <v>0.06444290763140813</v>
      </c>
      <c r="AB7" s="29">
        <f>+'Cartera vigente por mes'!S6</f>
        <v>0.9473926235355802</v>
      </c>
      <c r="AC7" s="29"/>
      <c r="AD7" s="29"/>
      <c r="AE7" s="43"/>
      <c r="AJ7" s="23"/>
      <c r="AK7" s="26"/>
      <c r="AL7" s="26"/>
      <c r="AM7" s="26"/>
      <c r="AN7" s="26"/>
      <c r="AO7" s="26"/>
    </row>
    <row r="8" spans="1:41" ht="11.25">
      <c r="A8" s="4">
        <v>78</v>
      </c>
      <c r="B8" s="11" t="str">
        <f>+'Variacion anual de cartera'!B10</f>
        <v>Isapre Cruz Blanca S.A.</v>
      </c>
      <c r="C8" s="23">
        <v>1704</v>
      </c>
      <c r="D8" s="23">
        <v>1854</v>
      </c>
      <c r="E8" s="23">
        <v>4665</v>
      </c>
      <c r="F8" s="23">
        <v>5192</v>
      </c>
      <c r="G8" s="23">
        <v>6809</v>
      </c>
      <c r="H8" s="23">
        <v>8129</v>
      </c>
      <c r="I8" s="23">
        <v>8824</v>
      </c>
      <c r="J8" s="23">
        <v>18475</v>
      </c>
      <c r="K8" s="23">
        <v>19567</v>
      </c>
      <c r="L8" s="23">
        <v>16953</v>
      </c>
      <c r="M8" s="23">
        <v>15297</v>
      </c>
      <c r="N8" s="23">
        <v>13591</v>
      </c>
      <c r="O8" s="23">
        <v>102300</v>
      </c>
      <c r="P8" s="23">
        <v>14853</v>
      </c>
      <c r="Q8" s="26">
        <f t="shared" si="0"/>
        <v>238213</v>
      </c>
      <c r="R8" s="23">
        <v>4973</v>
      </c>
      <c r="S8" s="23">
        <v>20883</v>
      </c>
      <c r="T8" s="23">
        <v>15888</v>
      </c>
      <c r="U8" s="23"/>
      <c r="V8" s="26">
        <f t="shared" si="1"/>
        <v>279957</v>
      </c>
      <c r="X8" s="21"/>
      <c r="Y8" s="86">
        <f>+'Participacion de cartera'!I9</f>
        <v>0.19356665385242977</v>
      </c>
      <c r="Z8" s="86">
        <f t="shared" si="2"/>
        <v>0.08489880904904434</v>
      </c>
      <c r="AA8" s="86">
        <f t="shared" si="3"/>
        <v>0.05675157256292931</v>
      </c>
      <c r="AB8" s="29">
        <f>+'Cartera vigente por mes'!S7</f>
        <v>0.9604328329960545</v>
      </c>
      <c r="AC8" s="29"/>
      <c r="AD8" s="29"/>
      <c r="AE8" s="43"/>
      <c r="AJ8" s="23"/>
      <c r="AK8" s="26"/>
      <c r="AL8" s="26"/>
      <c r="AM8" s="26"/>
      <c r="AN8" s="26"/>
      <c r="AO8" s="26"/>
    </row>
    <row r="9" spans="1:41" ht="11.25">
      <c r="A9" s="4">
        <v>80</v>
      </c>
      <c r="B9" s="11" t="str">
        <f>+'Variacion anual de cartera'!B11</f>
        <v>Vida Tres</v>
      </c>
      <c r="C9" s="23">
        <v>303</v>
      </c>
      <c r="D9" s="23">
        <v>351</v>
      </c>
      <c r="E9" s="23">
        <v>582</v>
      </c>
      <c r="F9" s="23">
        <v>532</v>
      </c>
      <c r="G9" s="23">
        <v>693</v>
      </c>
      <c r="H9" s="23">
        <v>890</v>
      </c>
      <c r="I9" s="23">
        <v>931</v>
      </c>
      <c r="J9" s="23">
        <v>2324</v>
      </c>
      <c r="K9" s="23">
        <v>2574</v>
      </c>
      <c r="L9" s="23">
        <v>2478</v>
      </c>
      <c r="M9" s="23">
        <v>2429</v>
      </c>
      <c r="N9" s="23">
        <v>2345</v>
      </c>
      <c r="O9" s="23">
        <v>31917</v>
      </c>
      <c r="P9" s="23">
        <v>5014</v>
      </c>
      <c r="Q9" s="26">
        <f t="shared" si="0"/>
        <v>53363</v>
      </c>
      <c r="R9" s="23">
        <v>7361</v>
      </c>
      <c r="S9" s="23">
        <v>3708</v>
      </c>
      <c r="T9" s="23">
        <v>5898</v>
      </c>
      <c r="U9" s="23"/>
      <c r="V9" s="26">
        <f t="shared" si="1"/>
        <v>70330</v>
      </c>
      <c r="X9" s="21"/>
      <c r="Y9" s="86">
        <f>+'Participacion de cartera'!I10</f>
        <v>0.04862726334916214</v>
      </c>
      <c r="Z9" s="86">
        <f t="shared" si="2"/>
        <v>0.046118096808650186</v>
      </c>
      <c r="AA9" s="86">
        <f t="shared" si="3"/>
        <v>0.08386179439783877</v>
      </c>
      <c r="AB9" s="29">
        <f>+'Cartera vigente por mes'!S8</f>
        <v>0.9324945594996181</v>
      </c>
      <c r="AC9" s="29"/>
      <c r="AD9" s="29"/>
      <c r="AE9" s="43"/>
      <c r="AJ9" s="23"/>
      <c r="AK9" s="26"/>
      <c r="AL9" s="26"/>
      <c r="AM9" s="26"/>
      <c r="AN9" s="26"/>
      <c r="AO9" s="26"/>
    </row>
    <row r="10" spans="1:41" ht="11.25">
      <c r="A10" s="4">
        <v>81</v>
      </c>
      <c r="B10" s="11" t="str">
        <f>+'Variacion anual de cartera'!B12</f>
        <v>Ferrosalud</v>
      </c>
      <c r="C10" s="23">
        <v>157</v>
      </c>
      <c r="D10" s="23">
        <v>159</v>
      </c>
      <c r="E10" s="23">
        <v>447</v>
      </c>
      <c r="F10" s="23">
        <v>511</v>
      </c>
      <c r="G10" s="23">
        <v>552</v>
      </c>
      <c r="H10" s="23">
        <v>499</v>
      </c>
      <c r="I10" s="23">
        <v>449</v>
      </c>
      <c r="J10" s="23">
        <v>789</v>
      </c>
      <c r="K10" s="23">
        <v>730</v>
      </c>
      <c r="L10" s="23">
        <v>495</v>
      </c>
      <c r="M10" s="23">
        <v>347</v>
      </c>
      <c r="N10" s="23">
        <v>239</v>
      </c>
      <c r="O10" s="23">
        <v>803</v>
      </c>
      <c r="P10" s="23">
        <v>5178</v>
      </c>
      <c r="Q10" s="26">
        <f>SUM(C10:P10)</f>
        <v>11355</v>
      </c>
      <c r="R10" s="23">
        <v>7</v>
      </c>
      <c r="S10" s="23">
        <v>15</v>
      </c>
      <c r="T10" s="23">
        <v>610</v>
      </c>
      <c r="U10" s="23"/>
      <c r="V10" s="26">
        <f>SUM(Q10:U10)</f>
        <v>11987</v>
      </c>
      <c r="X10" s="21"/>
      <c r="Y10" s="86">
        <f>+'Participacion de cartera'!I11</f>
        <v>0.008287999513243376</v>
      </c>
      <c r="Z10" s="86">
        <f>SUM(C10:G10)/Q10</f>
        <v>0.16081021576398064</v>
      </c>
      <c r="AA10" s="86">
        <f>+T10/V10</f>
        <v>0.05088846250104279</v>
      </c>
      <c r="AB10" s="29">
        <f>+'Cartera vigente por mes'!S9</f>
        <v>0.592055915444937</v>
      </c>
      <c r="AC10" s="29"/>
      <c r="AD10" s="29"/>
      <c r="AE10" s="43"/>
      <c r="AK10" s="26"/>
      <c r="AL10" s="26"/>
      <c r="AM10" s="26"/>
      <c r="AN10" s="26"/>
      <c r="AO10" s="26"/>
    </row>
    <row r="11" spans="1:41" ht="11.25">
      <c r="A11" s="4">
        <v>88</v>
      </c>
      <c r="B11" s="11" t="str">
        <f>+'Variacion anual de cartera'!B13</f>
        <v>Mas Vida</v>
      </c>
      <c r="C11" s="23">
        <v>1529</v>
      </c>
      <c r="D11" s="23">
        <v>863</v>
      </c>
      <c r="E11" s="23">
        <v>1798</v>
      </c>
      <c r="F11" s="23">
        <v>2093</v>
      </c>
      <c r="G11" s="23">
        <v>3045</v>
      </c>
      <c r="H11" s="23">
        <v>3920</v>
      </c>
      <c r="I11" s="23">
        <v>4575</v>
      </c>
      <c r="J11" s="23">
        <v>10683</v>
      </c>
      <c r="K11" s="23">
        <v>12096</v>
      </c>
      <c r="L11" s="23">
        <v>12606</v>
      </c>
      <c r="M11" s="23">
        <v>11338</v>
      </c>
      <c r="N11" s="23">
        <v>10799</v>
      </c>
      <c r="O11" s="23">
        <v>80123</v>
      </c>
      <c r="P11" s="23">
        <v>12437</v>
      </c>
      <c r="Q11" s="26">
        <f t="shared" si="0"/>
        <v>167905</v>
      </c>
      <c r="R11" s="23">
        <v>7611</v>
      </c>
      <c r="S11" s="23">
        <v>8734</v>
      </c>
      <c r="T11" s="23">
        <v>4633</v>
      </c>
      <c r="U11" s="23"/>
      <c r="V11" s="26">
        <f t="shared" si="1"/>
        <v>188883</v>
      </c>
      <c r="X11" s="21"/>
      <c r="Y11" s="86">
        <f>+'Participacion de cartera'!I12</f>
        <v>0.1305966640577249</v>
      </c>
      <c r="Z11" s="86">
        <f t="shared" si="2"/>
        <v>0.05555522468062297</v>
      </c>
      <c r="AA11" s="86">
        <f t="shared" si="3"/>
        <v>0.024528411768131593</v>
      </c>
      <c r="AB11" s="29">
        <f>+'Cartera vigente por mes'!S10</f>
        <v>0.9483843613317862</v>
      </c>
      <c r="AC11" s="29"/>
      <c r="AD11" s="29"/>
      <c r="AE11" s="43"/>
      <c r="AJ11" s="23"/>
      <c r="AK11" s="26"/>
      <c r="AL11" s="26"/>
      <c r="AM11" s="26"/>
      <c r="AN11" s="26"/>
      <c r="AO11" s="26"/>
    </row>
    <row r="12" spans="1:41" ht="11.25">
      <c r="A12" s="4">
        <v>99</v>
      </c>
      <c r="B12" s="11" t="str">
        <f>+'Variacion anual de cartera'!B14</f>
        <v>Isapre Banmédica</v>
      </c>
      <c r="C12" s="23">
        <v>2397</v>
      </c>
      <c r="D12" s="23">
        <v>2280</v>
      </c>
      <c r="E12" s="23">
        <v>5434</v>
      </c>
      <c r="F12" s="23">
        <v>6096</v>
      </c>
      <c r="G12" s="23">
        <v>7659</v>
      </c>
      <c r="H12" s="23">
        <v>9232</v>
      </c>
      <c r="I12" s="23">
        <v>9689</v>
      </c>
      <c r="J12" s="23">
        <v>20293</v>
      </c>
      <c r="K12" s="23">
        <v>20216</v>
      </c>
      <c r="L12" s="23">
        <v>17684</v>
      </c>
      <c r="M12" s="23">
        <v>15760</v>
      </c>
      <c r="N12" s="23">
        <v>13674</v>
      </c>
      <c r="O12" s="23">
        <v>103789</v>
      </c>
      <c r="P12" s="23">
        <v>27314</v>
      </c>
      <c r="Q12" s="26">
        <f t="shared" si="0"/>
        <v>261517</v>
      </c>
      <c r="R12" s="23">
        <v>16026</v>
      </c>
      <c r="S12" s="23">
        <v>10821</v>
      </c>
      <c r="T12" s="23">
        <v>20965</v>
      </c>
      <c r="U12" s="23"/>
      <c r="V12" s="26">
        <f t="shared" si="1"/>
        <v>309329</v>
      </c>
      <c r="X12" s="21"/>
      <c r="Y12" s="86">
        <f>+'Participacion de cartera'!I13</f>
        <v>0.21387491461016603</v>
      </c>
      <c r="Z12" s="86">
        <f t="shared" si="2"/>
        <v>0.091259841616415</v>
      </c>
      <c r="AA12" s="86">
        <f t="shared" si="3"/>
        <v>0.06777573392730717</v>
      </c>
      <c r="AB12" s="29">
        <f>+'Cartera vigente por mes'!S11</f>
        <v>0.939649067589897</v>
      </c>
      <c r="AC12" s="29"/>
      <c r="AD12" s="29"/>
      <c r="AE12" s="43"/>
      <c r="AJ12" s="23"/>
      <c r="AK12" s="26"/>
      <c r="AL12" s="26"/>
      <c r="AM12" s="26"/>
      <c r="AN12" s="26"/>
      <c r="AO12" s="26"/>
    </row>
    <row r="13" spans="1:41" ht="11.25">
      <c r="A13" s="4">
        <v>107</v>
      </c>
      <c r="B13" s="11" t="str">
        <f>+'Variacion anual de cartera'!B15</f>
        <v>Consalud S.A.</v>
      </c>
      <c r="C13" s="23">
        <v>3661</v>
      </c>
      <c r="D13" s="23">
        <v>3649</v>
      </c>
      <c r="E13" s="23">
        <v>10202</v>
      </c>
      <c r="F13" s="23">
        <v>11046</v>
      </c>
      <c r="G13" s="23">
        <v>11998</v>
      </c>
      <c r="H13" s="23">
        <v>12445</v>
      </c>
      <c r="I13" s="23">
        <v>12602</v>
      </c>
      <c r="J13" s="23">
        <v>24421</v>
      </c>
      <c r="K13" s="23">
        <v>22843</v>
      </c>
      <c r="L13" s="23">
        <v>19505</v>
      </c>
      <c r="M13" s="23">
        <v>16454</v>
      </c>
      <c r="N13" s="23">
        <v>14108</v>
      </c>
      <c r="O13" s="23">
        <v>76296</v>
      </c>
      <c r="P13" s="23">
        <v>27928</v>
      </c>
      <c r="Q13" s="26">
        <f t="shared" si="0"/>
        <v>267158</v>
      </c>
      <c r="R13" s="23">
        <v>4763</v>
      </c>
      <c r="S13" s="23">
        <v>11849</v>
      </c>
      <c r="T13" s="23">
        <v>20831</v>
      </c>
      <c r="U13" s="23"/>
      <c r="V13" s="26">
        <f t="shared" si="1"/>
        <v>304601</v>
      </c>
      <c r="X13" s="21"/>
      <c r="Y13" s="86">
        <f>+'Participacion de cartera'!I14</f>
        <v>0.21060590137093896</v>
      </c>
      <c r="Z13" s="86">
        <f t="shared" si="2"/>
        <v>0.15180529873707693</v>
      </c>
      <c r="AA13" s="86">
        <f t="shared" si="3"/>
        <v>0.06838782538468358</v>
      </c>
      <c r="AB13" s="29">
        <f>+'Cartera vigente por mes'!S12</f>
        <v>1.0114498962447285</v>
      </c>
      <c r="AC13" s="29"/>
      <c r="AD13" s="29"/>
      <c r="AE13" s="43"/>
      <c r="AJ13" s="23"/>
      <c r="AK13" s="26"/>
      <c r="AL13" s="26"/>
      <c r="AM13" s="26"/>
      <c r="AN13" s="26"/>
      <c r="AO13" s="26"/>
    </row>
    <row r="14" spans="1:41" ht="11.25">
      <c r="A14" s="4"/>
      <c r="B14" s="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X14" s="21"/>
      <c r="Y14" s="86"/>
      <c r="Z14" s="23"/>
      <c r="AB14" s="29"/>
      <c r="AC14" s="29"/>
      <c r="AD14" s="29"/>
      <c r="AE14" s="87"/>
      <c r="AJ14" s="23"/>
      <c r="AK14" s="26"/>
      <c r="AL14" s="26"/>
      <c r="AN14" s="26"/>
      <c r="AO14" s="26"/>
    </row>
    <row r="15" spans="2:41" ht="11.25">
      <c r="B15" s="11" t="s">
        <v>44</v>
      </c>
      <c r="C15" s="26">
        <f aca="true" t="shared" si="4" ref="C15:P15">SUM(C7:C14)</f>
        <v>10706</v>
      </c>
      <c r="D15" s="26">
        <f t="shared" si="4"/>
        <v>10165</v>
      </c>
      <c r="E15" s="26">
        <f t="shared" si="4"/>
        <v>24979</v>
      </c>
      <c r="F15" s="26">
        <f t="shared" si="4"/>
        <v>27507</v>
      </c>
      <c r="G15" s="26">
        <f t="shared" si="4"/>
        <v>33641</v>
      </c>
      <c r="H15" s="26">
        <f t="shared" si="4"/>
        <v>38822</v>
      </c>
      <c r="I15" s="26">
        <f t="shared" si="4"/>
        <v>41746</v>
      </c>
      <c r="J15" s="26">
        <f t="shared" si="4"/>
        <v>87949</v>
      </c>
      <c r="K15" s="26">
        <f t="shared" si="4"/>
        <v>90078</v>
      </c>
      <c r="L15" s="26">
        <f t="shared" si="4"/>
        <v>81213</v>
      </c>
      <c r="M15" s="26">
        <f t="shared" si="4"/>
        <v>72275</v>
      </c>
      <c r="N15" s="26">
        <f t="shared" si="4"/>
        <v>64682</v>
      </c>
      <c r="O15" s="26">
        <f t="shared" si="4"/>
        <v>505152</v>
      </c>
      <c r="P15" s="26">
        <f t="shared" si="4"/>
        <v>105229</v>
      </c>
      <c r="Q15" s="26">
        <f>SUM(Q7:Q13)</f>
        <v>1194144</v>
      </c>
      <c r="R15" s="26">
        <f aca="true" t="shared" si="5" ref="R15:AI15">SUM(R7:R14)</f>
        <v>48261</v>
      </c>
      <c r="S15" s="26">
        <f t="shared" si="5"/>
        <v>74365</v>
      </c>
      <c r="T15" s="26">
        <f t="shared" si="5"/>
        <v>84014</v>
      </c>
      <c r="U15" s="26">
        <f t="shared" si="5"/>
        <v>0</v>
      </c>
      <c r="V15" s="26">
        <f t="shared" si="5"/>
        <v>1400784</v>
      </c>
      <c r="W15" s="26">
        <f t="shared" si="5"/>
        <v>0</v>
      </c>
      <c r="X15" s="26">
        <f t="shared" si="5"/>
        <v>0</v>
      </c>
      <c r="Y15" s="26">
        <f t="shared" si="5"/>
        <v>0.9685239935062241</v>
      </c>
      <c r="Z15" s="26">
        <f t="shared" si="5"/>
        <v>0.6353370994141609</v>
      </c>
      <c r="AA15" s="26">
        <f t="shared" si="5"/>
        <v>0.4166367081733413</v>
      </c>
      <c r="AB15" s="26">
        <f t="shared" si="5"/>
        <v>6.331859256642602</v>
      </c>
      <c r="AC15" s="26">
        <f t="shared" si="5"/>
        <v>0</v>
      </c>
      <c r="AD15" s="26">
        <f t="shared" si="5"/>
        <v>0</v>
      </c>
      <c r="AE15" s="26">
        <f t="shared" si="5"/>
        <v>0</v>
      </c>
      <c r="AF15" s="26">
        <f t="shared" si="5"/>
        <v>0</v>
      </c>
      <c r="AG15" s="26">
        <f t="shared" si="5"/>
        <v>0</v>
      </c>
      <c r="AH15" s="26">
        <f t="shared" si="5"/>
        <v>0</v>
      </c>
      <c r="AI15" s="26">
        <f t="shared" si="5"/>
        <v>0</v>
      </c>
      <c r="AJ15" s="26"/>
      <c r="AK15" s="26"/>
      <c r="AL15" s="26"/>
      <c r="AM15" s="26"/>
      <c r="AN15" s="26"/>
      <c r="AO15" s="26"/>
    </row>
    <row r="16" spans="1:41" ht="11.25">
      <c r="A16" s="4"/>
      <c r="B16" s="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6"/>
      <c r="R16" s="26"/>
      <c r="S16" s="26"/>
      <c r="T16" s="26"/>
      <c r="U16" s="26"/>
      <c r="V16" s="26"/>
      <c r="X16" s="21"/>
      <c r="Y16" s="86"/>
      <c r="Z16" s="23"/>
      <c r="AB16" s="29"/>
      <c r="AC16" s="29"/>
      <c r="AD16" s="29"/>
      <c r="AE16" s="43"/>
      <c r="AK16" s="26"/>
      <c r="AL16" s="26"/>
      <c r="AM16" s="26"/>
      <c r="AN16" s="26"/>
      <c r="AO16" s="26"/>
    </row>
    <row r="17" spans="1:41" ht="11.25">
      <c r="A17" s="4">
        <v>62</v>
      </c>
      <c r="B17" s="11" t="str">
        <f>+'Variacion anual de cartera'!B19</f>
        <v>San Lorenzo</v>
      </c>
      <c r="C17" s="23">
        <v>2</v>
      </c>
      <c r="D17" s="23"/>
      <c r="E17" s="23">
        <v>1</v>
      </c>
      <c r="F17" s="23">
        <v>5</v>
      </c>
      <c r="G17" s="23">
        <v>3</v>
      </c>
      <c r="H17" s="23">
        <v>2</v>
      </c>
      <c r="I17" s="23">
        <v>6</v>
      </c>
      <c r="J17" s="23">
        <v>10</v>
      </c>
      <c r="K17" s="23">
        <v>13</v>
      </c>
      <c r="L17" s="23">
        <v>31</v>
      </c>
      <c r="M17" s="23">
        <v>75</v>
      </c>
      <c r="N17" s="23">
        <v>78</v>
      </c>
      <c r="O17" s="23">
        <v>1094</v>
      </c>
      <c r="P17" s="23">
        <v>15</v>
      </c>
      <c r="Q17" s="26">
        <f aca="true" t="shared" si="6" ref="Q17:Q22">SUM(C17:P17)</f>
        <v>1335</v>
      </c>
      <c r="R17" s="23"/>
      <c r="S17" s="23">
        <v>15</v>
      </c>
      <c r="T17" s="23">
        <v>152</v>
      </c>
      <c r="U17" s="23"/>
      <c r="V17" s="26">
        <f aca="true" t="shared" si="7" ref="V17:V22">SUM(Q17:U17)</f>
        <v>1502</v>
      </c>
      <c r="X17" s="21"/>
      <c r="Y17" s="86">
        <f>+'Participacion de cartera'!I18</f>
        <v>0.0010385063209219613</v>
      </c>
      <c r="Z17" s="86">
        <f aca="true" t="shared" si="8" ref="Z17:Z22">SUM(C17:G17)/Q17</f>
        <v>0.008239700374531835</v>
      </c>
      <c r="AA17" s="86">
        <f aca="true" t="shared" si="9" ref="AA17:AA22">+T17/V17</f>
        <v>0.10119840213049268</v>
      </c>
      <c r="AB17" s="29">
        <f>+'Cartera vigente por mes'!S16</f>
        <v>1.9302775984506133</v>
      </c>
      <c r="AC17" s="29"/>
      <c r="AD17" s="29"/>
      <c r="AE17" s="43"/>
      <c r="AJ17" s="23"/>
      <c r="AK17" s="26"/>
      <c r="AL17" s="26"/>
      <c r="AM17" s="26"/>
      <c r="AN17" s="26"/>
      <c r="AO17" s="26"/>
    </row>
    <row r="18" spans="1:41" ht="11.25">
      <c r="A18" s="4">
        <v>63</v>
      </c>
      <c r="B18" s="11" t="str">
        <f>+'Variacion anual de cartera'!B20</f>
        <v>Fusat Ltda.</v>
      </c>
      <c r="C18" s="23">
        <v>39</v>
      </c>
      <c r="D18" s="23">
        <v>55</v>
      </c>
      <c r="E18" s="23">
        <v>70</v>
      </c>
      <c r="F18" s="23">
        <v>101</v>
      </c>
      <c r="G18" s="23">
        <v>126</v>
      </c>
      <c r="H18" s="23">
        <v>124</v>
      </c>
      <c r="I18" s="23">
        <v>150</v>
      </c>
      <c r="J18" s="23">
        <v>348</v>
      </c>
      <c r="K18" s="23">
        <v>333</v>
      </c>
      <c r="L18" s="23">
        <v>327</v>
      </c>
      <c r="M18" s="23">
        <v>362</v>
      </c>
      <c r="N18" s="23">
        <v>421</v>
      </c>
      <c r="O18" s="23">
        <v>5195</v>
      </c>
      <c r="P18" s="23">
        <f>226+3</f>
        <v>229</v>
      </c>
      <c r="Q18" s="26">
        <f t="shared" si="6"/>
        <v>7880</v>
      </c>
      <c r="R18" s="23">
        <v>78</v>
      </c>
      <c r="S18" s="23">
        <v>786</v>
      </c>
      <c r="T18" s="23">
        <v>4813</v>
      </c>
      <c r="U18" s="23"/>
      <c r="V18" s="26">
        <f t="shared" si="7"/>
        <v>13557</v>
      </c>
      <c r="X18" s="21"/>
      <c r="Y18" s="86">
        <f>+'Participacion de cartera'!I19</f>
        <v>0.009373522099027316</v>
      </c>
      <c r="Z18" s="86">
        <f t="shared" si="8"/>
        <v>0.04961928934010152</v>
      </c>
      <c r="AA18" s="86">
        <f t="shared" si="9"/>
        <v>0.35501954709744044</v>
      </c>
      <c r="AB18" s="29">
        <f>+'Cartera vigente por mes'!S17</f>
        <v>1.391931663197186</v>
      </c>
      <c r="AC18" s="29"/>
      <c r="AD18" s="29"/>
      <c r="AE18" s="43"/>
      <c r="AJ18" s="23"/>
      <c r="AK18" s="26"/>
      <c r="AL18" s="26"/>
      <c r="AM18" s="26"/>
      <c r="AN18" s="26"/>
      <c r="AO18" s="26"/>
    </row>
    <row r="19" spans="1:41" ht="11.25">
      <c r="A19" s="4">
        <v>65</v>
      </c>
      <c r="B19" s="11" t="str">
        <f>+'Variacion anual de cartera'!B21</f>
        <v>Chuquicamata</v>
      </c>
      <c r="C19" s="23">
        <v>7</v>
      </c>
      <c r="D19" s="23">
        <v>7</v>
      </c>
      <c r="E19" s="23">
        <v>3</v>
      </c>
      <c r="F19" s="23">
        <v>7</v>
      </c>
      <c r="G19" s="23">
        <v>15</v>
      </c>
      <c r="H19" s="23">
        <v>27</v>
      </c>
      <c r="I19" s="23">
        <v>26</v>
      </c>
      <c r="J19" s="23">
        <v>48</v>
      </c>
      <c r="K19" s="23">
        <v>70</v>
      </c>
      <c r="L19" s="23">
        <v>67</v>
      </c>
      <c r="M19" s="23">
        <v>92</v>
      </c>
      <c r="N19" s="23">
        <v>80</v>
      </c>
      <c r="O19" s="23">
        <v>9154</v>
      </c>
      <c r="P19" s="23">
        <f>55+4</f>
        <v>59</v>
      </c>
      <c r="Q19" s="26">
        <f t="shared" si="6"/>
        <v>9662</v>
      </c>
      <c r="R19" s="23">
        <v>95</v>
      </c>
      <c r="S19" s="23">
        <v>1252</v>
      </c>
      <c r="T19" s="23">
        <v>1614</v>
      </c>
      <c r="U19" s="23"/>
      <c r="V19" s="26">
        <f t="shared" si="7"/>
        <v>12623</v>
      </c>
      <c r="X19" s="21"/>
      <c r="Y19" s="86">
        <f>+'Participacion de cartera'!I20</f>
        <v>0.008727739872834832</v>
      </c>
      <c r="Z19" s="86">
        <f t="shared" si="8"/>
        <v>0.004036431380666529</v>
      </c>
      <c r="AA19" s="86">
        <f t="shared" si="9"/>
        <v>0.1278618394993266</v>
      </c>
      <c r="AB19" s="29">
        <f>+'Cartera vigente por mes'!S18</f>
        <v>2.0554060471742917</v>
      </c>
      <c r="AC19" s="29"/>
      <c r="AD19" s="29"/>
      <c r="AE19" s="43"/>
      <c r="AJ19" s="23"/>
      <c r="AK19" s="26"/>
      <c r="AL19" s="26"/>
      <c r="AM19" s="26"/>
      <c r="AN19" s="26"/>
      <c r="AO19" s="26"/>
    </row>
    <row r="20" spans="1:41" ht="11.25">
      <c r="A20" s="4">
        <v>68</v>
      </c>
      <c r="B20" s="11" t="str">
        <f>+'Variacion anual de cartera'!B22</f>
        <v>Río Blanco</v>
      </c>
      <c r="C20" s="23">
        <v>3</v>
      </c>
      <c r="D20" s="23">
        <v>3</v>
      </c>
      <c r="E20" s="23">
        <v>5</v>
      </c>
      <c r="F20" s="23">
        <v>10</v>
      </c>
      <c r="G20" s="23">
        <v>4</v>
      </c>
      <c r="H20" s="23">
        <v>7</v>
      </c>
      <c r="I20" s="23">
        <v>7</v>
      </c>
      <c r="J20" s="23">
        <v>26</v>
      </c>
      <c r="K20" s="23">
        <v>41</v>
      </c>
      <c r="L20" s="23">
        <v>35</v>
      </c>
      <c r="M20" s="23">
        <v>31</v>
      </c>
      <c r="N20" s="23">
        <v>26</v>
      </c>
      <c r="O20" s="23">
        <v>1507</v>
      </c>
      <c r="P20" s="23">
        <v>18</v>
      </c>
      <c r="Q20" s="26">
        <f t="shared" si="6"/>
        <v>1723</v>
      </c>
      <c r="R20" s="23">
        <v>14</v>
      </c>
      <c r="S20" s="23">
        <v>85</v>
      </c>
      <c r="T20" s="23">
        <v>351</v>
      </c>
      <c r="U20" s="23"/>
      <c r="V20" s="26">
        <f t="shared" si="7"/>
        <v>2173</v>
      </c>
      <c r="X20" s="21"/>
      <c r="Y20" s="86">
        <f>+'Participacion de cartera'!I21</f>
        <v>0.0015024462286041425</v>
      </c>
      <c r="Z20" s="86">
        <f t="shared" si="8"/>
        <v>0.014509576320371444</v>
      </c>
      <c r="AA20" s="86">
        <f t="shared" si="9"/>
        <v>0.16152784169351128</v>
      </c>
      <c r="AB20" s="29">
        <f>+'Cartera vigente por mes'!S19</f>
        <v>2.059852670349908</v>
      </c>
      <c r="AC20" s="29"/>
      <c r="AD20" s="29"/>
      <c r="AE20" s="43"/>
      <c r="AJ20" s="23"/>
      <c r="AK20" s="26"/>
      <c r="AL20" s="26"/>
      <c r="AM20" s="26"/>
      <c r="AN20" s="26"/>
      <c r="AO20" s="26"/>
    </row>
    <row r="21" spans="1:41" ht="11.25">
      <c r="A21" s="4">
        <v>76</v>
      </c>
      <c r="B21" s="11" t="str">
        <f>+'Variacion anual de cartera'!B23</f>
        <v>Isapre Fundación</v>
      </c>
      <c r="C21" s="23">
        <v>16</v>
      </c>
      <c r="D21" s="23">
        <v>17</v>
      </c>
      <c r="E21" s="23">
        <v>33</v>
      </c>
      <c r="F21" s="23">
        <v>38</v>
      </c>
      <c r="G21" s="23">
        <v>80</v>
      </c>
      <c r="H21" s="23">
        <v>82</v>
      </c>
      <c r="I21" s="23">
        <v>538</v>
      </c>
      <c r="J21" s="23">
        <v>716</v>
      </c>
      <c r="K21" s="23">
        <v>582</v>
      </c>
      <c r="L21" s="23">
        <v>533</v>
      </c>
      <c r="M21" s="23">
        <v>546</v>
      </c>
      <c r="N21" s="23">
        <v>655</v>
      </c>
      <c r="O21" s="23">
        <v>4042</v>
      </c>
      <c r="P21" s="23">
        <f>131+1</f>
        <v>132</v>
      </c>
      <c r="Q21" s="26">
        <f t="shared" si="6"/>
        <v>8010</v>
      </c>
      <c r="R21" s="23">
        <v>50</v>
      </c>
      <c r="S21" s="23">
        <v>284</v>
      </c>
      <c r="T21" s="23">
        <v>6184</v>
      </c>
      <c r="U21" s="23"/>
      <c r="V21" s="26">
        <f t="shared" si="7"/>
        <v>14528</v>
      </c>
      <c r="X21" s="21"/>
      <c r="Y21" s="86">
        <f>+'Participacion de cartera'!I22</f>
        <v>0.010044886704629996</v>
      </c>
      <c r="Z21" s="86">
        <f t="shared" si="8"/>
        <v>0.022971285892634207</v>
      </c>
      <c r="AA21" s="86">
        <f t="shared" si="9"/>
        <v>0.42566079295154186</v>
      </c>
      <c r="AB21" s="29">
        <f>+'Cartera vigente por mes'!S20</f>
        <v>0.8428730978640234</v>
      </c>
      <c r="AC21" s="29"/>
      <c r="AD21" s="29"/>
      <c r="AE21" s="43"/>
      <c r="AJ21" s="23"/>
      <c r="AK21" s="26"/>
      <c r="AL21" s="26"/>
      <c r="AM21" s="26"/>
      <c r="AN21" s="26"/>
      <c r="AO21" s="26"/>
    </row>
    <row r="22" spans="1:41" ht="11.25">
      <c r="A22" s="4">
        <v>94</v>
      </c>
      <c r="B22" s="11" t="str">
        <f>+'Variacion anual de cartera'!B24</f>
        <v>Cruz del Norte</v>
      </c>
      <c r="C22" s="23">
        <v>5</v>
      </c>
      <c r="D22" s="23"/>
      <c r="E22" s="23">
        <v>1</v>
      </c>
      <c r="F22" s="23">
        <v>1</v>
      </c>
      <c r="G22" s="23">
        <v>5</v>
      </c>
      <c r="H22" s="23">
        <v>13</v>
      </c>
      <c r="I22" s="23">
        <v>23</v>
      </c>
      <c r="J22" s="23">
        <v>161</v>
      </c>
      <c r="K22" s="23">
        <v>194</v>
      </c>
      <c r="L22" s="23">
        <v>192</v>
      </c>
      <c r="M22" s="23">
        <v>152</v>
      </c>
      <c r="N22" s="23">
        <v>88</v>
      </c>
      <c r="O22" s="23">
        <v>280</v>
      </c>
      <c r="P22" s="23">
        <v>5</v>
      </c>
      <c r="Q22" s="26">
        <f t="shared" si="6"/>
        <v>1120</v>
      </c>
      <c r="R22" s="23">
        <v>1</v>
      </c>
      <c r="S22" s="23"/>
      <c r="T22" s="23">
        <v>20</v>
      </c>
      <c r="U22" s="23"/>
      <c r="V22" s="26">
        <f t="shared" si="7"/>
        <v>1141</v>
      </c>
      <c r="X22" s="21"/>
      <c r="Y22" s="86">
        <f>+'Participacion de cartera'!I23</f>
        <v>0.0007889052677576284</v>
      </c>
      <c r="Z22" s="86">
        <f t="shared" si="8"/>
        <v>0.010714285714285714</v>
      </c>
      <c r="AA22" s="86">
        <f t="shared" si="9"/>
        <v>0.017528483786152498</v>
      </c>
      <c r="AB22" s="29">
        <f>+'Cartera vigente por mes'!S21</f>
        <v>1.9158716392020816</v>
      </c>
      <c r="AC22" s="29"/>
      <c r="AD22" s="29"/>
      <c r="AE22" s="43"/>
      <c r="AK22" s="26"/>
      <c r="AL22" s="26"/>
      <c r="AM22" s="26"/>
      <c r="AN22" s="26"/>
      <c r="AO22" s="26"/>
    </row>
    <row r="23" spans="1:41" ht="11.25">
      <c r="A23" s="4"/>
      <c r="B23" s="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X23" s="21"/>
      <c r="Y23" s="86"/>
      <c r="Z23" s="23"/>
      <c r="AB23" s="29"/>
      <c r="AC23" s="29"/>
      <c r="AD23" s="29"/>
      <c r="AE23" s="87"/>
      <c r="AK23" s="26"/>
      <c r="AL23" s="26"/>
      <c r="AM23" s="26"/>
      <c r="AN23" s="26"/>
      <c r="AO23" s="26"/>
    </row>
    <row r="24" spans="1:40" ht="11.25">
      <c r="A24" s="11"/>
      <c r="B24" s="11" t="s">
        <v>50</v>
      </c>
      <c r="C24" s="26">
        <f aca="true" t="shared" si="10" ref="C24:AI24">SUM(C17:C22)</f>
        <v>72</v>
      </c>
      <c r="D24" s="26">
        <f t="shared" si="10"/>
        <v>82</v>
      </c>
      <c r="E24" s="26">
        <f t="shared" si="10"/>
        <v>113</v>
      </c>
      <c r="F24" s="26">
        <f t="shared" si="10"/>
        <v>162</v>
      </c>
      <c r="G24" s="26">
        <f t="shared" si="10"/>
        <v>233</v>
      </c>
      <c r="H24" s="26">
        <f t="shared" si="10"/>
        <v>255</v>
      </c>
      <c r="I24" s="26">
        <f t="shared" si="10"/>
        <v>750</v>
      </c>
      <c r="J24" s="26">
        <f t="shared" si="10"/>
        <v>1309</v>
      </c>
      <c r="K24" s="26">
        <f t="shared" si="10"/>
        <v>1233</v>
      </c>
      <c r="L24" s="26">
        <f t="shared" si="10"/>
        <v>1185</v>
      </c>
      <c r="M24" s="26">
        <f t="shared" si="10"/>
        <v>1258</v>
      </c>
      <c r="N24" s="26">
        <f t="shared" si="10"/>
        <v>1348</v>
      </c>
      <c r="O24" s="26">
        <f t="shared" si="10"/>
        <v>21272</v>
      </c>
      <c r="P24" s="26">
        <f t="shared" si="10"/>
        <v>458</v>
      </c>
      <c r="Q24" s="26">
        <f t="shared" si="10"/>
        <v>29730</v>
      </c>
      <c r="R24" s="26">
        <f t="shared" si="10"/>
        <v>238</v>
      </c>
      <c r="S24" s="26">
        <f t="shared" si="10"/>
        <v>2422</v>
      </c>
      <c r="T24" s="26">
        <f t="shared" si="10"/>
        <v>13134</v>
      </c>
      <c r="U24" s="26">
        <f t="shared" si="10"/>
        <v>0</v>
      </c>
      <c r="V24" s="26">
        <f t="shared" si="10"/>
        <v>45524</v>
      </c>
      <c r="W24" s="26">
        <f t="shared" si="10"/>
        <v>0</v>
      </c>
      <c r="X24" s="26">
        <f t="shared" si="10"/>
        <v>0</v>
      </c>
      <c r="Y24" s="26">
        <f t="shared" si="10"/>
        <v>0.03147600649377588</v>
      </c>
      <c r="Z24" s="26">
        <f t="shared" si="10"/>
        <v>0.11009056902259125</v>
      </c>
      <c r="AA24" s="26">
        <f t="shared" si="10"/>
        <v>1.1887969071584654</v>
      </c>
      <c r="AB24" s="26">
        <f t="shared" si="10"/>
        <v>10.196212716238104</v>
      </c>
      <c r="AC24" s="26">
        <f t="shared" si="10"/>
        <v>0</v>
      </c>
      <c r="AD24" s="26">
        <f t="shared" si="10"/>
        <v>0</v>
      </c>
      <c r="AE24" s="26">
        <f t="shared" si="10"/>
        <v>0</v>
      </c>
      <c r="AF24" s="26">
        <f t="shared" si="10"/>
        <v>0</v>
      </c>
      <c r="AG24" s="26">
        <f t="shared" si="10"/>
        <v>0</v>
      </c>
      <c r="AH24" s="26">
        <f t="shared" si="10"/>
        <v>0</v>
      </c>
      <c r="AI24" s="26">
        <f t="shared" si="10"/>
        <v>0</v>
      </c>
      <c r="AJ24" s="26"/>
      <c r="AK24" s="26"/>
      <c r="AL24" s="26"/>
      <c r="AM24" s="26"/>
      <c r="AN24" s="26"/>
    </row>
    <row r="25" spans="1:40" ht="11.25">
      <c r="A25" s="4"/>
      <c r="B25" s="4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1:40" ht="11.25">
      <c r="A26" s="15"/>
      <c r="B26" s="15" t="s">
        <v>51</v>
      </c>
      <c r="C26" s="26">
        <f aca="true" t="shared" si="11" ref="C26:AI26">C15+C24</f>
        <v>10778</v>
      </c>
      <c r="D26" s="26">
        <f t="shared" si="11"/>
        <v>10247</v>
      </c>
      <c r="E26" s="26">
        <f t="shared" si="11"/>
        <v>25092</v>
      </c>
      <c r="F26" s="26">
        <f t="shared" si="11"/>
        <v>27669</v>
      </c>
      <c r="G26" s="26">
        <f t="shared" si="11"/>
        <v>33874</v>
      </c>
      <c r="H26" s="26">
        <f t="shared" si="11"/>
        <v>39077</v>
      </c>
      <c r="I26" s="26">
        <f t="shared" si="11"/>
        <v>42496</v>
      </c>
      <c r="J26" s="26">
        <f t="shared" si="11"/>
        <v>89258</v>
      </c>
      <c r="K26" s="26">
        <f t="shared" si="11"/>
        <v>91311</v>
      </c>
      <c r="L26" s="26">
        <f t="shared" si="11"/>
        <v>82398</v>
      </c>
      <c r="M26" s="26">
        <f t="shared" si="11"/>
        <v>73533</v>
      </c>
      <c r="N26" s="26">
        <f t="shared" si="11"/>
        <v>66030</v>
      </c>
      <c r="O26" s="26">
        <f t="shared" si="11"/>
        <v>526424</v>
      </c>
      <c r="P26" s="26">
        <f t="shared" si="11"/>
        <v>105687</v>
      </c>
      <c r="Q26" s="26">
        <f t="shared" si="11"/>
        <v>1223874</v>
      </c>
      <c r="R26" s="26">
        <f t="shared" si="11"/>
        <v>48499</v>
      </c>
      <c r="S26" s="26">
        <f t="shared" si="11"/>
        <v>76787</v>
      </c>
      <c r="T26" s="26">
        <f t="shared" si="11"/>
        <v>97148</v>
      </c>
      <c r="U26" s="26">
        <f t="shared" si="11"/>
        <v>0</v>
      </c>
      <c r="V26" s="26">
        <f t="shared" si="11"/>
        <v>1446308</v>
      </c>
      <c r="W26" s="26">
        <f t="shared" si="11"/>
        <v>0</v>
      </c>
      <c r="X26" s="26">
        <f t="shared" si="11"/>
        <v>0</v>
      </c>
      <c r="Y26" s="26">
        <f t="shared" si="11"/>
        <v>1</v>
      </c>
      <c r="Z26" s="26">
        <f t="shared" si="11"/>
        <v>0.7454276684367522</v>
      </c>
      <c r="AA26" s="26">
        <f t="shared" si="11"/>
        <v>1.6054336153318067</v>
      </c>
      <c r="AB26" s="26">
        <f t="shared" si="11"/>
        <v>16.528071972880706</v>
      </c>
      <c r="AC26" s="26">
        <f t="shared" si="11"/>
        <v>0</v>
      </c>
      <c r="AD26" s="26">
        <f t="shared" si="11"/>
        <v>0</v>
      </c>
      <c r="AE26" s="26">
        <f t="shared" si="11"/>
        <v>0</v>
      </c>
      <c r="AF26" s="26">
        <f t="shared" si="11"/>
        <v>0</v>
      </c>
      <c r="AG26" s="26">
        <f t="shared" si="11"/>
        <v>0</v>
      </c>
      <c r="AH26" s="26">
        <f t="shared" si="11"/>
        <v>0</v>
      </c>
      <c r="AI26" s="26">
        <f t="shared" si="11"/>
        <v>0</v>
      </c>
      <c r="AJ26" s="26"/>
      <c r="AK26" s="26"/>
      <c r="AL26" s="26"/>
      <c r="AM26" s="26"/>
      <c r="AN26" s="26"/>
    </row>
    <row r="27" spans="1:31" ht="11.25">
      <c r="A27" s="4"/>
      <c r="B27" s="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X27" s="21"/>
      <c r="Y27" s="86"/>
      <c r="Z27" s="23"/>
      <c r="AB27" s="29"/>
      <c r="AE27" s="87"/>
    </row>
    <row r="28" spans="1:31" ht="12" thickBot="1">
      <c r="A28" s="27"/>
      <c r="B28" s="145" t="s">
        <v>52</v>
      </c>
      <c r="C28" s="51">
        <f aca="true" t="shared" si="12" ref="C28:U28">(C26/$V26)</f>
        <v>0.007452077980623768</v>
      </c>
      <c r="D28" s="51">
        <f t="shared" si="12"/>
        <v>0.007084936265304486</v>
      </c>
      <c r="E28" s="51">
        <f t="shared" si="12"/>
        <v>0.017349001734070474</v>
      </c>
      <c r="F28" s="51">
        <f t="shared" si="12"/>
        <v>0.019130779889207555</v>
      </c>
      <c r="G28" s="51">
        <f t="shared" si="12"/>
        <v>0.023421014057863194</v>
      </c>
      <c r="H28" s="51">
        <f t="shared" si="12"/>
        <v>0.02701844973546437</v>
      </c>
      <c r="I28" s="51">
        <f t="shared" si="12"/>
        <v>0.029382399876098315</v>
      </c>
      <c r="J28" s="51">
        <f t="shared" si="12"/>
        <v>0.06171437895662611</v>
      </c>
      <c r="K28" s="51">
        <f t="shared" si="12"/>
        <v>0.06313385530606205</v>
      </c>
      <c r="L28" s="51">
        <f t="shared" si="12"/>
        <v>0.056971267530844055</v>
      </c>
      <c r="M28" s="51">
        <f t="shared" si="12"/>
        <v>0.05084186770729333</v>
      </c>
      <c r="N28" s="51">
        <f t="shared" si="12"/>
        <v>0.045654176012301664</v>
      </c>
      <c r="O28" s="51">
        <f t="shared" si="12"/>
        <v>0.3639777972603346</v>
      </c>
      <c r="P28" s="51">
        <f t="shared" si="12"/>
        <v>0.07307364683041233</v>
      </c>
      <c r="Q28" s="51">
        <f t="shared" si="12"/>
        <v>0.8462056491425063</v>
      </c>
      <c r="R28" s="51">
        <f t="shared" si="12"/>
        <v>0.03353296808148749</v>
      </c>
      <c r="S28" s="51">
        <f t="shared" si="12"/>
        <v>0.053091734264071</v>
      </c>
      <c r="T28" s="51">
        <f t="shared" si="12"/>
        <v>0.06716964851193521</v>
      </c>
      <c r="U28" s="51">
        <f t="shared" si="12"/>
        <v>0</v>
      </c>
      <c r="V28" s="148">
        <f>SUM(Q28:U28)</f>
        <v>1</v>
      </c>
      <c r="X28" s="21"/>
      <c r="Y28" s="86"/>
      <c r="Z28" s="23"/>
      <c r="AB28" s="29"/>
      <c r="AE28" s="88"/>
    </row>
    <row r="29" spans="2:31" ht="11.25">
      <c r="B29" s="11" t="str">
        <f>+'Cartera vigente por mes'!B26</f>
        <v>Fuente: Superintendencia de Salud, Archivo Maestro de Beneficiarios.</v>
      </c>
      <c r="C29" s="4"/>
      <c r="D29" s="4"/>
      <c r="E29" s="4"/>
      <c r="F29" s="4"/>
      <c r="G29" s="4"/>
      <c r="H29" s="4"/>
      <c r="I29" s="4"/>
      <c r="J29" s="4"/>
      <c r="K29" s="11" t="s">
        <v>1</v>
      </c>
      <c r="L29" s="11" t="s">
        <v>1</v>
      </c>
      <c r="M29" s="11" t="s">
        <v>1</v>
      </c>
      <c r="N29" s="11"/>
      <c r="O29" s="11" t="s">
        <v>1</v>
      </c>
      <c r="P29" s="4"/>
      <c r="Q29" s="89"/>
      <c r="R29" s="4"/>
      <c r="S29" s="4"/>
      <c r="T29" s="4"/>
      <c r="U29" s="4"/>
      <c r="V29" s="4"/>
      <c r="W29" s="11" t="s">
        <v>1</v>
      </c>
      <c r="X29" s="21"/>
      <c r="Y29" s="90"/>
      <c r="Z29" s="90"/>
      <c r="AB29" s="29"/>
      <c r="AE29" s="33"/>
    </row>
    <row r="30" spans="2:28" ht="11.25">
      <c r="B30" s="58" t="s">
        <v>241</v>
      </c>
      <c r="C30" s="4"/>
      <c r="D30" s="4"/>
      <c r="E30" s="4"/>
      <c r="F30" s="4"/>
      <c r="G30" s="4"/>
      <c r="H30" s="4"/>
      <c r="I30" s="4"/>
      <c r="J30" s="4"/>
      <c r="K30" s="11" t="s">
        <v>1</v>
      </c>
      <c r="L30" s="11" t="s">
        <v>1</v>
      </c>
      <c r="M30" s="11" t="s">
        <v>1</v>
      </c>
      <c r="N30" s="11"/>
      <c r="O30" s="11" t="s">
        <v>1</v>
      </c>
      <c r="P30" s="4"/>
      <c r="Q30" s="11" t="s">
        <v>1</v>
      </c>
      <c r="R30" s="4"/>
      <c r="S30" s="4"/>
      <c r="T30" s="4"/>
      <c r="U30" s="4"/>
      <c r="V30" s="4"/>
      <c r="W30" s="11" t="s">
        <v>1</v>
      </c>
      <c r="X30" s="21"/>
      <c r="Y30" s="21"/>
      <c r="Z30" s="21"/>
      <c r="AB30" s="29"/>
    </row>
    <row r="31" ht="11.25">
      <c r="AB31" s="29"/>
    </row>
    <row r="32" spans="1:28" ht="15">
      <c r="A32" s="154" t="s">
        <v>230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26"/>
      <c r="AB32" s="29"/>
    </row>
    <row r="33" spans="4:28" ht="11.25"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AB33" s="29"/>
    </row>
    <row r="34" spans="2:28" ht="13.5">
      <c r="B34" s="102" t="s">
        <v>254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AB34" s="29"/>
    </row>
    <row r="35" spans="1:28" ht="12" thickBot="1">
      <c r="A35" s="8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50"/>
      <c r="W35" s="21"/>
      <c r="AB35" s="29"/>
    </row>
    <row r="36" spans="1:28" ht="11.25">
      <c r="A36" s="112" t="s">
        <v>1</v>
      </c>
      <c r="B36" s="112" t="s">
        <v>1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4" t="s">
        <v>4</v>
      </c>
      <c r="R36" s="124" t="s">
        <v>141</v>
      </c>
      <c r="S36" s="124" t="s">
        <v>142</v>
      </c>
      <c r="T36" s="124" t="s">
        <v>143</v>
      </c>
      <c r="U36" s="124" t="s">
        <v>144</v>
      </c>
      <c r="V36" s="149"/>
      <c r="AB36" s="29"/>
    </row>
    <row r="37" spans="1:28" ht="11.25">
      <c r="A37" s="120" t="s">
        <v>38</v>
      </c>
      <c r="B37" s="120" t="s">
        <v>39</v>
      </c>
      <c r="C37" s="125" t="str">
        <f>+C6</f>
        <v>001 - 100</v>
      </c>
      <c r="D37" s="125" t="str">
        <f aca="true" t="shared" si="13" ref="D37:P37">+D6</f>
        <v>101 - 150</v>
      </c>
      <c r="E37" s="125" t="str">
        <f t="shared" si="13"/>
        <v>151 - 200</v>
      </c>
      <c r="F37" s="125" t="str">
        <f t="shared" si="13"/>
        <v>201 - 250</v>
      </c>
      <c r="G37" s="125" t="str">
        <f t="shared" si="13"/>
        <v>251 - 300</v>
      </c>
      <c r="H37" s="125" t="str">
        <f t="shared" si="13"/>
        <v>301 - 350</v>
      </c>
      <c r="I37" s="125" t="str">
        <f t="shared" si="13"/>
        <v>351 - 400</v>
      </c>
      <c r="J37" s="125" t="str">
        <f t="shared" si="13"/>
        <v>401 - 500</v>
      </c>
      <c r="K37" s="125" t="str">
        <f t="shared" si="13"/>
        <v>501 - 600</v>
      </c>
      <c r="L37" s="125" t="str">
        <f t="shared" si="13"/>
        <v>601 - 700</v>
      </c>
      <c r="M37" s="125" t="str">
        <f t="shared" si="13"/>
        <v>701 - 800</v>
      </c>
      <c r="N37" s="125" t="str">
        <f t="shared" si="13"/>
        <v>801 - 900</v>
      </c>
      <c r="O37" s="125" t="str">
        <f t="shared" si="13"/>
        <v>más de 900</v>
      </c>
      <c r="P37" s="125" t="str">
        <f t="shared" si="13"/>
        <v>s/clas. (*)</v>
      </c>
      <c r="Q37" s="119" t="s">
        <v>156</v>
      </c>
      <c r="R37" s="119" t="s">
        <v>157</v>
      </c>
      <c r="S37" s="119" t="s">
        <v>158</v>
      </c>
      <c r="T37" s="119" t="s">
        <v>159</v>
      </c>
      <c r="U37" s="119" t="str">
        <f>+U6</f>
        <v>(*)</v>
      </c>
      <c r="V37" s="119" t="s">
        <v>4</v>
      </c>
      <c r="AB37" s="29"/>
    </row>
    <row r="38" spans="1:22" ht="11.25">
      <c r="A38" s="4">
        <v>67</v>
      </c>
      <c r="B38" s="11" t="str">
        <f aca="true" t="shared" si="14" ref="B38:B44">+B7</f>
        <v>Colmena Golden Cross</v>
      </c>
      <c r="C38" s="29">
        <f aca="true" t="shared" si="15" ref="C38:U38">(C7/$V7)*100</f>
        <v>0.4051812284416009</v>
      </c>
      <c r="D38" s="29">
        <f t="shared" si="15"/>
        <v>0.42809199947390086</v>
      </c>
      <c r="E38" s="29">
        <f t="shared" si="15"/>
        <v>0.7853303181627259</v>
      </c>
      <c r="F38" s="29">
        <f t="shared" si="15"/>
        <v>0.8642451961628701</v>
      </c>
      <c r="G38" s="29">
        <f t="shared" si="15"/>
        <v>1.2240291560775063</v>
      </c>
      <c r="H38" s="29">
        <f t="shared" si="15"/>
        <v>1.5727820040136276</v>
      </c>
      <c r="I38" s="29">
        <f t="shared" si="15"/>
        <v>1.9839030619821212</v>
      </c>
      <c r="J38" s="29">
        <f t="shared" si="15"/>
        <v>4.65173506663216</v>
      </c>
      <c r="K38" s="29">
        <f t="shared" si="15"/>
        <v>5.113344675579239</v>
      </c>
      <c r="L38" s="29">
        <f t="shared" si="15"/>
        <v>4.875751494503536</v>
      </c>
      <c r="M38" s="29">
        <f t="shared" si="15"/>
        <v>4.518513175814711</v>
      </c>
      <c r="N38" s="29">
        <f t="shared" si="15"/>
        <v>4.211339134566837</v>
      </c>
      <c r="O38" s="29">
        <f t="shared" si="15"/>
        <v>46.63784435100998</v>
      </c>
      <c r="P38" s="29">
        <f t="shared" si="15"/>
        <v>5.305540588127978</v>
      </c>
      <c r="Q38" s="29">
        <f t="shared" si="15"/>
        <v>82.5776314505488</v>
      </c>
      <c r="R38" s="29">
        <f t="shared" si="15"/>
        <v>3.190537003016585</v>
      </c>
      <c r="S38" s="29">
        <f t="shared" si="15"/>
        <v>7.787540783293805</v>
      </c>
      <c r="T38" s="29">
        <f t="shared" si="15"/>
        <v>6.444290763140812</v>
      </c>
      <c r="U38" s="29">
        <f t="shared" si="15"/>
        <v>0</v>
      </c>
      <c r="V38" s="23">
        <f aca="true" t="shared" si="16" ref="V38:V44">SUM(Q38:U38)</f>
        <v>100</v>
      </c>
    </row>
    <row r="39" spans="1:22" ht="11.25">
      <c r="A39" s="4">
        <v>78</v>
      </c>
      <c r="B39" s="11" t="str">
        <f t="shared" si="14"/>
        <v>Isapre Cruz Blanca S.A.</v>
      </c>
      <c r="C39" s="29">
        <f aca="true" t="shared" si="17" ref="C39:U39">(C8/$V8)*100</f>
        <v>0.6086649021099669</v>
      </c>
      <c r="D39" s="29">
        <f t="shared" si="17"/>
        <v>0.6622445589858442</v>
      </c>
      <c r="E39" s="29">
        <f t="shared" si="17"/>
        <v>1.666327328839786</v>
      </c>
      <c r="F39" s="29">
        <f t="shared" si="17"/>
        <v>1.8545705233303684</v>
      </c>
      <c r="G39" s="29">
        <f t="shared" si="17"/>
        <v>2.4321592244523265</v>
      </c>
      <c r="H39" s="29">
        <f t="shared" si="17"/>
        <v>2.9036602049600475</v>
      </c>
      <c r="I39" s="29">
        <f t="shared" si="17"/>
        <v>3.1519126151516126</v>
      </c>
      <c r="J39" s="29">
        <f t="shared" si="17"/>
        <v>6.599227738545562</v>
      </c>
      <c r="K39" s="29">
        <f t="shared" si="17"/>
        <v>6.98928764060195</v>
      </c>
      <c r="L39" s="29">
        <f t="shared" si="17"/>
        <v>6.05557282011166</v>
      </c>
      <c r="M39" s="29">
        <f t="shared" si="17"/>
        <v>5.464053408201973</v>
      </c>
      <c r="N39" s="29">
        <f t="shared" si="17"/>
        <v>4.854674110666996</v>
      </c>
      <c r="O39" s="29">
        <f t="shared" si="17"/>
        <v>36.541325989348366</v>
      </c>
      <c r="P39" s="29">
        <f t="shared" si="17"/>
        <v>5.305457623849376</v>
      </c>
      <c r="Q39" s="29">
        <f t="shared" si="17"/>
        <v>85.08913868915583</v>
      </c>
      <c r="R39" s="29">
        <f t="shared" si="17"/>
        <v>1.7763442242915877</v>
      </c>
      <c r="S39" s="29">
        <f t="shared" si="17"/>
        <v>7.459359830259647</v>
      </c>
      <c r="T39" s="29">
        <f t="shared" si="17"/>
        <v>5.67515725629293</v>
      </c>
      <c r="U39" s="29">
        <f t="shared" si="17"/>
        <v>0</v>
      </c>
      <c r="V39" s="23">
        <f t="shared" si="16"/>
        <v>100</v>
      </c>
    </row>
    <row r="40" spans="1:22" ht="11.25">
      <c r="A40" s="4">
        <v>80</v>
      </c>
      <c r="B40" s="11" t="str">
        <f t="shared" si="14"/>
        <v>Vida Tres</v>
      </c>
      <c r="C40" s="29">
        <f aca="true" t="shared" si="18" ref="C40:U40">(C9/$V9)*100</f>
        <v>0.43082610550263045</v>
      </c>
      <c r="D40" s="29">
        <f t="shared" si="18"/>
        <v>0.4990757855822551</v>
      </c>
      <c r="E40" s="29">
        <f t="shared" si="18"/>
        <v>0.8275273709654486</v>
      </c>
      <c r="F40" s="29">
        <f t="shared" si="18"/>
        <v>0.7564339542158396</v>
      </c>
      <c r="G40" s="29">
        <f t="shared" si="18"/>
        <v>0.9853547561495806</v>
      </c>
      <c r="H40" s="29">
        <f t="shared" si="18"/>
        <v>1.2654628181430398</v>
      </c>
      <c r="I40" s="29">
        <f t="shared" si="18"/>
        <v>1.3237594198777192</v>
      </c>
      <c r="J40" s="29">
        <f t="shared" si="18"/>
        <v>3.304422010521826</v>
      </c>
      <c r="K40" s="29">
        <f t="shared" si="18"/>
        <v>3.6598890942698707</v>
      </c>
      <c r="L40" s="29">
        <f t="shared" si="18"/>
        <v>3.523389734110621</v>
      </c>
      <c r="M40" s="29">
        <f t="shared" si="18"/>
        <v>3.4537181856960046</v>
      </c>
      <c r="N40" s="29">
        <f t="shared" si="18"/>
        <v>3.334281245556661</v>
      </c>
      <c r="O40" s="29">
        <f t="shared" si="18"/>
        <v>45.3817716479454</v>
      </c>
      <c r="P40" s="29">
        <f t="shared" si="18"/>
        <v>7.1292478316507895</v>
      </c>
      <c r="Q40" s="29">
        <f t="shared" si="18"/>
        <v>75.87515996018769</v>
      </c>
      <c r="R40" s="29">
        <f t="shared" si="18"/>
        <v>10.466372813877435</v>
      </c>
      <c r="S40" s="29">
        <f t="shared" si="18"/>
        <v>5.2722877861510025</v>
      </c>
      <c r="T40" s="29">
        <f t="shared" si="18"/>
        <v>8.386179439783877</v>
      </c>
      <c r="U40" s="29">
        <f t="shared" si="18"/>
        <v>0</v>
      </c>
      <c r="V40" s="23">
        <f t="shared" si="16"/>
        <v>99.99999999999999</v>
      </c>
    </row>
    <row r="41" spans="1:22" ht="11.25">
      <c r="A41" s="4">
        <v>81</v>
      </c>
      <c r="B41" s="11" t="str">
        <f t="shared" si="14"/>
        <v>Ferrosalud</v>
      </c>
      <c r="C41" s="29">
        <f aca="true" t="shared" si="19" ref="C41:U41">(C10/$V10)*100</f>
        <v>1.3097522315842163</v>
      </c>
      <c r="D41" s="29">
        <f t="shared" si="19"/>
        <v>1.3264369733878367</v>
      </c>
      <c r="E41" s="29">
        <f t="shared" si="19"/>
        <v>3.729039793109202</v>
      </c>
      <c r="F41" s="29">
        <f t="shared" si="19"/>
        <v>4.2629515308250605</v>
      </c>
      <c r="G41" s="29">
        <f t="shared" si="19"/>
        <v>4.604988737799283</v>
      </c>
      <c r="H41" s="29">
        <f t="shared" si="19"/>
        <v>4.162843080003337</v>
      </c>
      <c r="I41" s="29">
        <f t="shared" si="19"/>
        <v>3.745724534912822</v>
      </c>
      <c r="J41" s="29">
        <f t="shared" si="19"/>
        <v>6.582130641528322</v>
      </c>
      <c r="K41" s="29">
        <f t="shared" si="19"/>
        <v>6.089930758321515</v>
      </c>
      <c r="L41" s="29">
        <f t="shared" si="19"/>
        <v>4.129473596396096</v>
      </c>
      <c r="M41" s="29">
        <f t="shared" si="19"/>
        <v>2.894802702928172</v>
      </c>
      <c r="N41" s="29">
        <f t="shared" si="19"/>
        <v>1.9938266455326603</v>
      </c>
      <c r="O41" s="29">
        <f t="shared" si="19"/>
        <v>6.698923834153667</v>
      </c>
      <c r="P41" s="29">
        <f t="shared" si="19"/>
        <v>43.1967965295737</v>
      </c>
      <c r="Q41" s="29">
        <f t="shared" si="19"/>
        <v>94.7276215900559</v>
      </c>
      <c r="R41" s="29">
        <f t="shared" si="19"/>
        <v>0.058396596312672064</v>
      </c>
      <c r="S41" s="29">
        <f t="shared" si="19"/>
        <v>0.1251355635271544</v>
      </c>
      <c r="T41" s="29">
        <f t="shared" si="19"/>
        <v>5.08884625010428</v>
      </c>
      <c r="U41" s="29">
        <f t="shared" si="19"/>
        <v>0</v>
      </c>
      <c r="V41" s="23">
        <f>SUM(Q41:U41)</f>
        <v>100.00000000000001</v>
      </c>
    </row>
    <row r="42" spans="1:22" ht="11.25">
      <c r="A42" s="4">
        <v>88</v>
      </c>
      <c r="B42" s="11" t="str">
        <f t="shared" si="14"/>
        <v>Mas Vida</v>
      </c>
      <c r="C42" s="29">
        <f aca="true" t="shared" si="20" ref="C42:U42">(C11/$V11)*100</f>
        <v>0.8094958254580878</v>
      </c>
      <c r="D42" s="29">
        <f t="shared" si="20"/>
        <v>0.45689659736450605</v>
      </c>
      <c r="E42" s="29">
        <f t="shared" si="20"/>
        <v>0.9519120301985885</v>
      </c>
      <c r="F42" s="29">
        <f t="shared" si="20"/>
        <v>1.1080933699697697</v>
      </c>
      <c r="G42" s="29">
        <f t="shared" si="20"/>
        <v>1.6121090834008354</v>
      </c>
      <c r="H42" s="29">
        <f t="shared" si="20"/>
        <v>2.075358820010271</v>
      </c>
      <c r="I42" s="29">
        <f t="shared" si="20"/>
        <v>2.422134337129334</v>
      </c>
      <c r="J42" s="29">
        <f t="shared" si="20"/>
        <v>5.655882212798399</v>
      </c>
      <c r="K42" s="29">
        <f t="shared" si="20"/>
        <v>6.403964358888836</v>
      </c>
      <c r="L42" s="29">
        <f t="shared" si="20"/>
        <v>6.673972776798336</v>
      </c>
      <c r="M42" s="29">
        <f t="shared" si="20"/>
        <v>6.002657729917462</v>
      </c>
      <c r="N42" s="29">
        <f t="shared" si="20"/>
        <v>5.71729589216605</v>
      </c>
      <c r="O42" s="29">
        <f t="shared" si="20"/>
        <v>42.4193813101232</v>
      </c>
      <c r="P42" s="29">
        <f t="shared" si="20"/>
        <v>6.584499399098913</v>
      </c>
      <c r="Q42" s="29">
        <f t="shared" si="20"/>
        <v>88.89365374332259</v>
      </c>
      <c r="R42" s="29">
        <f t="shared" si="20"/>
        <v>4.029478566096473</v>
      </c>
      <c r="S42" s="29">
        <f t="shared" si="20"/>
        <v>4.624026513767783</v>
      </c>
      <c r="T42" s="29">
        <f t="shared" si="20"/>
        <v>2.4528411768131595</v>
      </c>
      <c r="U42" s="29">
        <f t="shared" si="20"/>
        <v>0</v>
      </c>
      <c r="V42" s="23">
        <f t="shared" si="16"/>
        <v>100.00000000000001</v>
      </c>
    </row>
    <row r="43" spans="1:22" ht="11.25">
      <c r="A43" s="4">
        <v>99</v>
      </c>
      <c r="B43" s="11" t="str">
        <f t="shared" si="14"/>
        <v>Isapre Banmédica</v>
      </c>
      <c r="C43" s="29">
        <f aca="true" t="shared" si="21" ref="C43:U43">(C12/$V12)*100</f>
        <v>0.7749030967028633</v>
      </c>
      <c r="D43" s="29">
        <f t="shared" si="21"/>
        <v>0.737079290981447</v>
      </c>
      <c r="E43" s="29">
        <f t="shared" si="21"/>
        <v>1.7567056435057817</v>
      </c>
      <c r="F43" s="29">
        <f t="shared" si="21"/>
        <v>1.9707172622030267</v>
      </c>
      <c r="G43" s="29">
        <f t="shared" si="21"/>
        <v>2.4760045129942556</v>
      </c>
      <c r="H43" s="29">
        <f t="shared" si="21"/>
        <v>2.984524567693297</v>
      </c>
      <c r="I43" s="29">
        <f t="shared" si="21"/>
        <v>3.132263706280368</v>
      </c>
      <c r="J43" s="29">
        <f t="shared" si="21"/>
        <v>6.560328970125659</v>
      </c>
      <c r="K43" s="29">
        <f t="shared" si="21"/>
        <v>6.535436380035496</v>
      </c>
      <c r="L43" s="29">
        <f t="shared" si="21"/>
        <v>5.716890430577153</v>
      </c>
      <c r="M43" s="29">
        <f t="shared" si="21"/>
        <v>5.094898958713862</v>
      </c>
      <c r="N43" s="29">
        <f t="shared" si="21"/>
        <v>4.420536063543993</v>
      </c>
      <c r="O43" s="29">
        <f t="shared" si="21"/>
        <v>33.552948478804126</v>
      </c>
      <c r="P43" s="29">
        <f t="shared" si="21"/>
        <v>8.830080593801421</v>
      </c>
      <c r="Q43" s="29">
        <f t="shared" si="21"/>
        <v>84.54331795596275</v>
      </c>
      <c r="R43" s="29">
        <f t="shared" si="21"/>
        <v>5.180891542661697</v>
      </c>
      <c r="S43" s="29">
        <f t="shared" si="21"/>
        <v>3.498217108644841</v>
      </c>
      <c r="T43" s="29">
        <f t="shared" si="21"/>
        <v>6.777573392730717</v>
      </c>
      <c r="U43" s="29">
        <f t="shared" si="21"/>
        <v>0</v>
      </c>
      <c r="V43" s="23">
        <f t="shared" si="16"/>
        <v>100</v>
      </c>
    </row>
    <row r="44" spans="1:22" ht="11.25">
      <c r="A44" s="4">
        <v>107</v>
      </c>
      <c r="B44" s="11" t="str">
        <f t="shared" si="14"/>
        <v>Consalud S.A.</v>
      </c>
      <c r="C44" s="29">
        <f aca="true" t="shared" si="22" ref="C44:U44">(C13/$V13)*100</f>
        <v>1.2019001907413305</v>
      </c>
      <c r="D44" s="29">
        <f t="shared" si="22"/>
        <v>1.1979606107662155</v>
      </c>
      <c r="E44" s="29">
        <f t="shared" si="22"/>
        <v>3.3492995755102575</v>
      </c>
      <c r="F44" s="29">
        <f t="shared" si="22"/>
        <v>3.626383367093345</v>
      </c>
      <c r="G44" s="29">
        <f t="shared" si="22"/>
        <v>3.938923378452467</v>
      </c>
      <c r="H44" s="29">
        <f t="shared" si="22"/>
        <v>4.0856727325255005</v>
      </c>
      <c r="I44" s="29">
        <f t="shared" si="22"/>
        <v>4.137215570533255</v>
      </c>
      <c r="J44" s="29">
        <f t="shared" si="22"/>
        <v>8.017373547690257</v>
      </c>
      <c r="K44" s="29">
        <f t="shared" si="22"/>
        <v>7.4993187809626365</v>
      </c>
      <c r="L44" s="29">
        <f t="shared" si="22"/>
        <v>6.403458951218151</v>
      </c>
      <c r="M44" s="29">
        <f t="shared" si="22"/>
        <v>5.401820742545166</v>
      </c>
      <c r="N44" s="29">
        <f t="shared" si="22"/>
        <v>4.631632857410186</v>
      </c>
      <c r="O44" s="29">
        <f t="shared" si="22"/>
        <v>25.047849481781082</v>
      </c>
      <c r="P44" s="29">
        <f t="shared" si="22"/>
        <v>9.168715795417612</v>
      </c>
      <c r="Q44" s="29">
        <f t="shared" si="22"/>
        <v>87.70752558264746</v>
      </c>
      <c r="R44" s="29">
        <f t="shared" si="22"/>
        <v>1.5636849517893898</v>
      </c>
      <c r="S44" s="29">
        <f t="shared" si="22"/>
        <v>3.89000692709479</v>
      </c>
      <c r="T44" s="29">
        <f t="shared" si="22"/>
        <v>6.838782538468358</v>
      </c>
      <c r="U44" s="29">
        <f t="shared" si="22"/>
        <v>0</v>
      </c>
      <c r="V44" s="23">
        <f t="shared" si="16"/>
        <v>100</v>
      </c>
    </row>
    <row r="45" spans="1:22" ht="11.25">
      <c r="A45" s="4"/>
      <c r="B45" s="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2:22" ht="11.25">
      <c r="B46" s="11" t="s">
        <v>44</v>
      </c>
      <c r="C46" s="29">
        <f aca="true" t="shared" si="23" ref="C46:U46">(C15/$V15)*100</f>
        <v>0.7642862853944647</v>
      </c>
      <c r="D46" s="29">
        <f t="shared" si="23"/>
        <v>0.7256650561399902</v>
      </c>
      <c r="E46" s="29">
        <f t="shared" si="23"/>
        <v>1.7832156849307244</v>
      </c>
      <c r="F46" s="29">
        <f t="shared" si="23"/>
        <v>1.9636860500976596</v>
      </c>
      <c r="G46" s="29">
        <f t="shared" si="23"/>
        <v>2.4015836845652148</v>
      </c>
      <c r="H46" s="29">
        <f t="shared" si="23"/>
        <v>2.7714479891260897</v>
      </c>
      <c r="I46" s="29">
        <f t="shared" si="23"/>
        <v>2.980188237444174</v>
      </c>
      <c r="J46" s="29">
        <f t="shared" si="23"/>
        <v>6.278555437526413</v>
      </c>
      <c r="K46" s="29">
        <f t="shared" si="23"/>
        <v>6.430541753760751</v>
      </c>
      <c r="L46" s="29">
        <f t="shared" si="23"/>
        <v>5.797681869581606</v>
      </c>
      <c r="M46" s="29">
        <f t="shared" si="23"/>
        <v>5.15961061805389</v>
      </c>
      <c r="N46" s="29">
        <f t="shared" si="23"/>
        <v>4.617557025208741</v>
      </c>
      <c r="O46" s="29">
        <f t="shared" si="23"/>
        <v>36.06209094335743</v>
      </c>
      <c r="P46" s="29">
        <f t="shared" si="23"/>
        <v>7.512150338667489</v>
      </c>
      <c r="Q46" s="29">
        <f t="shared" si="23"/>
        <v>85.24826097385464</v>
      </c>
      <c r="R46" s="29">
        <f t="shared" si="23"/>
        <v>3.445284926155639</v>
      </c>
      <c r="S46" s="29">
        <f t="shared" si="23"/>
        <v>5.3088127791294015</v>
      </c>
      <c r="T46" s="29">
        <f t="shared" si="23"/>
        <v>5.9976413208603185</v>
      </c>
      <c r="U46" s="29">
        <f t="shared" si="23"/>
        <v>0</v>
      </c>
      <c r="V46" s="23">
        <f>SUM(Q46:U46)</f>
        <v>100</v>
      </c>
    </row>
    <row r="47" spans="1:22" ht="11.25">
      <c r="A47" s="4"/>
      <c r="B47" s="4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6"/>
      <c r="R47" s="26"/>
      <c r="S47" s="26"/>
      <c r="T47" s="26"/>
      <c r="U47" s="26"/>
      <c r="V47" s="26"/>
    </row>
    <row r="48" spans="1:22" ht="11.25">
      <c r="A48" s="4">
        <v>62</v>
      </c>
      <c r="B48" s="11" t="str">
        <f aca="true" t="shared" si="24" ref="B48:B53">+B17</f>
        <v>San Lorenzo</v>
      </c>
      <c r="C48" s="29">
        <f aca="true" t="shared" si="25" ref="C48:U48">(C17/$V17)*100</f>
        <v>0.13315579227696406</v>
      </c>
      <c r="D48" s="29">
        <f t="shared" si="25"/>
        <v>0</v>
      </c>
      <c r="E48" s="29">
        <f t="shared" si="25"/>
        <v>0.06657789613848203</v>
      </c>
      <c r="F48" s="29">
        <f t="shared" si="25"/>
        <v>0.3328894806924101</v>
      </c>
      <c r="G48" s="29">
        <f t="shared" si="25"/>
        <v>0.1997336884154461</v>
      </c>
      <c r="H48" s="29">
        <f t="shared" si="25"/>
        <v>0.13315579227696406</v>
      </c>
      <c r="I48" s="29">
        <f t="shared" si="25"/>
        <v>0.3994673768308922</v>
      </c>
      <c r="J48" s="29">
        <f t="shared" si="25"/>
        <v>0.6657789613848202</v>
      </c>
      <c r="K48" s="29">
        <f t="shared" si="25"/>
        <v>0.8655126498002662</v>
      </c>
      <c r="L48" s="29">
        <f t="shared" si="25"/>
        <v>2.0639147802929427</v>
      </c>
      <c r="M48" s="29">
        <f t="shared" si="25"/>
        <v>4.993342210386151</v>
      </c>
      <c r="N48" s="29">
        <f t="shared" si="25"/>
        <v>5.193075898801598</v>
      </c>
      <c r="O48" s="29">
        <f t="shared" si="25"/>
        <v>72.83621837549934</v>
      </c>
      <c r="P48" s="29">
        <f t="shared" si="25"/>
        <v>0.9986684420772304</v>
      </c>
      <c r="Q48" s="29">
        <f t="shared" si="25"/>
        <v>88.8814913448735</v>
      </c>
      <c r="R48" s="29">
        <f t="shared" si="25"/>
        <v>0</v>
      </c>
      <c r="S48" s="29">
        <f t="shared" si="25"/>
        <v>0.9986684420772304</v>
      </c>
      <c r="T48" s="29">
        <f t="shared" si="25"/>
        <v>10.119840213049267</v>
      </c>
      <c r="U48" s="29">
        <f t="shared" si="25"/>
        <v>0</v>
      </c>
      <c r="V48" s="23">
        <f aca="true" t="shared" si="26" ref="V48:V53">SUM(Q48:U48)</f>
        <v>100</v>
      </c>
    </row>
    <row r="49" spans="1:22" ht="11.25">
      <c r="A49" s="4">
        <v>63</v>
      </c>
      <c r="B49" s="11" t="str">
        <f t="shared" si="24"/>
        <v>Fusat Ltda.</v>
      </c>
      <c r="C49" s="29">
        <f aca="true" t="shared" si="27" ref="C49:U49">(C18/$V18)*100</f>
        <v>0.2876742642177473</v>
      </c>
      <c r="D49" s="29">
        <f t="shared" si="27"/>
        <v>0.4056944751788744</v>
      </c>
      <c r="E49" s="29">
        <f t="shared" si="27"/>
        <v>0.516338422954931</v>
      </c>
      <c r="F49" s="29">
        <f t="shared" si="27"/>
        <v>0.7450025816921148</v>
      </c>
      <c r="G49" s="29">
        <f t="shared" si="27"/>
        <v>0.929409161318876</v>
      </c>
      <c r="H49" s="29">
        <f t="shared" si="27"/>
        <v>0.9146566349487348</v>
      </c>
      <c r="I49" s="29">
        <f t="shared" si="27"/>
        <v>1.1064394777605666</v>
      </c>
      <c r="J49" s="29">
        <f t="shared" si="27"/>
        <v>2.5669395884045145</v>
      </c>
      <c r="K49" s="29">
        <f t="shared" si="27"/>
        <v>2.4562956406284577</v>
      </c>
      <c r="L49" s="29">
        <f t="shared" si="27"/>
        <v>2.412038061518035</v>
      </c>
      <c r="M49" s="29">
        <f t="shared" si="27"/>
        <v>2.6702072729955004</v>
      </c>
      <c r="N49" s="29">
        <f t="shared" si="27"/>
        <v>3.1054068009146567</v>
      </c>
      <c r="O49" s="29">
        <f t="shared" si="27"/>
        <v>38.31968724644096</v>
      </c>
      <c r="P49" s="29">
        <f t="shared" si="27"/>
        <v>1.6891642693811315</v>
      </c>
      <c r="Q49" s="29">
        <f t="shared" si="27"/>
        <v>58.124953898355095</v>
      </c>
      <c r="R49" s="29">
        <f t="shared" si="27"/>
        <v>0.5753485284354946</v>
      </c>
      <c r="S49" s="29">
        <f t="shared" si="27"/>
        <v>5.797742863465368</v>
      </c>
      <c r="T49" s="29">
        <f t="shared" si="27"/>
        <v>35.50195470974404</v>
      </c>
      <c r="U49" s="29">
        <f t="shared" si="27"/>
        <v>0</v>
      </c>
      <c r="V49" s="23">
        <f t="shared" si="26"/>
        <v>100</v>
      </c>
    </row>
    <row r="50" spans="1:22" ht="11.25">
      <c r="A50" s="4">
        <v>65</v>
      </c>
      <c r="B50" s="11" t="str">
        <f t="shared" si="24"/>
        <v>Chuquicamata</v>
      </c>
      <c r="C50" s="29">
        <f aca="true" t="shared" si="28" ref="C50:U50">(C19/$V19)*100</f>
        <v>0.05545432939871663</v>
      </c>
      <c r="D50" s="29">
        <f t="shared" si="28"/>
        <v>0.05545432939871663</v>
      </c>
      <c r="E50" s="29">
        <f t="shared" si="28"/>
        <v>0.023766141170878555</v>
      </c>
      <c r="F50" s="29">
        <f t="shared" si="28"/>
        <v>0.05545432939871663</v>
      </c>
      <c r="G50" s="29">
        <f t="shared" si="28"/>
        <v>0.11883070585439277</v>
      </c>
      <c r="H50" s="29">
        <f t="shared" si="28"/>
        <v>0.21389527053790697</v>
      </c>
      <c r="I50" s="29">
        <f t="shared" si="28"/>
        <v>0.20597322348094746</v>
      </c>
      <c r="J50" s="29">
        <f t="shared" si="28"/>
        <v>0.3802582587340569</v>
      </c>
      <c r="K50" s="29">
        <f t="shared" si="28"/>
        <v>0.5545432939871663</v>
      </c>
      <c r="L50" s="29">
        <f t="shared" si="28"/>
        <v>0.5307771528162877</v>
      </c>
      <c r="M50" s="29">
        <f t="shared" si="28"/>
        <v>0.7288283292402757</v>
      </c>
      <c r="N50" s="29">
        <f t="shared" si="28"/>
        <v>0.6337637645567614</v>
      </c>
      <c r="O50" s="29">
        <f t="shared" si="28"/>
        <v>72.51841875940744</v>
      </c>
      <c r="P50" s="29">
        <f t="shared" si="28"/>
        <v>0.46740077636061156</v>
      </c>
      <c r="Q50" s="29">
        <f t="shared" si="28"/>
        <v>76.54281866434287</v>
      </c>
      <c r="R50" s="29">
        <f t="shared" si="28"/>
        <v>0.7525944704111542</v>
      </c>
      <c r="S50" s="29">
        <f t="shared" si="28"/>
        <v>9.918402915313317</v>
      </c>
      <c r="T50" s="29">
        <f t="shared" si="28"/>
        <v>12.786183949932662</v>
      </c>
      <c r="U50" s="29">
        <f t="shared" si="28"/>
        <v>0</v>
      </c>
      <c r="V50" s="23">
        <f t="shared" si="26"/>
        <v>100.00000000000001</v>
      </c>
    </row>
    <row r="51" spans="1:22" ht="11.25">
      <c r="A51" s="4">
        <v>68</v>
      </c>
      <c r="B51" s="11" t="str">
        <f t="shared" si="24"/>
        <v>Río Blanco</v>
      </c>
      <c r="C51" s="29">
        <f aca="true" t="shared" si="29" ref="C51:U51">(C20/$V20)*100</f>
        <v>0.13805798435342845</v>
      </c>
      <c r="D51" s="29">
        <f t="shared" si="29"/>
        <v>0.13805798435342845</v>
      </c>
      <c r="E51" s="29">
        <f t="shared" si="29"/>
        <v>0.23009664058904739</v>
      </c>
      <c r="F51" s="29">
        <f t="shared" si="29"/>
        <v>0.46019328117809477</v>
      </c>
      <c r="G51" s="29">
        <f t="shared" si="29"/>
        <v>0.18407731247123793</v>
      </c>
      <c r="H51" s="29">
        <f t="shared" si="29"/>
        <v>0.32213529682466635</v>
      </c>
      <c r="I51" s="29">
        <f t="shared" si="29"/>
        <v>0.32213529682466635</v>
      </c>
      <c r="J51" s="29">
        <f t="shared" si="29"/>
        <v>1.1965025310630464</v>
      </c>
      <c r="K51" s="29">
        <f t="shared" si="29"/>
        <v>1.8867924528301887</v>
      </c>
      <c r="L51" s="29">
        <f t="shared" si="29"/>
        <v>1.6106764841233319</v>
      </c>
      <c r="M51" s="29">
        <f t="shared" si="29"/>
        <v>1.4265991716520938</v>
      </c>
      <c r="N51" s="29">
        <f t="shared" si="29"/>
        <v>1.1965025310630464</v>
      </c>
      <c r="O51" s="29">
        <f t="shared" si="29"/>
        <v>69.35112747353888</v>
      </c>
      <c r="P51" s="29">
        <f t="shared" si="29"/>
        <v>0.8283479061205707</v>
      </c>
      <c r="Q51" s="29">
        <f t="shared" si="29"/>
        <v>79.29130234698573</v>
      </c>
      <c r="R51" s="29">
        <f t="shared" si="29"/>
        <v>0.6442705936493327</v>
      </c>
      <c r="S51" s="29">
        <f t="shared" si="29"/>
        <v>3.9116428900138054</v>
      </c>
      <c r="T51" s="29">
        <f t="shared" si="29"/>
        <v>16.15278416935113</v>
      </c>
      <c r="U51" s="29">
        <f t="shared" si="29"/>
        <v>0</v>
      </c>
      <c r="V51" s="23">
        <f t="shared" si="26"/>
        <v>100</v>
      </c>
    </row>
    <row r="52" spans="1:22" ht="11.25">
      <c r="A52" s="4">
        <v>76</v>
      </c>
      <c r="B52" s="11" t="str">
        <f t="shared" si="24"/>
        <v>Isapre Fundación</v>
      </c>
      <c r="C52" s="29">
        <f aca="true" t="shared" si="30" ref="C52:U52">(C21/$V21)*100</f>
        <v>0.11013215859030838</v>
      </c>
      <c r="D52" s="29">
        <f t="shared" si="30"/>
        <v>0.11701541850220264</v>
      </c>
      <c r="E52" s="29">
        <f t="shared" si="30"/>
        <v>0.227147577092511</v>
      </c>
      <c r="F52" s="29">
        <f t="shared" si="30"/>
        <v>0.2615638766519824</v>
      </c>
      <c r="G52" s="29">
        <f t="shared" si="30"/>
        <v>0.5506607929515419</v>
      </c>
      <c r="H52" s="29">
        <f t="shared" si="30"/>
        <v>0.5644273127753303</v>
      </c>
      <c r="I52" s="29">
        <f t="shared" si="30"/>
        <v>3.703193832599119</v>
      </c>
      <c r="J52" s="29">
        <f t="shared" si="30"/>
        <v>4.9284140969163</v>
      </c>
      <c r="K52" s="29">
        <f t="shared" si="30"/>
        <v>4.006057268722467</v>
      </c>
      <c r="L52" s="29">
        <f t="shared" si="30"/>
        <v>3.6687775330396475</v>
      </c>
      <c r="M52" s="29">
        <f t="shared" si="30"/>
        <v>3.758259911894273</v>
      </c>
      <c r="N52" s="29">
        <f t="shared" si="30"/>
        <v>4.5085352422907485</v>
      </c>
      <c r="O52" s="29">
        <f t="shared" si="30"/>
        <v>27.822136563876654</v>
      </c>
      <c r="P52" s="29">
        <f t="shared" si="30"/>
        <v>0.908590308370044</v>
      </c>
      <c r="Q52" s="29">
        <f t="shared" si="30"/>
        <v>55.13491189427313</v>
      </c>
      <c r="R52" s="29">
        <f t="shared" si="30"/>
        <v>0.34416299559471364</v>
      </c>
      <c r="S52" s="29">
        <f t="shared" si="30"/>
        <v>1.9548458149779735</v>
      </c>
      <c r="T52" s="29">
        <f t="shared" si="30"/>
        <v>42.56607929515418</v>
      </c>
      <c r="U52" s="29">
        <f t="shared" si="30"/>
        <v>0</v>
      </c>
      <c r="V52" s="23">
        <f t="shared" si="26"/>
        <v>100</v>
      </c>
    </row>
    <row r="53" spans="1:22" ht="11.25">
      <c r="A53" s="4">
        <v>94</v>
      </c>
      <c r="B53" s="11" t="str">
        <f t="shared" si="24"/>
        <v>Cruz del Norte</v>
      </c>
      <c r="C53" s="29">
        <f aca="true" t="shared" si="31" ref="C53:U53">(C22/$V22)*100</f>
        <v>0.43821209465381245</v>
      </c>
      <c r="D53" s="29">
        <f t="shared" si="31"/>
        <v>0</v>
      </c>
      <c r="E53" s="29">
        <f t="shared" si="31"/>
        <v>0.0876424189307625</v>
      </c>
      <c r="F53" s="29">
        <f t="shared" si="31"/>
        <v>0.0876424189307625</v>
      </c>
      <c r="G53" s="29">
        <f t="shared" si="31"/>
        <v>0.43821209465381245</v>
      </c>
      <c r="H53" s="29">
        <f t="shared" si="31"/>
        <v>1.1393514460999123</v>
      </c>
      <c r="I53" s="29">
        <f t="shared" si="31"/>
        <v>2.0157756354075373</v>
      </c>
      <c r="J53" s="29">
        <f t="shared" si="31"/>
        <v>14.11042944785276</v>
      </c>
      <c r="K53" s="29">
        <f t="shared" si="31"/>
        <v>17.002629272567923</v>
      </c>
      <c r="L53" s="29">
        <f t="shared" si="31"/>
        <v>16.827344434706397</v>
      </c>
      <c r="M53" s="29">
        <f t="shared" si="31"/>
        <v>13.321647677475898</v>
      </c>
      <c r="N53" s="29">
        <f t="shared" si="31"/>
        <v>7.712532865907098</v>
      </c>
      <c r="O53" s="29">
        <f t="shared" si="31"/>
        <v>24.539877300613497</v>
      </c>
      <c r="P53" s="29">
        <f t="shared" si="31"/>
        <v>0.43821209465381245</v>
      </c>
      <c r="Q53" s="29">
        <f t="shared" si="31"/>
        <v>98.15950920245399</v>
      </c>
      <c r="R53" s="29">
        <f t="shared" si="31"/>
        <v>0.0876424189307625</v>
      </c>
      <c r="S53" s="29">
        <f t="shared" si="31"/>
        <v>0</v>
      </c>
      <c r="T53" s="29">
        <f t="shared" si="31"/>
        <v>1.7528483786152498</v>
      </c>
      <c r="U53" s="29">
        <f t="shared" si="31"/>
        <v>0</v>
      </c>
      <c r="V53" s="23">
        <f t="shared" si="26"/>
        <v>100</v>
      </c>
    </row>
    <row r="54" spans="1:22" ht="11.25">
      <c r="A54" s="4"/>
      <c r="B54" s="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</row>
    <row r="55" spans="1:22" ht="11.25">
      <c r="A55" s="11"/>
      <c r="B55" s="11" t="s">
        <v>50</v>
      </c>
      <c r="C55" s="29">
        <f aca="true" t="shared" si="32" ref="C55:U55">(C24/$V24)*100</f>
        <v>0.15815833406554783</v>
      </c>
      <c r="D55" s="29">
        <f t="shared" si="32"/>
        <v>0.1801247693524295</v>
      </c>
      <c r="E55" s="29">
        <f t="shared" si="32"/>
        <v>0.24822071874176257</v>
      </c>
      <c r="F55" s="29">
        <f t="shared" si="32"/>
        <v>0.35585625164748264</v>
      </c>
      <c r="G55" s="29">
        <f t="shared" si="32"/>
        <v>0.5118179421843424</v>
      </c>
      <c r="H55" s="29">
        <f t="shared" si="32"/>
        <v>0.560144099815482</v>
      </c>
      <c r="I55" s="29">
        <f t="shared" si="32"/>
        <v>1.6474826465161234</v>
      </c>
      <c r="J55" s="29">
        <f t="shared" si="32"/>
        <v>2.8754063790528073</v>
      </c>
      <c r="K55" s="29">
        <f t="shared" si="32"/>
        <v>2.708461470872507</v>
      </c>
      <c r="L55" s="29">
        <f t="shared" si="32"/>
        <v>2.603022581495475</v>
      </c>
      <c r="M55" s="29">
        <f t="shared" si="32"/>
        <v>2.7633775590897107</v>
      </c>
      <c r="N55" s="29">
        <f t="shared" si="32"/>
        <v>2.961075476671646</v>
      </c>
      <c r="O55" s="29">
        <f t="shared" si="32"/>
        <v>46.727001142254636</v>
      </c>
      <c r="P55" s="29">
        <f t="shared" si="32"/>
        <v>1.0060627361391794</v>
      </c>
      <c r="Q55" s="29">
        <f t="shared" si="32"/>
        <v>65.30621210789913</v>
      </c>
      <c r="R55" s="29">
        <f t="shared" si="32"/>
        <v>0.5228011598277831</v>
      </c>
      <c r="S55" s="29">
        <f t="shared" si="32"/>
        <v>5.320270626482734</v>
      </c>
      <c r="T55" s="29">
        <f t="shared" si="32"/>
        <v>28.850716105790355</v>
      </c>
      <c r="U55" s="29">
        <f t="shared" si="32"/>
        <v>0</v>
      </c>
      <c r="V55" s="23">
        <f>SUM(Q55:U55)</f>
        <v>100</v>
      </c>
    </row>
    <row r="56" spans="1:22" ht="11.25">
      <c r="A56" s="4"/>
      <c r="B56" s="4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spans="1:22" ht="12" thickBot="1">
      <c r="A57" s="100"/>
      <c r="B57" s="100" t="s">
        <v>51</v>
      </c>
      <c r="C57" s="101">
        <f aca="true" t="shared" si="33" ref="C57:U57">(C26/$V26)*100</f>
        <v>0.7452077980623768</v>
      </c>
      <c r="D57" s="101">
        <f t="shared" si="33"/>
        <v>0.7084936265304486</v>
      </c>
      <c r="E57" s="101">
        <f t="shared" si="33"/>
        <v>1.7349001734070475</v>
      </c>
      <c r="F57" s="101">
        <f t="shared" si="33"/>
        <v>1.9130779889207554</v>
      </c>
      <c r="G57" s="101">
        <f t="shared" si="33"/>
        <v>2.342101405786319</v>
      </c>
      <c r="H57" s="101">
        <f t="shared" si="33"/>
        <v>2.701844973546437</v>
      </c>
      <c r="I57" s="101">
        <f t="shared" si="33"/>
        <v>2.9382399876098315</v>
      </c>
      <c r="J57" s="101">
        <f t="shared" si="33"/>
        <v>6.171437895662611</v>
      </c>
      <c r="K57" s="101">
        <f t="shared" si="33"/>
        <v>6.313385530606205</v>
      </c>
      <c r="L57" s="101">
        <f t="shared" si="33"/>
        <v>5.697126753084405</v>
      </c>
      <c r="M57" s="101">
        <f t="shared" si="33"/>
        <v>5.084186770729333</v>
      </c>
      <c r="N57" s="101">
        <f t="shared" si="33"/>
        <v>4.565417601230166</v>
      </c>
      <c r="O57" s="101">
        <f t="shared" si="33"/>
        <v>36.397779726033455</v>
      </c>
      <c r="P57" s="101">
        <f t="shared" si="33"/>
        <v>7.307364683041233</v>
      </c>
      <c r="Q57" s="101">
        <f t="shared" si="33"/>
        <v>84.62056491425062</v>
      </c>
      <c r="R57" s="101">
        <f t="shared" si="33"/>
        <v>3.3532968081487486</v>
      </c>
      <c r="S57" s="101">
        <f t="shared" si="33"/>
        <v>5.3091734264071</v>
      </c>
      <c r="T57" s="101">
        <f t="shared" si="33"/>
        <v>6.716964851193522</v>
      </c>
      <c r="U57" s="101">
        <f t="shared" si="33"/>
        <v>0</v>
      </c>
      <c r="V57" s="42">
        <f>SUM(Q57:U57)</f>
        <v>100</v>
      </c>
    </row>
    <row r="58" spans="1:22" ht="11.25">
      <c r="A58" s="4"/>
      <c r="B58" s="4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</row>
    <row r="59" spans="1:22" ht="12" thickBot="1">
      <c r="A59" s="27"/>
      <c r="B59" s="145" t="s">
        <v>52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2:23" ht="11.25">
      <c r="B60" s="11" t="str">
        <f>+'Cartera vigente por mes'!B26</f>
        <v>Fuente: Superintendencia de Salud, Archivo Maestro de Beneficiarios.</v>
      </c>
      <c r="C60" s="4"/>
      <c r="D60" s="4"/>
      <c r="E60" s="4"/>
      <c r="F60" s="4"/>
      <c r="G60" s="4"/>
      <c r="H60" s="4"/>
      <c r="I60" s="4"/>
      <c r="J60" s="4"/>
      <c r="K60" s="11" t="s">
        <v>1</v>
      </c>
      <c r="L60" s="11" t="s">
        <v>1</v>
      </c>
      <c r="M60" s="11" t="s">
        <v>1</v>
      </c>
      <c r="N60" s="11"/>
      <c r="O60" s="11" t="s">
        <v>1</v>
      </c>
      <c r="P60" s="4"/>
      <c r="Q60" s="11" t="s">
        <v>1</v>
      </c>
      <c r="R60" s="4"/>
      <c r="S60" s="4"/>
      <c r="T60" s="4"/>
      <c r="U60" s="4"/>
      <c r="V60" s="4"/>
      <c r="W60" s="11" t="s">
        <v>1</v>
      </c>
    </row>
    <row r="61" spans="2:23" ht="11.25">
      <c r="B61" s="11" t="str">
        <f>+B30</f>
        <v>(*) Sin renta informada o renta igual a 0</v>
      </c>
      <c r="C61" s="4"/>
      <c r="D61" s="4"/>
      <c r="E61" s="4"/>
      <c r="F61" s="4"/>
      <c r="G61" s="4"/>
      <c r="H61" s="4"/>
      <c r="I61" s="4"/>
      <c r="J61" s="4"/>
      <c r="K61" s="11" t="s">
        <v>1</v>
      </c>
      <c r="L61" s="11" t="s">
        <v>1</v>
      </c>
      <c r="M61" s="11" t="s">
        <v>1</v>
      </c>
      <c r="N61" s="11"/>
      <c r="O61" s="11" t="s">
        <v>1</v>
      </c>
      <c r="P61" s="4"/>
      <c r="Q61" s="11" t="s">
        <v>1</v>
      </c>
      <c r="R61" s="4"/>
      <c r="S61" s="4"/>
      <c r="T61" s="4"/>
      <c r="U61" s="4"/>
      <c r="V61" s="4"/>
      <c r="W61" s="11" t="s">
        <v>1</v>
      </c>
    </row>
    <row r="62" ht="11.25"/>
    <row r="63" spans="1:22" ht="15">
      <c r="A63" s="154" t="s">
        <v>230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</row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</sheetData>
  <sheetProtection/>
  <mergeCells count="5">
    <mergeCell ref="A1:V1"/>
    <mergeCell ref="A32:V32"/>
    <mergeCell ref="A63:V63"/>
    <mergeCell ref="B2:V2"/>
    <mergeCell ref="B3:V3"/>
  </mergeCells>
  <hyperlinks>
    <hyperlink ref="A1" location="Indice!A1" display="Volver"/>
    <hyperlink ref="A32" location="Indice!A1" display="Volver"/>
    <hyperlink ref="A63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94"/>
  <sheetViews>
    <sheetView showGridLines="0" zoomScale="80" zoomScaleNormal="80" zoomScalePageLayoutView="0" workbookViewId="0" topLeftCell="A1">
      <selection activeCell="A2" sqref="A2"/>
    </sheetView>
  </sheetViews>
  <sheetFormatPr defaultColWidth="0" defaultRowHeight="15" zeroHeight="1"/>
  <cols>
    <col min="1" max="1" width="3.69921875" style="1" bestFit="1" customWidth="1"/>
    <col min="2" max="2" width="18.5" style="1" customWidth="1"/>
    <col min="3" max="3" width="7.19921875" style="1" bestFit="1" customWidth="1"/>
    <col min="4" max="4" width="7.69921875" style="1" bestFit="1" customWidth="1"/>
    <col min="5" max="6" width="7.19921875" style="1" bestFit="1" customWidth="1"/>
    <col min="7" max="7" width="8.19921875" style="1" bestFit="1" customWidth="1"/>
    <col min="8" max="9" width="7.19921875" style="1" bestFit="1" customWidth="1"/>
    <col min="10" max="10" width="8.19921875" style="1" bestFit="1" customWidth="1"/>
    <col min="11" max="12" width="7.19921875" style="1" bestFit="1" customWidth="1"/>
    <col min="13" max="13" width="6.5" style="1" bestFit="1" customWidth="1"/>
    <col min="14" max="14" width="7.19921875" style="1" bestFit="1" customWidth="1"/>
    <col min="15" max="16" width="7.09765625" style="1" customWidth="1"/>
    <col min="17" max="17" width="8.09765625" style="1" bestFit="1" customWidth="1"/>
    <col min="18" max="18" width="7" style="1" hidden="1" customWidth="1"/>
    <col min="19" max="19" width="9.09765625" style="1" bestFit="1" customWidth="1"/>
    <col min="20" max="20" width="6.09765625" style="1" bestFit="1" customWidth="1"/>
    <col min="21" max="21" width="6.59765625" style="1" bestFit="1" customWidth="1"/>
    <col min="22" max="22" width="0" style="1" hidden="1" customWidth="1"/>
    <col min="23" max="23" width="12" style="79" hidden="1" customWidth="1"/>
    <col min="24" max="24" width="8.59765625" style="1" hidden="1" customWidth="1"/>
    <col min="25" max="25" width="2.8984375" style="1" hidden="1" customWidth="1"/>
    <col min="26" max="27" width="4.69921875" style="1" hidden="1" customWidth="1"/>
    <col min="28" max="16384" width="0" style="1" hidden="1" customWidth="1"/>
  </cols>
  <sheetData>
    <row r="1" spans="1:21" ht="15">
      <c r="A1" s="154" t="s">
        <v>230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</row>
    <row r="2" spans="2:253" ht="13.5">
      <c r="B2" s="155" t="s">
        <v>86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21"/>
      <c r="W2" s="78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</row>
    <row r="3" spans="2:253" ht="13.5">
      <c r="B3" s="155" t="s">
        <v>255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</row>
    <row r="4" spans="1:253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</row>
    <row r="5" spans="1:253" ht="11.25">
      <c r="A5" s="112" t="s">
        <v>1</v>
      </c>
      <c r="B5" s="112" t="s">
        <v>1</v>
      </c>
      <c r="C5" s="127" t="s">
        <v>87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8"/>
      <c r="T5" s="160" t="s">
        <v>228</v>
      </c>
      <c r="U5" s="160"/>
      <c r="V5" s="21"/>
      <c r="W5" s="80" t="s">
        <v>88</v>
      </c>
      <c r="Z5" s="158" t="s">
        <v>89</v>
      </c>
      <c r="AA5" s="158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</row>
    <row r="6" spans="1:253" ht="15.75" customHeight="1">
      <c r="A6" s="120" t="s">
        <v>38</v>
      </c>
      <c r="B6" s="120" t="s">
        <v>39</v>
      </c>
      <c r="C6" s="125" t="s">
        <v>90</v>
      </c>
      <c r="D6" s="125" t="s">
        <v>91</v>
      </c>
      <c r="E6" s="125" t="s">
        <v>92</v>
      </c>
      <c r="F6" s="125" t="s">
        <v>93</v>
      </c>
      <c r="G6" s="125" t="s">
        <v>94</v>
      </c>
      <c r="H6" s="125" t="s">
        <v>95</v>
      </c>
      <c r="I6" s="125" t="s">
        <v>96</v>
      </c>
      <c r="J6" s="125" t="s">
        <v>97</v>
      </c>
      <c r="K6" s="125" t="s">
        <v>98</v>
      </c>
      <c r="L6" s="125" t="s">
        <v>99</v>
      </c>
      <c r="M6" s="125" t="s">
        <v>100</v>
      </c>
      <c r="N6" s="125" t="s">
        <v>101</v>
      </c>
      <c r="O6" s="125" t="s">
        <v>244</v>
      </c>
      <c r="P6" s="125" t="s">
        <v>245</v>
      </c>
      <c r="Q6" s="125" t="s">
        <v>102</v>
      </c>
      <c r="R6" s="125" t="s">
        <v>220</v>
      </c>
      <c r="S6" s="125" t="s">
        <v>4</v>
      </c>
      <c r="T6" s="129" t="s">
        <v>103</v>
      </c>
      <c r="U6" s="129" t="s">
        <v>87</v>
      </c>
      <c r="V6" s="21"/>
      <c r="W6" s="81" t="s">
        <v>104</v>
      </c>
      <c r="Z6" s="159" t="s">
        <v>105</v>
      </c>
      <c r="AA6" s="159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</row>
    <row r="7" spans="1:253" ht="11.25">
      <c r="A7" s="4">
        <v>67</v>
      </c>
      <c r="B7" s="11" t="str">
        <f>+'Cotizantes por renta'!B7</f>
        <v>Colmena Golden Cross</v>
      </c>
      <c r="C7" s="23">
        <v>2430</v>
      </c>
      <c r="D7" s="23">
        <v>8380</v>
      </c>
      <c r="E7" s="23">
        <v>2047</v>
      </c>
      <c r="F7" s="23">
        <v>4491</v>
      </c>
      <c r="G7" s="23">
        <v>12015</v>
      </c>
      <c r="H7" s="23">
        <v>6456</v>
      </c>
      <c r="I7" s="23">
        <v>10067</v>
      </c>
      <c r="J7" s="23">
        <v>8839</v>
      </c>
      <c r="K7" s="23">
        <v>6352</v>
      </c>
      <c r="L7" s="23">
        <v>6884</v>
      </c>
      <c r="M7" s="23">
        <v>757</v>
      </c>
      <c r="N7" s="23">
        <v>2672</v>
      </c>
      <c r="O7" s="23">
        <v>2311</v>
      </c>
      <c r="P7" s="23">
        <v>2618</v>
      </c>
      <c r="Q7" s="23">
        <v>159378</v>
      </c>
      <c r="R7" s="23"/>
      <c r="S7" s="26">
        <f aca="true" t="shared" si="0" ref="S7:S13">SUM(C7:R7)</f>
        <v>235697</v>
      </c>
      <c r="T7" s="82">
        <f>Q7/S7</f>
        <v>0.6761986788122039</v>
      </c>
      <c r="U7" s="82">
        <f aca="true" t="shared" si="1" ref="U7:U13">1-T7</f>
        <v>0.32380132118779614</v>
      </c>
      <c r="V7" s="21"/>
      <c r="W7" s="14"/>
      <c r="Z7" s="13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</row>
    <row r="8" spans="1:253" ht="11.25">
      <c r="A8" s="4">
        <v>78</v>
      </c>
      <c r="B8" s="11" t="str">
        <f>+'Cotizantes por renta'!B8</f>
        <v>Isapre Cruz Blanca S.A.</v>
      </c>
      <c r="C8" s="23">
        <v>7291</v>
      </c>
      <c r="D8" s="23">
        <v>22440</v>
      </c>
      <c r="E8" s="23">
        <v>3246</v>
      </c>
      <c r="F8" s="23">
        <v>5754</v>
      </c>
      <c r="G8" s="23">
        <v>17871</v>
      </c>
      <c r="H8" s="23">
        <v>7270</v>
      </c>
      <c r="I8" s="23">
        <v>5905</v>
      </c>
      <c r="J8" s="23">
        <v>11846</v>
      </c>
      <c r="K8" s="23">
        <v>8459</v>
      </c>
      <c r="L8" s="23">
        <v>7628</v>
      </c>
      <c r="M8" s="23">
        <v>1189</v>
      </c>
      <c r="N8" s="23">
        <v>2006</v>
      </c>
      <c r="O8" s="23">
        <v>2516</v>
      </c>
      <c r="P8" s="23">
        <v>2630</v>
      </c>
      <c r="Q8" s="23">
        <v>173906</v>
      </c>
      <c r="R8" s="23"/>
      <c r="S8" s="26">
        <f t="shared" si="0"/>
        <v>279957</v>
      </c>
      <c r="T8" s="82">
        <f>Q8/S8</f>
        <v>0.621188253910422</v>
      </c>
      <c r="U8" s="82">
        <f t="shared" si="1"/>
        <v>0.378811746089578</v>
      </c>
      <c r="V8" s="21"/>
      <c r="W8" s="14"/>
      <c r="Z8" s="13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</row>
    <row r="9" spans="1:253" ht="11.25">
      <c r="A9" s="4">
        <v>80</v>
      </c>
      <c r="B9" s="11" t="str">
        <f>+'Cotizantes por renta'!B9</f>
        <v>Vida Tres</v>
      </c>
      <c r="C9" s="23">
        <v>36</v>
      </c>
      <c r="D9" s="23">
        <v>46</v>
      </c>
      <c r="E9" s="23">
        <v>15</v>
      </c>
      <c r="F9" s="23">
        <v>113</v>
      </c>
      <c r="G9" s="23">
        <v>8159</v>
      </c>
      <c r="H9" s="23">
        <v>251</v>
      </c>
      <c r="I9" s="23">
        <v>757</v>
      </c>
      <c r="J9" s="23">
        <v>4276</v>
      </c>
      <c r="K9" s="23">
        <v>1874</v>
      </c>
      <c r="L9" s="23">
        <v>2411</v>
      </c>
      <c r="M9" s="23">
        <v>15</v>
      </c>
      <c r="N9" s="23">
        <v>12</v>
      </c>
      <c r="O9" s="23">
        <v>816</v>
      </c>
      <c r="P9" s="23">
        <v>19</v>
      </c>
      <c r="Q9" s="23">
        <v>51530</v>
      </c>
      <c r="R9" s="23"/>
      <c r="S9" s="26">
        <f t="shared" si="0"/>
        <v>70330</v>
      </c>
      <c r="T9" s="82">
        <f>Q9/S9</f>
        <v>0.7326887530214702</v>
      </c>
      <c r="U9" s="82">
        <f t="shared" si="1"/>
        <v>0.2673112469785298</v>
      </c>
      <c r="V9" s="21"/>
      <c r="W9" s="14"/>
      <c r="Z9" s="13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pans="1:253" ht="11.25">
      <c r="A10" s="4">
        <v>81</v>
      </c>
      <c r="B10" s="11" t="str">
        <f>+'Cotizantes por renta'!B10</f>
        <v>Ferrosalud</v>
      </c>
      <c r="C10" s="23">
        <v>2</v>
      </c>
      <c r="D10" s="23"/>
      <c r="E10" s="23">
        <v>1</v>
      </c>
      <c r="F10" s="23">
        <v>11</v>
      </c>
      <c r="G10" s="23">
        <v>463</v>
      </c>
      <c r="H10" s="23">
        <v>53</v>
      </c>
      <c r="I10" s="23">
        <v>45</v>
      </c>
      <c r="J10" s="23">
        <v>143</v>
      </c>
      <c r="K10" s="23">
        <v>83</v>
      </c>
      <c r="L10" s="23">
        <v>10</v>
      </c>
      <c r="M10" s="23">
        <v>5</v>
      </c>
      <c r="N10" s="23"/>
      <c r="O10" s="23">
        <v>11</v>
      </c>
      <c r="P10" s="23">
        <v>2</v>
      </c>
      <c r="Q10" s="23">
        <v>11158</v>
      </c>
      <c r="R10" s="23"/>
      <c r="S10" s="26">
        <f>SUM(C10:R10)</f>
        <v>11987</v>
      </c>
      <c r="T10" s="82">
        <f>Q10/S10</f>
        <v>0.9308417452239927</v>
      </c>
      <c r="U10" s="82">
        <f>1-T10</f>
        <v>0.06915825477600734</v>
      </c>
      <c r="V10" s="21"/>
      <c r="W10" s="14"/>
      <c r="Z10" s="13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</row>
    <row r="11" spans="1:253" ht="11.25">
      <c r="A11" s="4">
        <v>88</v>
      </c>
      <c r="B11" s="11" t="str">
        <f>+'Cotizantes por renta'!B11</f>
        <v>Mas Vida</v>
      </c>
      <c r="C11" s="23">
        <v>4664</v>
      </c>
      <c r="D11" s="23">
        <v>13918</v>
      </c>
      <c r="E11" s="23">
        <v>5283</v>
      </c>
      <c r="F11" s="23">
        <v>4012</v>
      </c>
      <c r="G11" s="23">
        <v>18045</v>
      </c>
      <c r="H11" s="23">
        <v>14153</v>
      </c>
      <c r="I11" s="23">
        <v>5384</v>
      </c>
      <c r="J11" s="23">
        <v>37671</v>
      </c>
      <c r="K11" s="23">
        <v>10563</v>
      </c>
      <c r="L11" s="23">
        <v>16159</v>
      </c>
      <c r="M11" s="23">
        <v>948</v>
      </c>
      <c r="N11" s="23">
        <v>4073</v>
      </c>
      <c r="O11" s="23">
        <v>6357</v>
      </c>
      <c r="P11" s="23">
        <v>1253</v>
      </c>
      <c r="Q11" s="23">
        <v>46400</v>
      </c>
      <c r="R11" s="23"/>
      <c r="S11" s="26">
        <f t="shared" si="0"/>
        <v>188883</v>
      </c>
      <c r="T11" s="82">
        <f>J11/S11</f>
        <v>0.1994409237464462</v>
      </c>
      <c r="U11" s="82">
        <f t="shared" si="1"/>
        <v>0.8005590762535538</v>
      </c>
      <c r="V11" s="21"/>
      <c r="W11" s="14"/>
      <c r="Z11" s="13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</row>
    <row r="12" spans="1:253" ht="11.25">
      <c r="A12" s="4">
        <v>99</v>
      </c>
      <c r="B12" s="11" t="str">
        <f>+'Cotizantes por renta'!B12</f>
        <v>Isapre Banmédica</v>
      </c>
      <c r="C12" s="23">
        <v>4757</v>
      </c>
      <c r="D12" s="23">
        <v>7649</v>
      </c>
      <c r="E12" s="23">
        <v>3863</v>
      </c>
      <c r="F12" s="23">
        <v>7087</v>
      </c>
      <c r="G12" s="23">
        <v>17827</v>
      </c>
      <c r="H12" s="23">
        <v>6629</v>
      </c>
      <c r="I12" s="23">
        <v>6889</v>
      </c>
      <c r="J12" s="23">
        <v>12516</v>
      </c>
      <c r="K12" s="23">
        <v>5705</v>
      </c>
      <c r="L12" s="23">
        <v>5486</v>
      </c>
      <c r="M12" s="23">
        <v>788</v>
      </c>
      <c r="N12" s="23">
        <v>2592</v>
      </c>
      <c r="O12" s="23">
        <v>2120</v>
      </c>
      <c r="P12" s="23">
        <v>2582</v>
      </c>
      <c r="Q12" s="23">
        <v>222839</v>
      </c>
      <c r="R12" s="23"/>
      <c r="S12" s="26">
        <f t="shared" si="0"/>
        <v>309329</v>
      </c>
      <c r="T12" s="82">
        <f>Q12/S12</f>
        <v>0.7203947900132222</v>
      </c>
      <c r="U12" s="82">
        <f t="shared" si="1"/>
        <v>0.27960520998677785</v>
      </c>
      <c r="V12" s="21"/>
      <c r="W12" s="14"/>
      <c r="Z12" s="13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</row>
    <row r="13" spans="1:253" ht="11.25">
      <c r="A13" s="4">
        <v>107</v>
      </c>
      <c r="B13" s="11" t="str">
        <f>+'Cotizantes por renta'!B13</f>
        <v>Consalud S.A.</v>
      </c>
      <c r="C13" s="23">
        <v>10434</v>
      </c>
      <c r="D13" s="23">
        <v>10100</v>
      </c>
      <c r="E13" s="23">
        <v>2688</v>
      </c>
      <c r="F13" s="23">
        <v>4455</v>
      </c>
      <c r="G13" s="23">
        <v>25010</v>
      </c>
      <c r="H13" s="23">
        <v>6599</v>
      </c>
      <c r="I13" s="23">
        <v>7435</v>
      </c>
      <c r="J13" s="23">
        <v>25087</v>
      </c>
      <c r="K13" s="23">
        <v>8401</v>
      </c>
      <c r="L13" s="23">
        <v>13730</v>
      </c>
      <c r="M13" s="23">
        <v>1479</v>
      </c>
      <c r="N13" s="23">
        <v>4515</v>
      </c>
      <c r="O13" s="23">
        <v>4054</v>
      </c>
      <c r="P13" s="23">
        <v>3096</v>
      </c>
      <c r="Q13" s="23">
        <v>177518</v>
      </c>
      <c r="R13" s="23"/>
      <c r="S13" s="26">
        <f t="shared" si="0"/>
        <v>304601</v>
      </c>
      <c r="T13" s="82">
        <f>Q13/S13</f>
        <v>0.5827886316853852</v>
      </c>
      <c r="U13" s="82">
        <f t="shared" si="1"/>
        <v>0.4172113683146148</v>
      </c>
      <c r="V13" s="21"/>
      <c r="W13" s="14"/>
      <c r="Z13" s="13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</row>
    <row r="14" spans="1:253" ht="11.25">
      <c r="A14" s="4"/>
      <c r="B14" s="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83"/>
      <c r="U14" s="83"/>
      <c r="V14" s="21"/>
      <c r="W14" s="14"/>
      <c r="Z14" s="13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50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</row>
    <row r="15" spans="2:253" ht="11.25">
      <c r="B15" s="11" t="s">
        <v>44</v>
      </c>
      <c r="C15" s="26">
        <f aca="true" t="shared" si="2" ref="C15:S15">SUM(C7:C14)</f>
        <v>29614</v>
      </c>
      <c r="D15" s="26">
        <f t="shared" si="2"/>
        <v>62533</v>
      </c>
      <c r="E15" s="26">
        <f t="shared" si="2"/>
        <v>17143</v>
      </c>
      <c r="F15" s="26">
        <f t="shared" si="2"/>
        <v>25923</v>
      </c>
      <c r="G15" s="26">
        <f t="shared" si="2"/>
        <v>99390</v>
      </c>
      <c r="H15" s="26">
        <f t="shared" si="2"/>
        <v>41411</v>
      </c>
      <c r="I15" s="26">
        <f t="shared" si="2"/>
        <v>36482</v>
      </c>
      <c r="J15" s="26">
        <f t="shared" si="2"/>
        <v>100378</v>
      </c>
      <c r="K15" s="26">
        <f t="shared" si="2"/>
        <v>41437</v>
      </c>
      <c r="L15" s="26">
        <f t="shared" si="2"/>
        <v>52308</v>
      </c>
      <c r="M15" s="26">
        <f t="shared" si="2"/>
        <v>5181</v>
      </c>
      <c r="N15" s="26">
        <f t="shared" si="2"/>
        <v>15870</v>
      </c>
      <c r="O15" s="26">
        <f>SUM(O7:O14)</f>
        <v>18185</v>
      </c>
      <c r="P15" s="26">
        <f>SUM(P7:P14)</f>
        <v>12200</v>
      </c>
      <c r="Q15" s="26">
        <f t="shared" si="2"/>
        <v>842729</v>
      </c>
      <c r="R15" s="26">
        <f t="shared" si="2"/>
        <v>0</v>
      </c>
      <c r="S15" s="26">
        <f t="shared" si="2"/>
        <v>1400784</v>
      </c>
      <c r="T15" s="82">
        <f>+(+Q7+Q8+Q9+J11+Q12+Q13+Q10)/S15</f>
        <v>0.5953808724257273</v>
      </c>
      <c r="U15" s="82">
        <f>1-T15</f>
        <v>0.40461912757427265</v>
      </c>
      <c r="V15" s="50"/>
      <c r="W15" s="14"/>
      <c r="Z15" s="13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</row>
    <row r="16" spans="1:253" ht="11.25">
      <c r="A16" s="4"/>
      <c r="B16" s="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83"/>
      <c r="U16" s="83"/>
      <c r="V16" s="21"/>
      <c r="W16" s="14"/>
      <c r="Z16" s="13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</row>
    <row r="17" spans="1:253" ht="11.25">
      <c r="A17" s="4">
        <v>62</v>
      </c>
      <c r="B17" s="11" t="str">
        <f>+'Cotizantes por renta'!B17</f>
        <v>San Lorenzo</v>
      </c>
      <c r="C17" s="23"/>
      <c r="D17" s="23">
        <v>4</v>
      </c>
      <c r="E17" s="23">
        <v>1216</v>
      </c>
      <c r="F17" s="23">
        <v>243</v>
      </c>
      <c r="G17" s="23">
        <v>13</v>
      </c>
      <c r="H17" s="23"/>
      <c r="I17" s="23">
        <v>2</v>
      </c>
      <c r="J17" s="23"/>
      <c r="K17" s="23">
        <v>1</v>
      </c>
      <c r="L17" s="23"/>
      <c r="M17" s="23"/>
      <c r="N17" s="23"/>
      <c r="O17" s="23"/>
      <c r="P17" s="23"/>
      <c r="Q17" s="23">
        <v>23</v>
      </c>
      <c r="R17" s="23"/>
      <c r="S17" s="26">
        <f aca="true" t="shared" si="3" ref="S17:S22">SUM(C17:R17)</f>
        <v>1502</v>
      </c>
      <c r="T17" s="82">
        <f>E17/S17</f>
        <v>0.8095872170439414</v>
      </c>
      <c r="U17" s="82">
        <f aca="true" t="shared" si="4" ref="U17:U22">1-T17</f>
        <v>0.19041278295605857</v>
      </c>
      <c r="V17" s="21"/>
      <c r="W17" s="14"/>
      <c r="Z17" s="13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</row>
    <row r="18" spans="1:253" ht="11.25">
      <c r="A18" s="4">
        <v>63</v>
      </c>
      <c r="B18" s="11" t="str">
        <f>+'Cotizantes por renta'!B18</f>
        <v>Fusat Ltda.</v>
      </c>
      <c r="C18" s="23">
        <v>3</v>
      </c>
      <c r="D18" s="23">
        <v>3</v>
      </c>
      <c r="E18" s="23">
        <v>3</v>
      </c>
      <c r="F18" s="23">
        <v>27</v>
      </c>
      <c r="G18" s="23">
        <v>199</v>
      </c>
      <c r="H18" s="23">
        <v>12793</v>
      </c>
      <c r="I18" s="23">
        <v>29</v>
      </c>
      <c r="J18" s="23">
        <v>13</v>
      </c>
      <c r="K18" s="23">
        <v>7</v>
      </c>
      <c r="L18" s="23">
        <v>3</v>
      </c>
      <c r="M18" s="23"/>
      <c r="N18" s="23"/>
      <c r="O18" s="23">
        <v>2</v>
      </c>
      <c r="P18" s="23"/>
      <c r="Q18" s="23">
        <v>475</v>
      </c>
      <c r="R18" s="23"/>
      <c r="S18" s="26">
        <f t="shared" si="3"/>
        <v>13557</v>
      </c>
      <c r="T18" s="82">
        <f>H18/S18</f>
        <v>0.9436453492660618</v>
      </c>
      <c r="U18" s="82">
        <f t="shared" si="4"/>
        <v>0.056354650733938194</v>
      </c>
      <c r="V18" s="21"/>
      <c r="W18" s="14"/>
      <c r="Z18" s="13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</row>
    <row r="19" spans="1:253" ht="11.25">
      <c r="A19" s="4">
        <v>65</v>
      </c>
      <c r="B19" s="11" t="str">
        <f>+'Cotizantes por renta'!B19</f>
        <v>Chuquicamata</v>
      </c>
      <c r="C19" s="23">
        <v>98</v>
      </c>
      <c r="D19" s="23">
        <v>11019</v>
      </c>
      <c r="E19" s="23">
        <v>49</v>
      </c>
      <c r="F19" s="23">
        <v>139</v>
      </c>
      <c r="G19" s="23">
        <v>120</v>
      </c>
      <c r="H19" s="23">
        <v>32</v>
      </c>
      <c r="I19" s="23">
        <v>4</v>
      </c>
      <c r="J19" s="23">
        <v>16</v>
      </c>
      <c r="K19" s="23">
        <v>8</v>
      </c>
      <c r="L19" s="23">
        <v>3</v>
      </c>
      <c r="M19" s="23"/>
      <c r="N19" s="23"/>
      <c r="O19" s="23">
        <v>2</v>
      </c>
      <c r="P19" s="23">
        <v>49</v>
      </c>
      <c r="Q19" s="23">
        <v>1084</v>
      </c>
      <c r="R19" s="23"/>
      <c r="S19" s="26">
        <f t="shared" si="3"/>
        <v>12623</v>
      </c>
      <c r="T19" s="82">
        <f>D19/S19</f>
        <v>0.8729303652063694</v>
      </c>
      <c r="U19" s="82">
        <f t="shared" si="4"/>
        <v>0.12706963479363065</v>
      </c>
      <c r="V19" s="21"/>
      <c r="W19" s="14"/>
      <c r="Z19" s="13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</row>
    <row r="20" spans="1:253" ht="11.25">
      <c r="A20" s="4">
        <v>68</v>
      </c>
      <c r="B20" s="11" t="str">
        <f>+'Cotizantes por renta'!B20</f>
        <v>Río Blanco</v>
      </c>
      <c r="C20" s="23"/>
      <c r="D20" s="23">
        <v>7</v>
      </c>
      <c r="E20" s="23">
        <v>8</v>
      </c>
      <c r="F20" s="23">
        <v>52</v>
      </c>
      <c r="G20" s="23">
        <v>1855</v>
      </c>
      <c r="H20" s="23">
        <v>22</v>
      </c>
      <c r="I20" s="23">
        <v>10</v>
      </c>
      <c r="J20" s="23">
        <v>7</v>
      </c>
      <c r="K20" s="23"/>
      <c r="L20" s="23"/>
      <c r="M20" s="23"/>
      <c r="N20" s="23"/>
      <c r="O20" s="23"/>
      <c r="P20" s="23"/>
      <c r="Q20" s="23">
        <v>212</v>
      </c>
      <c r="R20" s="23"/>
      <c r="S20" s="26">
        <f t="shared" si="3"/>
        <v>2173</v>
      </c>
      <c r="T20" s="82">
        <f>G20/S20</f>
        <v>0.8536585365853658</v>
      </c>
      <c r="U20" s="82">
        <f t="shared" si="4"/>
        <v>0.14634146341463417</v>
      </c>
      <c r="V20" s="21"/>
      <c r="W20" s="14"/>
      <c r="Z20" s="13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</row>
    <row r="21" spans="1:253" ht="11.25">
      <c r="A21" s="4">
        <v>76</v>
      </c>
      <c r="B21" s="11" t="str">
        <f>+'Cotizantes por renta'!B21</f>
        <v>Isapre Fundación</v>
      </c>
      <c r="C21" s="23">
        <v>150</v>
      </c>
      <c r="D21" s="23">
        <v>183</v>
      </c>
      <c r="E21" s="23">
        <v>124</v>
      </c>
      <c r="F21" s="23">
        <v>415</v>
      </c>
      <c r="G21" s="23">
        <v>1411</v>
      </c>
      <c r="H21" s="23">
        <v>474</v>
      </c>
      <c r="I21" s="23">
        <v>498</v>
      </c>
      <c r="J21" s="23">
        <v>1068</v>
      </c>
      <c r="K21" s="23">
        <v>680</v>
      </c>
      <c r="L21" s="23">
        <v>489</v>
      </c>
      <c r="M21" s="23">
        <v>69</v>
      </c>
      <c r="N21" s="23">
        <v>96</v>
      </c>
      <c r="O21" s="23">
        <v>256</v>
      </c>
      <c r="P21" s="23">
        <v>115</v>
      </c>
      <c r="Q21" s="23">
        <v>8500</v>
      </c>
      <c r="R21" s="23"/>
      <c r="S21" s="26">
        <f t="shared" si="3"/>
        <v>14528</v>
      </c>
      <c r="T21" s="82">
        <f>Q21/S21</f>
        <v>0.5850770925110133</v>
      </c>
      <c r="U21" s="82">
        <f t="shared" si="4"/>
        <v>0.41492290748898675</v>
      </c>
      <c r="V21" s="21"/>
      <c r="W21" s="14"/>
      <c r="Z21" s="13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</row>
    <row r="22" spans="1:253" ht="11.25">
      <c r="A22" s="4">
        <v>94</v>
      </c>
      <c r="B22" s="11" t="str">
        <f>+'Cotizantes por renta'!B22</f>
        <v>Cruz del Norte</v>
      </c>
      <c r="C22" s="23">
        <v>7</v>
      </c>
      <c r="D22" s="23">
        <v>1090</v>
      </c>
      <c r="E22" s="23">
        <v>3</v>
      </c>
      <c r="F22" s="23">
        <v>33</v>
      </c>
      <c r="G22" s="23">
        <v>3</v>
      </c>
      <c r="H22" s="23"/>
      <c r="I22" s="23"/>
      <c r="J22" s="23">
        <v>2</v>
      </c>
      <c r="K22" s="23"/>
      <c r="L22" s="23"/>
      <c r="M22" s="23"/>
      <c r="N22" s="23"/>
      <c r="O22" s="23"/>
      <c r="P22" s="23"/>
      <c r="Q22" s="23">
        <v>3</v>
      </c>
      <c r="R22" s="23"/>
      <c r="S22" s="26">
        <f t="shared" si="3"/>
        <v>1141</v>
      </c>
      <c r="T22" s="82">
        <f>D22/S22</f>
        <v>0.9553023663453112</v>
      </c>
      <c r="U22" s="82">
        <f t="shared" si="4"/>
        <v>0.04469763365468882</v>
      </c>
      <c r="V22" s="21"/>
      <c r="W22" s="14"/>
      <c r="Z22" s="13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</row>
    <row r="23" spans="1:253" ht="11.25">
      <c r="A23" s="4"/>
      <c r="B23" s="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83"/>
      <c r="U23" s="83"/>
      <c r="V23" s="21"/>
      <c r="W23" s="14"/>
      <c r="X23" s="13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50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</row>
    <row r="24" spans="1:253" ht="11.25">
      <c r="A24" s="11"/>
      <c r="B24" s="11" t="s">
        <v>50</v>
      </c>
      <c r="C24" s="26">
        <f aca="true" t="shared" si="5" ref="C24:S24">SUM(C17:C22)</f>
        <v>258</v>
      </c>
      <c r="D24" s="26">
        <f t="shared" si="5"/>
        <v>12306</v>
      </c>
      <c r="E24" s="26">
        <f t="shared" si="5"/>
        <v>1403</v>
      </c>
      <c r="F24" s="26">
        <f t="shared" si="5"/>
        <v>909</v>
      </c>
      <c r="G24" s="26">
        <f t="shared" si="5"/>
        <v>3601</v>
      </c>
      <c r="H24" s="26">
        <f t="shared" si="5"/>
        <v>13321</v>
      </c>
      <c r="I24" s="26">
        <f t="shared" si="5"/>
        <v>543</v>
      </c>
      <c r="J24" s="26">
        <f t="shared" si="5"/>
        <v>1106</v>
      </c>
      <c r="K24" s="26">
        <f t="shared" si="5"/>
        <v>696</v>
      </c>
      <c r="L24" s="26">
        <f t="shared" si="5"/>
        <v>495</v>
      </c>
      <c r="M24" s="26">
        <f t="shared" si="5"/>
        <v>69</v>
      </c>
      <c r="N24" s="26">
        <f t="shared" si="5"/>
        <v>96</v>
      </c>
      <c r="O24" s="26">
        <f>SUM(O17:O22)</f>
        <v>260</v>
      </c>
      <c r="P24" s="26">
        <f>SUM(P17:P22)</f>
        <v>164</v>
      </c>
      <c r="Q24" s="26">
        <f t="shared" si="5"/>
        <v>10297</v>
      </c>
      <c r="R24" s="26">
        <f t="shared" si="5"/>
        <v>0</v>
      </c>
      <c r="S24" s="26">
        <f t="shared" si="5"/>
        <v>45524</v>
      </c>
      <c r="T24" s="82">
        <f>+(E17+H18+D19+G20+Q21+D22)/S24</f>
        <v>0.8011817942184343</v>
      </c>
      <c r="U24" s="82">
        <f>1-T24</f>
        <v>0.19881820578156573</v>
      </c>
      <c r="V24" s="21"/>
      <c r="W24" s="14">
        <f>((Q24*Q24+N24*N24+M24*M24+L24*L24+K24*K24+J24*J24+I24*I24+H24*H24+G24*G24+F24*F24+E24*E24+D24*D24+C24*C24)/S24^2)^0.5*100</f>
        <v>46.75316415292</v>
      </c>
      <c r="X24" s="13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</row>
    <row r="25" spans="1:253" ht="11.25">
      <c r="A25" s="4"/>
      <c r="B25" s="4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83"/>
      <c r="U25" s="83"/>
      <c r="V25" s="21"/>
      <c r="W25" s="14"/>
      <c r="X25" s="13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</row>
    <row r="26" spans="1:253" ht="11.25">
      <c r="A26" s="15"/>
      <c r="B26" s="15" t="s">
        <v>51</v>
      </c>
      <c r="C26" s="26">
        <f aca="true" t="shared" si="6" ref="C26:S26">C15+C24</f>
        <v>29872</v>
      </c>
      <c r="D26" s="26">
        <f t="shared" si="6"/>
        <v>74839</v>
      </c>
      <c r="E26" s="26">
        <f t="shared" si="6"/>
        <v>18546</v>
      </c>
      <c r="F26" s="26">
        <f t="shared" si="6"/>
        <v>26832</v>
      </c>
      <c r="G26" s="26">
        <f t="shared" si="6"/>
        <v>102991</v>
      </c>
      <c r="H26" s="26">
        <f t="shared" si="6"/>
        <v>54732</v>
      </c>
      <c r="I26" s="26">
        <f t="shared" si="6"/>
        <v>37025</v>
      </c>
      <c r="J26" s="26">
        <f t="shared" si="6"/>
        <v>101484</v>
      </c>
      <c r="K26" s="26">
        <f t="shared" si="6"/>
        <v>42133</v>
      </c>
      <c r="L26" s="26">
        <f t="shared" si="6"/>
        <v>52803</v>
      </c>
      <c r="M26" s="26">
        <f t="shared" si="6"/>
        <v>5250</v>
      </c>
      <c r="N26" s="26">
        <f t="shared" si="6"/>
        <v>15966</v>
      </c>
      <c r="O26" s="26">
        <f>O15+O24</f>
        <v>18445</v>
      </c>
      <c r="P26" s="26">
        <f>P15+P24</f>
        <v>12364</v>
      </c>
      <c r="Q26" s="26">
        <f>Q15+Q24</f>
        <v>853026</v>
      </c>
      <c r="R26" s="26">
        <f t="shared" si="6"/>
        <v>0</v>
      </c>
      <c r="S26" s="26">
        <f t="shared" si="6"/>
        <v>1446308</v>
      </c>
      <c r="T26" s="82">
        <f>(+Q7+Q8+Q9+J11+Q12+Q13+E17+H18+D19+G20+Q21+Q10+D22)/S26</f>
        <v>0.6018586635764996</v>
      </c>
      <c r="U26" s="82">
        <f>1-T26</f>
        <v>0.39814133642350036</v>
      </c>
      <c r="V26" s="21"/>
      <c r="W26" s="14">
        <f>((Q26*Q26+N26*N26+M26*M26+L26*L26+K26*K26+J26*J26+I26*I26+H26*H26+G26*G26+F26*F26+E26*E26+D26*D26+C26*C26)/S26^2)^0.5*100</f>
        <v>60.48717003670531</v>
      </c>
      <c r="X26" s="13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</row>
    <row r="27" spans="1:253" ht="11.25">
      <c r="A27" s="4"/>
      <c r="B27" s="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83"/>
      <c r="U27" s="83"/>
      <c r="V27" s="21"/>
      <c r="W27" s="78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</row>
    <row r="28" spans="1:253" ht="12" thickBot="1">
      <c r="A28" s="27"/>
      <c r="B28" s="145" t="s">
        <v>52</v>
      </c>
      <c r="C28" s="51">
        <f aca="true" t="shared" si="7" ref="C28:R28">(C26/$S26)</f>
        <v>0.02065396858760375</v>
      </c>
      <c r="D28" s="51">
        <f t="shared" si="7"/>
        <v>0.05174485655890723</v>
      </c>
      <c r="E28" s="51">
        <f t="shared" si="7"/>
        <v>0.012822994825445203</v>
      </c>
      <c r="F28" s="51">
        <f t="shared" si="7"/>
        <v>0.018552064982009366</v>
      </c>
      <c r="G28" s="51">
        <f t="shared" si="7"/>
        <v>0.07120959021176679</v>
      </c>
      <c r="H28" s="51">
        <f t="shared" si="7"/>
        <v>0.037842561888615706</v>
      </c>
      <c r="I28" s="51">
        <f t="shared" si="7"/>
        <v>0.02559966480168816</v>
      </c>
      <c r="J28" s="51">
        <f t="shared" si="7"/>
        <v>0.07016762681254615</v>
      </c>
      <c r="K28" s="51">
        <f t="shared" si="7"/>
        <v>0.02913141599161451</v>
      </c>
      <c r="L28" s="51">
        <f t="shared" si="7"/>
        <v>0.0365088210809869</v>
      </c>
      <c r="M28" s="51">
        <f t="shared" si="7"/>
        <v>0.0036299322136087195</v>
      </c>
      <c r="N28" s="51">
        <f t="shared" si="7"/>
        <v>0.011039142423328917</v>
      </c>
      <c r="O28" s="51">
        <f>(O26/$S26)</f>
        <v>0.012753161843811969</v>
      </c>
      <c r="P28" s="51">
        <f>(P26/$S26)</f>
        <v>0.008548663216963468</v>
      </c>
      <c r="Q28" s="51">
        <f>(Q26/$S26)</f>
        <v>0.5897955345611031</v>
      </c>
      <c r="R28" s="51">
        <f t="shared" si="7"/>
        <v>0</v>
      </c>
      <c r="S28" s="51">
        <f>SUM(C28:R28)</f>
        <v>1</v>
      </c>
      <c r="T28" s="28"/>
      <c r="U28" s="28"/>
      <c r="V28" s="21"/>
      <c r="W28" s="78"/>
      <c r="X28" s="13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</row>
    <row r="29" spans="2:253" ht="11.25">
      <c r="B29" s="11" t="str">
        <f>+'Cotizantes por renta'!B29</f>
        <v>Fuente: Superintendencia de Salud, Archivo Maestro de Beneficiarios.</v>
      </c>
      <c r="C29" s="13"/>
      <c r="D29" s="13"/>
      <c r="E29" s="13"/>
      <c r="F29" s="13"/>
      <c r="G29" s="13"/>
      <c r="H29" s="13"/>
      <c r="I29" s="13"/>
      <c r="J29" s="13"/>
      <c r="K29" s="53" t="s">
        <v>1</v>
      </c>
      <c r="L29" s="53" t="s">
        <v>1</v>
      </c>
      <c r="M29" s="53" t="s">
        <v>1</v>
      </c>
      <c r="N29" s="53" t="s">
        <v>1</v>
      </c>
      <c r="O29" s="53"/>
      <c r="P29" s="53"/>
      <c r="Q29" s="53" t="s">
        <v>1</v>
      </c>
      <c r="R29" s="53"/>
      <c r="S29" s="53" t="s">
        <v>1</v>
      </c>
      <c r="T29" s="13"/>
      <c r="U29" s="13"/>
      <c r="V29" s="21"/>
      <c r="W29" s="78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</row>
    <row r="30" spans="2:253" ht="11.25">
      <c r="B30" s="21" t="s">
        <v>229</v>
      </c>
      <c r="C30" s="13"/>
      <c r="D30" s="13"/>
      <c r="E30" s="13"/>
      <c r="F30" s="13"/>
      <c r="G30" s="13"/>
      <c r="H30" s="13"/>
      <c r="I30" s="13"/>
      <c r="J30" s="13"/>
      <c r="K30" s="53" t="s">
        <v>1</v>
      </c>
      <c r="L30" s="53" t="s">
        <v>1</v>
      </c>
      <c r="M30" s="53" t="s">
        <v>1</v>
      </c>
      <c r="N30" s="53" t="s">
        <v>1</v>
      </c>
      <c r="O30" s="53"/>
      <c r="P30" s="53"/>
      <c r="Q30" s="53" t="s">
        <v>1</v>
      </c>
      <c r="R30" s="53"/>
      <c r="S30" s="53" t="s">
        <v>1</v>
      </c>
      <c r="T30" s="13"/>
      <c r="U30" s="13"/>
      <c r="V30" s="21"/>
      <c r="W30" s="78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</row>
    <row r="31" spans="1:253" ht="11.25">
      <c r="A31" s="84"/>
      <c r="B31" s="2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13"/>
      <c r="U31" s="13"/>
      <c r="V31" s="21"/>
      <c r="W31" s="14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</row>
    <row r="32" spans="1:253" ht="15">
      <c r="A32" s="154" t="s">
        <v>230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46"/>
      <c r="U32" s="146"/>
      <c r="V32" s="21"/>
      <c r="W32" s="14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</row>
    <row r="33" spans="2:253" ht="13.5">
      <c r="B33" s="155" t="s">
        <v>106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3"/>
      <c r="U33" s="13"/>
      <c r="V33" s="21"/>
      <c r="W33" s="78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</row>
    <row r="34" spans="2:253" ht="13.5">
      <c r="B34" s="155" t="s">
        <v>256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3"/>
      <c r="U34" s="13"/>
      <c r="V34" s="21"/>
      <c r="W34" s="78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</row>
    <row r="35" spans="1:253" ht="12" thickBot="1">
      <c r="A35" s="4"/>
      <c r="B35" s="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21"/>
      <c r="W35" s="78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</row>
    <row r="36" spans="1:253" ht="15" customHeight="1">
      <c r="A36" s="112" t="s">
        <v>1</v>
      </c>
      <c r="B36" s="112" t="s">
        <v>1</v>
      </c>
      <c r="C36" s="127" t="s">
        <v>87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8"/>
      <c r="T36" s="13"/>
      <c r="U36" s="13"/>
      <c r="V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</row>
    <row r="37" spans="1:253" ht="11.25">
      <c r="A37" s="120" t="s">
        <v>38</v>
      </c>
      <c r="B37" s="120" t="s">
        <v>39</v>
      </c>
      <c r="C37" s="125" t="s">
        <v>90</v>
      </c>
      <c r="D37" s="125" t="s">
        <v>91</v>
      </c>
      <c r="E37" s="125" t="s">
        <v>92</v>
      </c>
      <c r="F37" s="125" t="s">
        <v>93</v>
      </c>
      <c r="G37" s="125" t="s">
        <v>94</v>
      </c>
      <c r="H37" s="125" t="s">
        <v>95</v>
      </c>
      <c r="I37" s="125" t="s">
        <v>96</v>
      </c>
      <c r="J37" s="125" t="s">
        <v>97</v>
      </c>
      <c r="K37" s="125" t="s">
        <v>98</v>
      </c>
      <c r="L37" s="125" t="s">
        <v>99</v>
      </c>
      <c r="M37" s="125" t="s">
        <v>100</v>
      </c>
      <c r="N37" s="125" t="s">
        <v>101</v>
      </c>
      <c r="O37" s="125" t="s">
        <v>244</v>
      </c>
      <c r="P37" s="125" t="s">
        <v>245</v>
      </c>
      <c r="Q37" s="125" t="s">
        <v>102</v>
      </c>
      <c r="R37" s="125" t="s">
        <v>220</v>
      </c>
      <c r="S37" s="125" t="s">
        <v>4</v>
      </c>
      <c r="T37" s="13"/>
      <c r="U37" s="13"/>
      <c r="V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</row>
    <row r="38" spans="1:253" ht="11.25">
      <c r="A38" s="4">
        <v>67</v>
      </c>
      <c r="B38" s="11" t="str">
        <f>+B7</f>
        <v>Colmena Golden Cross</v>
      </c>
      <c r="C38" s="23">
        <v>2703</v>
      </c>
      <c r="D38" s="23">
        <v>8972</v>
      </c>
      <c r="E38" s="23">
        <v>2121</v>
      </c>
      <c r="F38" s="23">
        <v>4869</v>
      </c>
      <c r="G38" s="23">
        <v>10958</v>
      </c>
      <c r="H38" s="23">
        <v>6457</v>
      </c>
      <c r="I38" s="23">
        <v>8781</v>
      </c>
      <c r="J38" s="23">
        <v>7914</v>
      </c>
      <c r="K38" s="23">
        <v>5789</v>
      </c>
      <c r="L38" s="23">
        <v>6580</v>
      </c>
      <c r="M38" s="23">
        <v>642</v>
      </c>
      <c r="N38" s="23">
        <v>1831</v>
      </c>
      <c r="O38" s="23">
        <v>2039</v>
      </c>
      <c r="P38" s="23">
        <v>2577</v>
      </c>
      <c r="Q38" s="23">
        <v>145842</v>
      </c>
      <c r="R38" s="23"/>
      <c r="S38" s="26">
        <f aca="true" t="shared" si="8" ref="S38:S44">SUM(C38:R38)</f>
        <v>218075</v>
      </c>
      <c r="T38" s="13"/>
      <c r="U38" s="13"/>
      <c r="V38" s="21"/>
      <c r="W38" s="12"/>
      <c r="X38" s="21">
        <f aca="true" t="shared" si="9" ref="X38:X44">+W38-S38</f>
        <v>-218075</v>
      </c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</row>
    <row r="39" spans="1:253" ht="11.25">
      <c r="A39" s="4">
        <v>78</v>
      </c>
      <c r="B39" s="11" t="str">
        <f aca="true" t="shared" si="10" ref="B39:B44">+B8</f>
        <v>Isapre Cruz Blanca S.A.</v>
      </c>
      <c r="C39" s="23">
        <v>7311</v>
      </c>
      <c r="D39" s="23">
        <v>29624</v>
      </c>
      <c r="E39" s="23">
        <v>4448</v>
      </c>
      <c r="F39" s="23">
        <v>7471</v>
      </c>
      <c r="G39" s="23">
        <v>15747</v>
      </c>
      <c r="H39" s="23">
        <v>7022</v>
      </c>
      <c r="I39" s="23">
        <v>4850</v>
      </c>
      <c r="J39" s="23">
        <v>9799</v>
      </c>
      <c r="K39" s="23">
        <v>6425</v>
      </c>
      <c r="L39" s="23">
        <v>5095</v>
      </c>
      <c r="M39" s="23">
        <v>979</v>
      </c>
      <c r="N39" s="23">
        <v>1194</v>
      </c>
      <c r="O39" s="23">
        <v>1642</v>
      </c>
      <c r="P39" s="23">
        <v>2665</v>
      </c>
      <c r="Q39" s="23">
        <v>156445</v>
      </c>
      <c r="R39" s="23"/>
      <c r="S39" s="26">
        <f t="shared" si="8"/>
        <v>260717</v>
      </c>
      <c r="T39" s="13"/>
      <c r="U39" s="13"/>
      <c r="V39" s="21"/>
      <c r="W39" s="12"/>
      <c r="X39" s="21">
        <f t="shared" si="9"/>
        <v>-260717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</row>
    <row r="40" spans="1:253" ht="11.25">
      <c r="A40" s="4">
        <v>80</v>
      </c>
      <c r="B40" s="11" t="str">
        <f t="shared" si="10"/>
        <v>Vida Tres</v>
      </c>
      <c r="C40" s="23">
        <v>33</v>
      </c>
      <c r="D40" s="23">
        <v>51</v>
      </c>
      <c r="E40" s="23">
        <v>11</v>
      </c>
      <c r="F40" s="23">
        <v>115</v>
      </c>
      <c r="G40" s="23">
        <v>7495</v>
      </c>
      <c r="H40" s="23">
        <v>212</v>
      </c>
      <c r="I40" s="23">
        <v>689</v>
      </c>
      <c r="J40" s="23">
        <v>3685</v>
      </c>
      <c r="K40" s="23">
        <v>1785</v>
      </c>
      <c r="L40" s="23">
        <v>2348</v>
      </c>
      <c r="M40" s="23">
        <v>7</v>
      </c>
      <c r="N40" s="23">
        <v>12</v>
      </c>
      <c r="O40" s="23">
        <v>692</v>
      </c>
      <c r="P40" s="23">
        <v>22</v>
      </c>
      <c r="Q40" s="23">
        <v>47822</v>
      </c>
      <c r="R40" s="23"/>
      <c r="S40" s="26">
        <f t="shared" si="8"/>
        <v>64979</v>
      </c>
      <c r="T40" s="13"/>
      <c r="U40" s="13"/>
      <c r="V40" s="21"/>
      <c r="W40" s="12"/>
      <c r="X40" s="21">
        <f t="shared" si="9"/>
        <v>-64979</v>
      </c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</row>
    <row r="41" spans="1:253" ht="11.25">
      <c r="A41" s="4">
        <v>81</v>
      </c>
      <c r="B41" s="11" t="str">
        <f t="shared" si="10"/>
        <v>Ferrosalud</v>
      </c>
      <c r="C41" s="23">
        <v>2</v>
      </c>
      <c r="D41" s="23"/>
      <c r="E41" s="23"/>
      <c r="F41" s="23">
        <v>7</v>
      </c>
      <c r="G41" s="23">
        <v>313</v>
      </c>
      <c r="H41" s="23">
        <v>56</v>
      </c>
      <c r="I41" s="23">
        <v>39</v>
      </c>
      <c r="J41" s="23">
        <v>104</v>
      </c>
      <c r="K41" s="23">
        <v>37</v>
      </c>
      <c r="L41" s="23">
        <v>4</v>
      </c>
      <c r="M41" s="23">
        <v>5</v>
      </c>
      <c r="N41" s="23"/>
      <c r="O41" s="23">
        <v>1</v>
      </c>
      <c r="P41" s="23">
        <v>1</v>
      </c>
      <c r="Q41" s="23">
        <v>5505</v>
      </c>
      <c r="R41" s="23"/>
      <c r="S41" s="26">
        <f>SUM(C41:R41)</f>
        <v>6074</v>
      </c>
      <c r="T41" s="13"/>
      <c r="U41" s="13"/>
      <c r="V41" s="21"/>
      <c r="W41" s="12"/>
      <c r="X41" s="21">
        <f>+W41-S41</f>
        <v>-6074</v>
      </c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</row>
    <row r="42" spans="1:253" ht="11.25">
      <c r="A42" s="4">
        <v>88</v>
      </c>
      <c r="B42" s="11" t="str">
        <f t="shared" si="10"/>
        <v>Mas Vida</v>
      </c>
      <c r="C42" s="23">
        <v>4953</v>
      </c>
      <c r="D42" s="23">
        <v>14617</v>
      </c>
      <c r="E42" s="23">
        <v>5900</v>
      </c>
      <c r="F42" s="23">
        <v>4658</v>
      </c>
      <c r="G42" s="23">
        <v>16920</v>
      </c>
      <c r="H42" s="23">
        <v>13987</v>
      </c>
      <c r="I42" s="23">
        <v>5312</v>
      </c>
      <c r="J42" s="23">
        <v>33145</v>
      </c>
      <c r="K42" s="23">
        <v>9592</v>
      </c>
      <c r="L42" s="23">
        <v>15375</v>
      </c>
      <c r="M42" s="23">
        <v>923</v>
      </c>
      <c r="N42" s="23">
        <v>3380</v>
      </c>
      <c r="O42" s="23">
        <v>5546</v>
      </c>
      <c r="P42" s="23">
        <v>1242</v>
      </c>
      <c r="Q42" s="23">
        <v>42639</v>
      </c>
      <c r="R42" s="23"/>
      <c r="S42" s="26">
        <f t="shared" si="8"/>
        <v>178189</v>
      </c>
      <c r="T42" s="13"/>
      <c r="U42" s="13"/>
      <c r="V42" s="21"/>
      <c r="W42" s="12"/>
      <c r="X42" s="21">
        <f t="shared" si="9"/>
        <v>-178189</v>
      </c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</row>
    <row r="43" spans="1:253" ht="11.25">
      <c r="A43" s="4">
        <v>99</v>
      </c>
      <c r="B43" s="11" t="str">
        <f t="shared" si="10"/>
        <v>Isapre Banmédica</v>
      </c>
      <c r="C43" s="23">
        <v>6216</v>
      </c>
      <c r="D43" s="23">
        <v>9245</v>
      </c>
      <c r="E43" s="23">
        <v>6008</v>
      </c>
      <c r="F43" s="23">
        <v>8573</v>
      </c>
      <c r="G43" s="23">
        <v>17370</v>
      </c>
      <c r="H43" s="23">
        <v>7382</v>
      </c>
      <c r="I43" s="23">
        <v>6390</v>
      </c>
      <c r="J43" s="23">
        <v>12817</v>
      </c>
      <c r="K43" s="23">
        <v>5011</v>
      </c>
      <c r="L43" s="23">
        <v>4774</v>
      </c>
      <c r="M43" s="23">
        <v>824</v>
      </c>
      <c r="N43" s="23">
        <v>1918</v>
      </c>
      <c r="O43" s="23">
        <v>1856</v>
      </c>
      <c r="P43" s="23">
        <v>2849</v>
      </c>
      <c r="Q43" s="23">
        <v>194422</v>
      </c>
      <c r="R43" s="23"/>
      <c r="S43" s="26">
        <f t="shared" si="8"/>
        <v>285655</v>
      </c>
      <c r="T43" s="13"/>
      <c r="U43" s="13"/>
      <c r="V43" s="21"/>
      <c r="W43" s="12"/>
      <c r="X43" s="21">
        <f t="shared" si="9"/>
        <v>-285655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</row>
    <row r="44" spans="1:253" ht="11.25">
      <c r="A44" s="4">
        <v>107</v>
      </c>
      <c r="B44" s="11" t="str">
        <f t="shared" si="10"/>
        <v>Consalud S.A.</v>
      </c>
      <c r="C44" s="23">
        <v>10934</v>
      </c>
      <c r="D44" s="23">
        <v>12175</v>
      </c>
      <c r="E44" s="23">
        <v>3726</v>
      </c>
      <c r="F44" s="23">
        <v>6300</v>
      </c>
      <c r="G44" s="23">
        <v>29297</v>
      </c>
      <c r="H44" s="23">
        <v>7601</v>
      </c>
      <c r="I44" s="23">
        <v>7952</v>
      </c>
      <c r="J44" s="23">
        <v>27909</v>
      </c>
      <c r="K44" s="23">
        <v>7729</v>
      </c>
      <c r="L44" s="23">
        <v>11196</v>
      </c>
      <c r="M44" s="23">
        <v>1493</v>
      </c>
      <c r="N44" s="23">
        <v>4500</v>
      </c>
      <c r="O44" s="23">
        <v>4065</v>
      </c>
      <c r="P44" s="23">
        <v>3407</v>
      </c>
      <c r="Q44" s="23">
        <v>163052</v>
      </c>
      <c r="R44" s="23"/>
      <c r="S44" s="26">
        <f t="shared" si="8"/>
        <v>301336</v>
      </c>
      <c r="T44" s="13"/>
      <c r="U44" s="13"/>
      <c r="V44" s="21"/>
      <c r="W44" s="12"/>
      <c r="X44" s="21">
        <f t="shared" si="9"/>
        <v>-301336</v>
      </c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</row>
    <row r="45" spans="1:253" ht="11.25">
      <c r="A45" s="4"/>
      <c r="B45" s="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13"/>
      <c r="U45" s="13"/>
      <c r="V45" s="21"/>
      <c r="W45" s="13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</row>
    <row r="46" spans="2:253" ht="11.25">
      <c r="B46" s="11" t="s">
        <v>44</v>
      </c>
      <c r="C46" s="26">
        <f aca="true" t="shared" si="11" ref="C46:S46">SUM(C38:C45)</f>
        <v>32152</v>
      </c>
      <c r="D46" s="26">
        <f t="shared" si="11"/>
        <v>74684</v>
      </c>
      <c r="E46" s="26">
        <f t="shared" si="11"/>
        <v>22214</v>
      </c>
      <c r="F46" s="26">
        <f t="shared" si="11"/>
        <v>31993</v>
      </c>
      <c r="G46" s="26">
        <f t="shared" si="11"/>
        <v>98100</v>
      </c>
      <c r="H46" s="26">
        <f t="shared" si="11"/>
        <v>42717</v>
      </c>
      <c r="I46" s="26">
        <f t="shared" si="11"/>
        <v>34013</v>
      </c>
      <c r="J46" s="26">
        <f t="shared" si="11"/>
        <v>95373</v>
      </c>
      <c r="K46" s="26">
        <f t="shared" si="11"/>
        <v>36368</v>
      </c>
      <c r="L46" s="26">
        <f t="shared" si="11"/>
        <v>45372</v>
      </c>
      <c r="M46" s="26">
        <f t="shared" si="11"/>
        <v>4873</v>
      </c>
      <c r="N46" s="26">
        <f t="shared" si="11"/>
        <v>12835</v>
      </c>
      <c r="O46" s="26">
        <f>SUM(O38:O45)</f>
        <v>15841</v>
      </c>
      <c r="P46" s="26">
        <f>SUM(P38:P45)</f>
        <v>12763</v>
      </c>
      <c r="Q46" s="26">
        <f t="shared" si="11"/>
        <v>755727</v>
      </c>
      <c r="R46" s="26">
        <f t="shared" si="11"/>
        <v>0</v>
      </c>
      <c r="S46" s="26">
        <f t="shared" si="11"/>
        <v>1315025</v>
      </c>
      <c r="T46" s="13"/>
      <c r="U46" s="13"/>
      <c r="V46" s="21"/>
      <c r="W46" s="13">
        <f>SUM(W38:W44)</f>
        <v>0</v>
      </c>
      <c r="X46" s="21">
        <f>+W46-S46</f>
        <v>-1315025</v>
      </c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</row>
    <row r="47" spans="1:253" ht="11.25">
      <c r="A47" s="4"/>
      <c r="B47" s="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3"/>
      <c r="U47" s="13"/>
      <c r="V47" s="21"/>
      <c r="W47" s="13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</row>
    <row r="48" spans="1:253" ht="11.25">
      <c r="A48" s="4">
        <v>62</v>
      </c>
      <c r="B48" s="11" t="str">
        <f aca="true" t="shared" si="12" ref="B48:B53">+B17</f>
        <v>San Lorenzo</v>
      </c>
      <c r="C48" s="23"/>
      <c r="D48" s="23">
        <v>7</v>
      </c>
      <c r="E48" s="23">
        <v>2404</v>
      </c>
      <c r="F48" s="23">
        <v>461</v>
      </c>
      <c r="G48" s="23">
        <v>21</v>
      </c>
      <c r="H48" s="23"/>
      <c r="I48" s="23">
        <v>4</v>
      </c>
      <c r="J48" s="23"/>
      <c r="K48" s="23">
        <v>3</v>
      </c>
      <c r="L48" s="23"/>
      <c r="M48" s="23"/>
      <c r="N48" s="23"/>
      <c r="O48" s="23"/>
      <c r="P48" s="23"/>
      <c r="Q48" s="23">
        <v>13</v>
      </c>
      <c r="R48" s="23"/>
      <c r="S48" s="26">
        <f aca="true" t="shared" si="13" ref="S48:S53">SUM(C48:R48)</f>
        <v>2913</v>
      </c>
      <c r="T48" s="13"/>
      <c r="U48" s="13"/>
      <c r="V48" s="21"/>
      <c r="W48" s="12"/>
      <c r="X48" s="21">
        <f aca="true" t="shared" si="14" ref="X48:X53">+W48-S48</f>
        <v>-2913</v>
      </c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</row>
    <row r="49" spans="1:253" ht="11.25">
      <c r="A49" s="4">
        <v>63</v>
      </c>
      <c r="B49" s="11" t="str">
        <f t="shared" si="12"/>
        <v>Fusat Ltda.</v>
      </c>
      <c r="C49" s="23">
        <v>8</v>
      </c>
      <c r="D49" s="23">
        <v>2</v>
      </c>
      <c r="E49" s="23">
        <v>10</v>
      </c>
      <c r="F49" s="23">
        <v>24</v>
      </c>
      <c r="G49" s="23">
        <v>181</v>
      </c>
      <c r="H49" s="23">
        <v>17402</v>
      </c>
      <c r="I49" s="23">
        <v>33</v>
      </c>
      <c r="J49" s="23">
        <v>15</v>
      </c>
      <c r="K49" s="23">
        <v>5</v>
      </c>
      <c r="L49" s="23">
        <v>6</v>
      </c>
      <c r="M49" s="23"/>
      <c r="N49" s="23"/>
      <c r="O49" s="23">
        <v>1</v>
      </c>
      <c r="P49" s="23"/>
      <c r="Q49" s="23">
        <v>507</v>
      </c>
      <c r="R49" s="23"/>
      <c r="S49" s="26">
        <f t="shared" si="13"/>
        <v>18194</v>
      </c>
      <c r="T49" s="13"/>
      <c r="U49" s="13"/>
      <c r="V49" s="21"/>
      <c r="W49" s="12"/>
      <c r="X49" s="21">
        <f t="shared" si="14"/>
        <v>-18194</v>
      </c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</row>
    <row r="50" spans="1:253" ht="11.25">
      <c r="A50" s="4">
        <v>65</v>
      </c>
      <c r="B50" s="11" t="str">
        <f t="shared" si="12"/>
        <v>Chuquicamata</v>
      </c>
      <c r="C50" s="23">
        <v>185</v>
      </c>
      <c r="D50" s="23">
        <v>21773</v>
      </c>
      <c r="E50" s="23">
        <v>113</v>
      </c>
      <c r="F50" s="23">
        <v>233</v>
      </c>
      <c r="G50" s="23">
        <v>179</v>
      </c>
      <c r="H50" s="23">
        <v>60</v>
      </c>
      <c r="I50" s="23">
        <v>5</v>
      </c>
      <c r="J50" s="23">
        <v>18</v>
      </c>
      <c r="K50" s="23">
        <v>10</v>
      </c>
      <c r="L50" s="23">
        <v>9</v>
      </c>
      <c r="M50" s="23"/>
      <c r="N50" s="23"/>
      <c r="O50" s="23"/>
      <c r="P50" s="23">
        <v>90</v>
      </c>
      <c r="Q50" s="23">
        <v>1558</v>
      </c>
      <c r="R50" s="23"/>
      <c r="S50" s="26">
        <f t="shared" si="13"/>
        <v>24233</v>
      </c>
      <c r="T50" s="13"/>
      <c r="U50" s="13"/>
      <c r="V50" s="21"/>
      <c r="W50" s="12"/>
      <c r="X50" s="21">
        <f t="shared" si="14"/>
        <v>-24233</v>
      </c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</row>
    <row r="51" spans="1:253" ht="11.25">
      <c r="A51" s="4">
        <v>68</v>
      </c>
      <c r="B51" s="11" t="str">
        <f t="shared" si="12"/>
        <v>Río Blanco</v>
      </c>
      <c r="C51" s="23"/>
      <c r="D51" s="23">
        <v>12</v>
      </c>
      <c r="E51" s="23">
        <v>17</v>
      </c>
      <c r="F51" s="23">
        <v>100</v>
      </c>
      <c r="G51" s="23">
        <v>3868</v>
      </c>
      <c r="H51" s="23">
        <v>45</v>
      </c>
      <c r="I51" s="23">
        <v>24</v>
      </c>
      <c r="J51" s="23">
        <v>5</v>
      </c>
      <c r="K51" s="23"/>
      <c r="L51" s="23"/>
      <c r="M51" s="23"/>
      <c r="N51" s="23"/>
      <c r="O51" s="23"/>
      <c r="P51" s="23"/>
      <c r="Q51" s="23">
        <v>344</v>
      </c>
      <c r="R51" s="23"/>
      <c r="S51" s="26">
        <f t="shared" si="13"/>
        <v>4415</v>
      </c>
      <c r="T51" s="13"/>
      <c r="U51" s="13"/>
      <c r="V51" s="21"/>
      <c r="W51" s="12"/>
      <c r="X51" s="21">
        <f t="shared" si="14"/>
        <v>-4415</v>
      </c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</row>
    <row r="52" spans="1:253" ht="11.25">
      <c r="A52" s="4">
        <v>76</v>
      </c>
      <c r="B52" s="11" t="str">
        <f t="shared" si="12"/>
        <v>Isapre Fundación</v>
      </c>
      <c r="C52" s="23">
        <v>163</v>
      </c>
      <c r="D52" s="23">
        <v>224</v>
      </c>
      <c r="E52" s="23">
        <v>143</v>
      </c>
      <c r="F52" s="23">
        <v>413</v>
      </c>
      <c r="G52" s="23">
        <v>1198</v>
      </c>
      <c r="H52" s="23">
        <v>486</v>
      </c>
      <c r="I52" s="23">
        <v>442</v>
      </c>
      <c r="J52" s="23">
        <v>921</v>
      </c>
      <c r="K52" s="23">
        <v>597</v>
      </c>
      <c r="L52" s="23">
        <v>553</v>
      </c>
      <c r="M52" s="23">
        <v>108</v>
      </c>
      <c r="N52" s="23">
        <v>114</v>
      </c>
      <c r="O52" s="23">
        <v>226</v>
      </c>
      <c r="P52" s="23">
        <v>118</v>
      </c>
      <c r="Q52" s="23">
        <v>6643</v>
      </c>
      <c r="R52" s="23"/>
      <c r="S52" s="26">
        <f t="shared" si="13"/>
        <v>12349</v>
      </c>
      <c r="T52" s="13"/>
      <c r="U52" s="13"/>
      <c r="V52" s="21"/>
      <c r="W52" s="12"/>
      <c r="X52" s="21">
        <f t="shared" si="14"/>
        <v>-12349</v>
      </c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</row>
    <row r="53" spans="1:253" ht="11.25">
      <c r="A53" s="4">
        <v>94</v>
      </c>
      <c r="B53" s="11" t="str">
        <f t="shared" si="12"/>
        <v>Cruz del Norte</v>
      </c>
      <c r="C53" s="23">
        <v>6</v>
      </c>
      <c r="D53" s="23">
        <v>2121</v>
      </c>
      <c r="E53" s="23"/>
      <c r="F53" s="23">
        <v>49</v>
      </c>
      <c r="G53" s="23">
        <v>2</v>
      </c>
      <c r="H53" s="23"/>
      <c r="I53" s="23"/>
      <c r="J53" s="23"/>
      <c r="K53" s="23"/>
      <c r="L53" s="23"/>
      <c r="M53" s="23"/>
      <c r="N53" s="23"/>
      <c r="O53" s="23"/>
      <c r="P53" s="23"/>
      <c r="Q53" s="23">
        <v>3</v>
      </c>
      <c r="R53" s="23"/>
      <c r="S53" s="26">
        <f t="shared" si="13"/>
        <v>2181</v>
      </c>
      <c r="T53" s="13"/>
      <c r="U53" s="13"/>
      <c r="V53" s="21"/>
      <c r="W53" s="12"/>
      <c r="X53" s="21">
        <f t="shared" si="14"/>
        <v>-2181</v>
      </c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</row>
    <row r="54" spans="1:253" ht="11.25">
      <c r="A54" s="4"/>
      <c r="B54" s="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13"/>
      <c r="U54" s="13"/>
      <c r="V54" s="21"/>
      <c r="W54" s="13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</row>
    <row r="55" spans="1:253" ht="11.25">
      <c r="A55" s="11"/>
      <c r="B55" s="11" t="s">
        <v>50</v>
      </c>
      <c r="C55" s="26">
        <f aca="true" t="shared" si="15" ref="C55:S55">SUM(C48:C53)</f>
        <v>362</v>
      </c>
      <c r="D55" s="26">
        <f t="shared" si="15"/>
        <v>24139</v>
      </c>
      <c r="E55" s="26">
        <f t="shared" si="15"/>
        <v>2687</v>
      </c>
      <c r="F55" s="26">
        <f t="shared" si="15"/>
        <v>1280</v>
      </c>
      <c r="G55" s="26">
        <f t="shared" si="15"/>
        <v>5449</v>
      </c>
      <c r="H55" s="26">
        <f t="shared" si="15"/>
        <v>17993</v>
      </c>
      <c r="I55" s="26">
        <f t="shared" si="15"/>
        <v>508</v>
      </c>
      <c r="J55" s="26">
        <f t="shared" si="15"/>
        <v>959</v>
      </c>
      <c r="K55" s="26">
        <f t="shared" si="15"/>
        <v>615</v>
      </c>
      <c r="L55" s="26">
        <f t="shared" si="15"/>
        <v>568</v>
      </c>
      <c r="M55" s="26">
        <f t="shared" si="15"/>
        <v>108</v>
      </c>
      <c r="N55" s="26">
        <f t="shared" si="15"/>
        <v>114</v>
      </c>
      <c r="O55" s="26">
        <f>SUM(O48:O53)</f>
        <v>227</v>
      </c>
      <c r="P55" s="26">
        <f>SUM(P48:P53)</f>
        <v>208</v>
      </c>
      <c r="Q55" s="26">
        <f t="shared" si="15"/>
        <v>9068</v>
      </c>
      <c r="R55" s="26">
        <f t="shared" si="15"/>
        <v>0</v>
      </c>
      <c r="S55" s="26">
        <f t="shared" si="15"/>
        <v>64285</v>
      </c>
      <c r="T55" s="13"/>
      <c r="U55" s="13"/>
      <c r="V55" s="21"/>
      <c r="W55" s="13">
        <f>SUM(W48:W53)</f>
        <v>0</v>
      </c>
      <c r="X55" s="21">
        <f>+W55-S55</f>
        <v>-64285</v>
      </c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</row>
    <row r="56" spans="1:253" ht="11.25">
      <c r="A56" s="4"/>
      <c r="B56" s="4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13"/>
      <c r="U56" s="13"/>
      <c r="V56" s="21"/>
      <c r="W56" s="13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</row>
    <row r="57" spans="1:253" ht="12" thickBot="1">
      <c r="A57" s="15"/>
      <c r="B57" s="15" t="s">
        <v>51</v>
      </c>
      <c r="C57" s="26">
        <f aca="true" t="shared" si="16" ref="C57:S57">C46+C55</f>
        <v>32514</v>
      </c>
      <c r="D57" s="26">
        <f t="shared" si="16"/>
        <v>98823</v>
      </c>
      <c r="E57" s="26">
        <f t="shared" si="16"/>
        <v>24901</v>
      </c>
      <c r="F57" s="26">
        <f t="shared" si="16"/>
        <v>33273</v>
      </c>
      <c r="G57" s="26">
        <f t="shared" si="16"/>
        <v>103549</v>
      </c>
      <c r="H57" s="26">
        <f t="shared" si="16"/>
        <v>60710</v>
      </c>
      <c r="I57" s="26">
        <f t="shared" si="16"/>
        <v>34521</v>
      </c>
      <c r="J57" s="26">
        <f t="shared" si="16"/>
        <v>96332</v>
      </c>
      <c r="K57" s="26">
        <f t="shared" si="16"/>
        <v>36983</v>
      </c>
      <c r="L57" s="26">
        <f t="shared" si="16"/>
        <v>45940</v>
      </c>
      <c r="M57" s="26">
        <f t="shared" si="16"/>
        <v>4981</v>
      </c>
      <c r="N57" s="26">
        <f t="shared" si="16"/>
        <v>12949</v>
      </c>
      <c r="O57" s="26">
        <f>O46+O55</f>
        <v>16068</v>
      </c>
      <c r="P57" s="26">
        <f>P46+P55</f>
        <v>12971</v>
      </c>
      <c r="Q57" s="26">
        <f t="shared" si="16"/>
        <v>764795</v>
      </c>
      <c r="R57" s="26">
        <f t="shared" si="16"/>
        <v>0</v>
      </c>
      <c r="S57" s="26">
        <f t="shared" si="16"/>
        <v>1379310</v>
      </c>
      <c r="T57" s="13"/>
      <c r="U57" s="13"/>
      <c r="V57" s="21"/>
      <c r="W57" s="19">
        <f>W46+W55</f>
        <v>0</v>
      </c>
      <c r="X57" s="21">
        <f>+W57-S57</f>
        <v>-1379310</v>
      </c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</row>
    <row r="58" spans="1:253" ht="11.25">
      <c r="A58" s="4"/>
      <c r="B58" s="4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13"/>
      <c r="U58" s="13"/>
      <c r="V58" s="21"/>
      <c r="W58" s="78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</row>
    <row r="59" spans="1:253" ht="12" thickBot="1">
      <c r="A59" s="27"/>
      <c r="B59" s="145" t="s">
        <v>52</v>
      </c>
      <c r="C59" s="51">
        <f aca="true" t="shared" si="17" ref="C59:Q59">(C57/$S57)</f>
        <v>0.023572655893163975</v>
      </c>
      <c r="D59" s="51">
        <f t="shared" si="17"/>
        <v>0.07164669291167323</v>
      </c>
      <c r="E59" s="51">
        <f t="shared" si="17"/>
        <v>0.01805322951330738</v>
      </c>
      <c r="F59" s="51">
        <f t="shared" si="17"/>
        <v>0.024122931030732757</v>
      </c>
      <c r="G59" s="51">
        <f t="shared" si="17"/>
        <v>0.07507304376826095</v>
      </c>
      <c r="H59" s="51">
        <f t="shared" si="17"/>
        <v>0.04401476100369025</v>
      </c>
      <c r="I59" s="51">
        <f t="shared" si="17"/>
        <v>0.025027731256932813</v>
      </c>
      <c r="J59" s="51">
        <f t="shared" si="17"/>
        <v>0.06984071746017936</v>
      </c>
      <c r="K59" s="51">
        <f t="shared" si="17"/>
        <v>0.026812681703170426</v>
      </c>
      <c r="L59" s="51">
        <f t="shared" si="17"/>
        <v>0.033306508326627085</v>
      </c>
      <c r="M59" s="51">
        <f t="shared" si="17"/>
        <v>0.003611225902806476</v>
      </c>
      <c r="N59" s="51">
        <f t="shared" si="17"/>
        <v>0.009388027347006837</v>
      </c>
      <c r="O59" s="51">
        <f>(O57/$S57)</f>
        <v>0.011649302912325727</v>
      </c>
      <c r="P59" s="51">
        <f>(P57/$S57)</f>
        <v>0.009403977350994337</v>
      </c>
      <c r="Q59" s="51">
        <f t="shared" si="17"/>
        <v>0.5544765136191284</v>
      </c>
      <c r="R59" s="28">
        <f>(R57/$S57)*100</f>
        <v>0</v>
      </c>
      <c r="S59" s="51">
        <f>SUM(C59:R59)</f>
        <v>1</v>
      </c>
      <c r="T59" s="13"/>
      <c r="U59" s="13"/>
      <c r="V59" s="21"/>
      <c r="W59" s="78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</row>
    <row r="60" spans="2:253" ht="11.25">
      <c r="B60" s="11" t="str">
        <f>+B29</f>
        <v>Fuente: Superintendencia de Salud, Archivo Maestro de Beneficiarios.</v>
      </c>
      <c r="C60" s="13"/>
      <c r="D60" s="13"/>
      <c r="E60" s="13"/>
      <c r="F60" s="13"/>
      <c r="G60" s="13"/>
      <c r="H60" s="13"/>
      <c r="I60" s="13"/>
      <c r="J60" s="13"/>
      <c r="K60" s="53" t="s">
        <v>1</v>
      </c>
      <c r="L60" s="53" t="s">
        <v>1</v>
      </c>
      <c r="M60" s="53" t="s">
        <v>1</v>
      </c>
      <c r="N60" s="53" t="s">
        <v>1</v>
      </c>
      <c r="O60" s="53"/>
      <c r="P60" s="53"/>
      <c r="Q60" s="53" t="s">
        <v>1</v>
      </c>
      <c r="R60" s="53"/>
      <c r="S60" s="53" t="s">
        <v>1</v>
      </c>
      <c r="T60" s="13"/>
      <c r="U60" s="13"/>
      <c r="V60" s="21"/>
      <c r="W60" s="78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</row>
    <row r="61" spans="2:253" ht="11.25">
      <c r="B61" s="11" t="str">
        <f>+B30</f>
        <v>(*) Información que presenta error en en campo región</v>
      </c>
      <c r="C61" s="13"/>
      <c r="D61" s="13"/>
      <c r="E61" s="13"/>
      <c r="F61" s="13"/>
      <c r="G61" s="13"/>
      <c r="H61" s="13"/>
      <c r="I61" s="13"/>
      <c r="J61" s="13"/>
      <c r="K61" s="53" t="s">
        <v>1</v>
      </c>
      <c r="L61" s="53" t="s">
        <v>1</v>
      </c>
      <c r="M61" s="53" t="s">
        <v>1</v>
      </c>
      <c r="N61" s="53" t="s">
        <v>1</v>
      </c>
      <c r="O61" s="53"/>
      <c r="P61" s="53"/>
      <c r="Q61" s="53" t="s">
        <v>1</v>
      </c>
      <c r="R61" s="53"/>
      <c r="S61" s="53" t="s">
        <v>1</v>
      </c>
      <c r="T61" s="13"/>
      <c r="U61" s="13"/>
      <c r="V61" s="21"/>
      <c r="W61" s="78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</row>
    <row r="62" spans="1:253" ht="11.25">
      <c r="A62" s="84"/>
      <c r="B62" s="4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21"/>
      <c r="W62" s="78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</row>
    <row r="63" spans="1:253" ht="15">
      <c r="A63" s="154" t="s">
        <v>230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7"/>
      <c r="U63" s="157"/>
      <c r="V63" s="21"/>
      <c r="W63" s="78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</row>
    <row r="64" spans="2:253" ht="13.5">
      <c r="B64" s="155" t="s">
        <v>107</v>
      </c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3"/>
      <c r="U64" s="13"/>
      <c r="V64" s="21"/>
      <c r="W64" s="78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</row>
    <row r="65" spans="2:253" ht="13.5">
      <c r="B65" s="155" t="s">
        <v>257</v>
      </c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3"/>
      <c r="U65" s="13"/>
      <c r="V65" s="21"/>
      <c r="W65" s="78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</row>
    <row r="66" spans="1:253" ht="12" thickBot="1">
      <c r="A66" s="21"/>
      <c r="B66" s="21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21"/>
      <c r="W66" s="78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</row>
    <row r="67" spans="1:253" ht="11.25">
      <c r="A67" s="112" t="s">
        <v>1</v>
      </c>
      <c r="B67" s="112" t="s">
        <v>1</v>
      </c>
      <c r="C67" s="127" t="s">
        <v>87</v>
      </c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8"/>
      <c r="T67" s="13"/>
      <c r="U67" s="13"/>
      <c r="V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</row>
    <row r="68" spans="1:253" ht="11.25">
      <c r="A68" s="120" t="s">
        <v>38</v>
      </c>
      <c r="B68" s="120" t="s">
        <v>39</v>
      </c>
      <c r="C68" s="125" t="s">
        <v>90</v>
      </c>
      <c r="D68" s="125" t="s">
        <v>91</v>
      </c>
      <c r="E68" s="125" t="s">
        <v>92</v>
      </c>
      <c r="F68" s="125" t="s">
        <v>93</v>
      </c>
      <c r="G68" s="125" t="s">
        <v>94</v>
      </c>
      <c r="H68" s="125" t="s">
        <v>95</v>
      </c>
      <c r="I68" s="125" t="s">
        <v>96</v>
      </c>
      <c r="J68" s="125" t="s">
        <v>97</v>
      </c>
      <c r="K68" s="125" t="s">
        <v>98</v>
      </c>
      <c r="L68" s="125" t="s">
        <v>99</v>
      </c>
      <c r="M68" s="125" t="s">
        <v>100</v>
      </c>
      <c r="N68" s="125" t="s">
        <v>101</v>
      </c>
      <c r="O68" s="125" t="s">
        <v>244</v>
      </c>
      <c r="P68" s="125" t="s">
        <v>245</v>
      </c>
      <c r="Q68" s="125" t="s">
        <v>102</v>
      </c>
      <c r="R68" s="125" t="s">
        <v>220</v>
      </c>
      <c r="S68" s="125" t="s">
        <v>4</v>
      </c>
      <c r="T68" s="13"/>
      <c r="U68" s="13"/>
      <c r="V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</row>
    <row r="69" spans="1:253" ht="11.25">
      <c r="A69" s="4">
        <v>67</v>
      </c>
      <c r="B69" s="11" t="str">
        <f>+B7</f>
        <v>Colmena Golden Cross</v>
      </c>
      <c r="C69" s="26">
        <f aca="true" t="shared" si="18" ref="C69:R69">C7+C38</f>
        <v>5133</v>
      </c>
      <c r="D69" s="26">
        <f t="shared" si="18"/>
        <v>17352</v>
      </c>
      <c r="E69" s="26">
        <f t="shared" si="18"/>
        <v>4168</v>
      </c>
      <c r="F69" s="26">
        <f t="shared" si="18"/>
        <v>9360</v>
      </c>
      <c r="G69" s="26">
        <f t="shared" si="18"/>
        <v>22973</v>
      </c>
      <c r="H69" s="26">
        <f t="shared" si="18"/>
        <v>12913</v>
      </c>
      <c r="I69" s="26">
        <f t="shared" si="18"/>
        <v>18848</v>
      </c>
      <c r="J69" s="26">
        <f t="shared" si="18"/>
        <v>16753</v>
      </c>
      <c r="K69" s="26">
        <f t="shared" si="18"/>
        <v>12141</v>
      </c>
      <c r="L69" s="26">
        <f t="shared" si="18"/>
        <v>13464</v>
      </c>
      <c r="M69" s="26">
        <f t="shared" si="18"/>
        <v>1399</v>
      </c>
      <c r="N69" s="26">
        <f t="shared" si="18"/>
        <v>4503</v>
      </c>
      <c r="O69" s="26">
        <f t="shared" si="18"/>
        <v>4350</v>
      </c>
      <c r="P69" s="26">
        <f t="shared" si="18"/>
        <v>5195</v>
      </c>
      <c r="Q69" s="26">
        <f t="shared" si="18"/>
        <v>305220</v>
      </c>
      <c r="R69" s="26">
        <f t="shared" si="18"/>
        <v>0</v>
      </c>
      <c r="S69" s="26">
        <f aca="true" t="shared" si="19" ref="S69:S75">SUM(C69:R69)</f>
        <v>453772</v>
      </c>
      <c r="T69" s="13"/>
      <c r="U69" s="13"/>
      <c r="V69" s="21"/>
      <c r="W69" s="78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</row>
    <row r="70" spans="1:253" ht="11.25">
      <c r="A70" s="4">
        <v>78</v>
      </c>
      <c r="B70" s="11" t="str">
        <f>+B8</f>
        <v>Isapre Cruz Blanca S.A.</v>
      </c>
      <c r="C70" s="26">
        <f aca="true" t="shared" si="20" ref="C70:R70">C8+C39</f>
        <v>14602</v>
      </c>
      <c r="D70" s="26">
        <f t="shared" si="20"/>
        <v>52064</v>
      </c>
      <c r="E70" s="26">
        <f t="shared" si="20"/>
        <v>7694</v>
      </c>
      <c r="F70" s="26">
        <f t="shared" si="20"/>
        <v>13225</v>
      </c>
      <c r="G70" s="26">
        <f t="shared" si="20"/>
        <v>33618</v>
      </c>
      <c r="H70" s="26">
        <f t="shared" si="20"/>
        <v>14292</v>
      </c>
      <c r="I70" s="26">
        <f t="shared" si="20"/>
        <v>10755</v>
      </c>
      <c r="J70" s="26">
        <f t="shared" si="20"/>
        <v>21645</v>
      </c>
      <c r="K70" s="26">
        <f t="shared" si="20"/>
        <v>14884</v>
      </c>
      <c r="L70" s="26">
        <f t="shared" si="20"/>
        <v>12723</v>
      </c>
      <c r="M70" s="26">
        <f t="shared" si="20"/>
        <v>2168</v>
      </c>
      <c r="N70" s="26">
        <f t="shared" si="20"/>
        <v>3200</v>
      </c>
      <c r="O70" s="26">
        <f t="shared" si="20"/>
        <v>4158</v>
      </c>
      <c r="P70" s="26">
        <f t="shared" si="20"/>
        <v>5295</v>
      </c>
      <c r="Q70" s="26">
        <f t="shared" si="20"/>
        <v>330351</v>
      </c>
      <c r="R70" s="26">
        <f t="shared" si="20"/>
        <v>0</v>
      </c>
      <c r="S70" s="26">
        <f t="shared" si="19"/>
        <v>540674</v>
      </c>
      <c r="T70" s="13"/>
      <c r="U70" s="13"/>
      <c r="V70" s="21"/>
      <c r="W70" s="78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</row>
    <row r="71" spans="1:253" ht="11.25">
      <c r="A71" s="4">
        <v>80</v>
      </c>
      <c r="B71" s="11" t="str">
        <f>+B9</f>
        <v>Vida Tres</v>
      </c>
      <c r="C71" s="26">
        <f aca="true" t="shared" si="21" ref="C71:R71">C9+C40</f>
        <v>69</v>
      </c>
      <c r="D71" s="26">
        <f t="shared" si="21"/>
        <v>97</v>
      </c>
      <c r="E71" s="26">
        <f t="shared" si="21"/>
        <v>26</v>
      </c>
      <c r="F71" s="26">
        <f t="shared" si="21"/>
        <v>228</v>
      </c>
      <c r="G71" s="26">
        <f t="shared" si="21"/>
        <v>15654</v>
      </c>
      <c r="H71" s="26">
        <f t="shared" si="21"/>
        <v>463</v>
      </c>
      <c r="I71" s="26">
        <f t="shared" si="21"/>
        <v>1446</v>
      </c>
      <c r="J71" s="26">
        <f t="shared" si="21"/>
        <v>7961</v>
      </c>
      <c r="K71" s="26">
        <f t="shared" si="21"/>
        <v>3659</v>
      </c>
      <c r="L71" s="26">
        <f t="shared" si="21"/>
        <v>4759</v>
      </c>
      <c r="M71" s="26">
        <f t="shared" si="21"/>
        <v>22</v>
      </c>
      <c r="N71" s="26">
        <f t="shared" si="21"/>
        <v>24</v>
      </c>
      <c r="O71" s="26">
        <f t="shared" si="21"/>
        <v>1508</v>
      </c>
      <c r="P71" s="26">
        <f t="shared" si="21"/>
        <v>41</v>
      </c>
      <c r="Q71" s="26">
        <f t="shared" si="21"/>
        <v>99352</v>
      </c>
      <c r="R71" s="26">
        <f t="shared" si="21"/>
        <v>0</v>
      </c>
      <c r="S71" s="26">
        <f t="shared" si="19"/>
        <v>135309</v>
      </c>
      <c r="T71" s="13"/>
      <c r="U71" s="13"/>
      <c r="V71" s="21"/>
      <c r="W71" s="78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</row>
    <row r="72" spans="1:253" ht="11.25">
      <c r="A72" s="4">
        <v>81</v>
      </c>
      <c r="B72" s="11" t="str">
        <f>+B41</f>
        <v>Ferrosalud</v>
      </c>
      <c r="C72" s="26">
        <f aca="true" t="shared" si="22" ref="C72:R72">C10+C41</f>
        <v>4</v>
      </c>
      <c r="D72" s="26">
        <f t="shared" si="22"/>
        <v>0</v>
      </c>
      <c r="E72" s="26">
        <f t="shared" si="22"/>
        <v>1</v>
      </c>
      <c r="F72" s="26">
        <f t="shared" si="22"/>
        <v>18</v>
      </c>
      <c r="G72" s="26">
        <f t="shared" si="22"/>
        <v>776</v>
      </c>
      <c r="H72" s="26">
        <f t="shared" si="22"/>
        <v>109</v>
      </c>
      <c r="I72" s="26">
        <f t="shared" si="22"/>
        <v>84</v>
      </c>
      <c r="J72" s="26">
        <f t="shared" si="22"/>
        <v>247</v>
      </c>
      <c r="K72" s="26">
        <f t="shared" si="22"/>
        <v>120</v>
      </c>
      <c r="L72" s="26">
        <f t="shared" si="22"/>
        <v>14</v>
      </c>
      <c r="M72" s="26">
        <f t="shared" si="22"/>
        <v>10</v>
      </c>
      <c r="N72" s="26">
        <f t="shared" si="22"/>
        <v>0</v>
      </c>
      <c r="O72" s="26">
        <f t="shared" si="22"/>
        <v>12</v>
      </c>
      <c r="P72" s="26">
        <f t="shared" si="22"/>
        <v>3</v>
      </c>
      <c r="Q72" s="26">
        <f t="shared" si="22"/>
        <v>16663</v>
      </c>
      <c r="R72" s="26">
        <f t="shared" si="22"/>
        <v>0</v>
      </c>
      <c r="S72" s="26">
        <f>SUM(C72:R72)</f>
        <v>18061</v>
      </c>
      <c r="T72" s="13"/>
      <c r="U72" s="13"/>
      <c r="V72" s="21"/>
      <c r="W72" s="78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</row>
    <row r="73" spans="1:253" ht="11.25">
      <c r="A73" s="4">
        <v>88</v>
      </c>
      <c r="B73" s="11" t="str">
        <f>+B11</f>
        <v>Mas Vida</v>
      </c>
      <c r="C73" s="26">
        <f aca="true" t="shared" si="23" ref="C73:R73">C11+C42</f>
        <v>9617</v>
      </c>
      <c r="D73" s="26">
        <f t="shared" si="23"/>
        <v>28535</v>
      </c>
      <c r="E73" s="26">
        <f t="shared" si="23"/>
        <v>11183</v>
      </c>
      <c r="F73" s="26">
        <f t="shared" si="23"/>
        <v>8670</v>
      </c>
      <c r="G73" s="26">
        <f t="shared" si="23"/>
        <v>34965</v>
      </c>
      <c r="H73" s="26">
        <f t="shared" si="23"/>
        <v>28140</v>
      </c>
      <c r="I73" s="26">
        <f t="shared" si="23"/>
        <v>10696</v>
      </c>
      <c r="J73" s="26">
        <f t="shared" si="23"/>
        <v>70816</v>
      </c>
      <c r="K73" s="26">
        <f t="shared" si="23"/>
        <v>20155</v>
      </c>
      <c r="L73" s="26">
        <f t="shared" si="23"/>
        <v>31534</v>
      </c>
      <c r="M73" s="26">
        <f t="shared" si="23"/>
        <v>1871</v>
      </c>
      <c r="N73" s="26">
        <f t="shared" si="23"/>
        <v>7453</v>
      </c>
      <c r="O73" s="26">
        <f t="shared" si="23"/>
        <v>11903</v>
      </c>
      <c r="P73" s="26">
        <f t="shared" si="23"/>
        <v>2495</v>
      </c>
      <c r="Q73" s="26">
        <f t="shared" si="23"/>
        <v>89039</v>
      </c>
      <c r="R73" s="26">
        <f t="shared" si="23"/>
        <v>0</v>
      </c>
      <c r="S73" s="26">
        <f t="shared" si="19"/>
        <v>367072</v>
      </c>
      <c r="T73" s="13"/>
      <c r="U73" s="13"/>
      <c r="V73" s="21"/>
      <c r="W73" s="78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</row>
    <row r="74" spans="1:253" ht="11.25">
      <c r="A74" s="4">
        <v>99</v>
      </c>
      <c r="B74" s="11" t="str">
        <f>+B12</f>
        <v>Isapre Banmédica</v>
      </c>
      <c r="C74" s="26">
        <f aca="true" t="shared" si="24" ref="C74:R74">C12+C43</f>
        <v>10973</v>
      </c>
      <c r="D74" s="26">
        <f t="shared" si="24"/>
        <v>16894</v>
      </c>
      <c r="E74" s="26">
        <f t="shared" si="24"/>
        <v>9871</v>
      </c>
      <c r="F74" s="26">
        <f t="shared" si="24"/>
        <v>15660</v>
      </c>
      <c r="G74" s="26">
        <f t="shared" si="24"/>
        <v>35197</v>
      </c>
      <c r="H74" s="26">
        <f t="shared" si="24"/>
        <v>14011</v>
      </c>
      <c r="I74" s="26">
        <f t="shared" si="24"/>
        <v>13279</v>
      </c>
      <c r="J74" s="26">
        <f t="shared" si="24"/>
        <v>25333</v>
      </c>
      <c r="K74" s="26">
        <f t="shared" si="24"/>
        <v>10716</v>
      </c>
      <c r="L74" s="26">
        <f t="shared" si="24"/>
        <v>10260</v>
      </c>
      <c r="M74" s="26">
        <f t="shared" si="24"/>
        <v>1612</v>
      </c>
      <c r="N74" s="26">
        <f t="shared" si="24"/>
        <v>4510</v>
      </c>
      <c r="O74" s="26">
        <f t="shared" si="24"/>
        <v>3976</v>
      </c>
      <c r="P74" s="26">
        <f t="shared" si="24"/>
        <v>5431</v>
      </c>
      <c r="Q74" s="26">
        <f t="shared" si="24"/>
        <v>417261</v>
      </c>
      <c r="R74" s="26">
        <f t="shared" si="24"/>
        <v>0</v>
      </c>
      <c r="S74" s="26">
        <f t="shared" si="19"/>
        <v>594984</v>
      </c>
      <c r="T74" s="13"/>
      <c r="U74" s="13"/>
      <c r="V74" s="21"/>
      <c r="W74" s="78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</row>
    <row r="75" spans="1:253" ht="11.25">
      <c r="A75" s="4">
        <v>107</v>
      </c>
      <c r="B75" s="11" t="str">
        <f>+B13</f>
        <v>Consalud S.A.</v>
      </c>
      <c r="C75" s="26">
        <f aca="true" t="shared" si="25" ref="C75:R75">C13+C44</f>
        <v>21368</v>
      </c>
      <c r="D75" s="26">
        <f t="shared" si="25"/>
        <v>22275</v>
      </c>
      <c r="E75" s="26">
        <f t="shared" si="25"/>
        <v>6414</v>
      </c>
      <c r="F75" s="26">
        <f t="shared" si="25"/>
        <v>10755</v>
      </c>
      <c r="G75" s="26">
        <f t="shared" si="25"/>
        <v>54307</v>
      </c>
      <c r="H75" s="26">
        <f t="shared" si="25"/>
        <v>14200</v>
      </c>
      <c r="I75" s="26">
        <f t="shared" si="25"/>
        <v>15387</v>
      </c>
      <c r="J75" s="26">
        <f t="shared" si="25"/>
        <v>52996</v>
      </c>
      <c r="K75" s="26">
        <f t="shared" si="25"/>
        <v>16130</v>
      </c>
      <c r="L75" s="26">
        <f t="shared" si="25"/>
        <v>24926</v>
      </c>
      <c r="M75" s="26">
        <f t="shared" si="25"/>
        <v>2972</v>
      </c>
      <c r="N75" s="26">
        <f t="shared" si="25"/>
        <v>9015</v>
      </c>
      <c r="O75" s="26">
        <f t="shared" si="25"/>
        <v>8119</v>
      </c>
      <c r="P75" s="26">
        <f t="shared" si="25"/>
        <v>6503</v>
      </c>
      <c r="Q75" s="26">
        <f t="shared" si="25"/>
        <v>340570</v>
      </c>
      <c r="R75" s="26">
        <f t="shared" si="25"/>
        <v>0</v>
      </c>
      <c r="S75" s="26">
        <f t="shared" si="19"/>
        <v>605937</v>
      </c>
      <c r="T75" s="13"/>
      <c r="U75" s="13"/>
      <c r="V75" s="21"/>
      <c r="W75" s="78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</row>
    <row r="76" spans="1:253" ht="11.25">
      <c r="A76" s="4"/>
      <c r="B76" s="4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13"/>
      <c r="U76" s="13"/>
      <c r="V76" s="21"/>
      <c r="W76" s="78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</row>
    <row r="77" spans="2:253" ht="11.25">
      <c r="B77" s="11" t="s">
        <v>44</v>
      </c>
      <c r="C77" s="26">
        <f aca="true" t="shared" si="26" ref="C77:S77">SUM(C69:C76)</f>
        <v>61766</v>
      </c>
      <c r="D77" s="26">
        <f t="shared" si="26"/>
        <v>137217</v>
      </c>
      <c r="E77" s="26">
        <f t="shared" si="26"/>
        <v>39357</v>
      </c>
      <c r="F77" s="26">
        <f t="shared" si="26"/>
        <v>57916</v>
      </c>
      <c r="G77" s="26">
        <f t="shared" si="26"/>
        <v>197490</v>
      </c>
      <c r="H77" s="26">
        <f t="shared" si="26"/>
        <v>84128</v>
      </c>
      <c r="I77" s="26">
        <f t="shared" si="26"/>
        <v>70495</v>
      </c>
      <c r="J77" s="26">
        <f t="shared" si="26"/>
        <v>195751</v>
      </c>
      <c r="K77" s="26">
        <f t="shared" si="26"/>
        <v>77805</v>
      </c>
      <c r="L77" s="26">
        <f t="shared" si="26"/>
        <v>97680</v>
      </c>
      <c r="M77" s="26">
        <f t="shared" si="26"/>
        <v>10054</v>
      </c>
      <c r="N77" s="26">
        <f t="shared" si="26"/>
        <v>28705</v>
      </c>
      <c r="O77" s="26">
        <f>SUM(O69:O76)</f>
        <v>34026</v>
      </c>
      <c r="P77" s="26">
        <f>SUM(P69:P76)</f>
        <v>24963</v>
      </c>
      <c r="Q77" s="26">
        <f t="shared" si="26"/>
        <v>1598456</v>
      </c>
      <c r="R77" s="26">
        <f t="shared" si="26"/>
        <v>0</v>
      </c>
      <c r="S77" s="26">
        <f t="shared" si="26"/>
        <v>2715809</v>
      </c>
      <c r="T77" s="13"/>
      <c r="U77" s="13"/>
      <c r="V77" s="21"/>
      <c r="W77" s="78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</row>
    <row r="78" spans="1:253" ht="11.25">
      <c r="A78" s="4"/>
      <c r="B78" s="4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13"/>
      <c r="U78" s="13"/>
      <c r="V78" s="21"/>
      <c r="W78" s="78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</row>
    <row r="79" spans="1:253" ht="11.25">
      <c r="A79" s="4">
        <v>62</v>
      </c>
      <c r="B79" s="11" t="str">
        <f aca="true" t="shared" si="27" ref="B79:B84">+B48</f>
        <v>San Lorenzo</v>
      </c>
      <c r="C79" s="26">
        <f aca="true" t="shared" si="28" ref="C79:R79">C17+C48</f>
        <v>0</v>
      </c>
      <c r="D79" s="26">
        <f t="shared" si="28"/>
        <v>11</v>
      </c>
      <c r="E79" s="26">
        <f t="shared" si="28"/>
        <v>3620</v>
      </c>
      <c r="F79" s="26">
        <f t="shared" si="28"/>
        <v>704</v>
      </c>
      <c r="G79" s="26">
        <f t="shared" si="28"/>
        <v>34</v>
      </c>
      <c r="H79" s="26">
        <f t="shared" si="28"/>
        <v>0</v>
      </c>
      <c r="I79" s="26">
        <f t="shared" si="28"/>
        <v>6</v>
      </c>
      <c r="J79" s="26">
        <f t="shared" si="28"/>
        <v>0</v>
      </c>
      <c r="K79" s="26">
        <f t="shared" si="28"/>
        <v>4</v>
      </c>
      <c r="L79" s="26">
        <f t="shared" si="28"/>
        <v>0</v>
      </c>
      <c r="M79" s="26">
        <f t="shared" si="28"/>
        <v>0</v>
      </c>
      <c r="N79" s="26">
        <f t="shared" si="28"/>
        <v>0</v>
      </c>
      <c r="O79" s="26">
        <f t="shared" si="28"/>
        <v>0</v>
      </c>
      <c r="P79" s="26">
        <f t="shared" si="28"/>
        <v>0</v>
      </c>
      <c r="Q79" s="26">
        <f t="shared" si="28"/>
        <v>36</v>
      </c>
      <c r="R79" s="26">
        <f t="shared" si="28"/>
        <v>0</v>
      </c>
      <c r="S79" s="26">
        <f aca="true" t="shared" si="29" ref="S79:S84">SUM(C79:R79)</f>
        <v>4415</v>
      </c>
      <c r="T79" s="13"/>
      <c r="U79" s="13"/>
      <c r="V79" s="21"/>
      <c r="W79" s="78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</row>
    <row r="80" spans="1:253" ht="11.25">
      <c r="A80" s="4">
        <v>63</v>
      </c>
      <c r="B80" s="11" t="str">
        <f t="shared" si="27"/>
        <v>Fusat Ltda.</v>
      </c>
      <c r="C80" s="26">
        <f aca="true" t="shared" si="30" ref="C80:R80">C18+C49</f>
        <v>11</v>
      </c>
      <c r="D80" s="26">
        <f t="shared" si="30"/>
        <v>5</v>
      </c>
      <c r="E80" s="26">
        <f t="shared" si="30"/>
        <v>13</v>
      </c>
      <c r="F80" s="26">
        <f t="shared" si="30"/>
        <v>51</v>
      </c>
      <c r="G80" s="26">
        <f t="shared" si="30"/>
        <v>380</v>
      </c>
      <c r="H80" s="26">
        <f t="shared" si="30"/>
        <v>30195</v>
      </c>
      <c r="I80" s="26">
        <f t="shared" si="30"/>
        <v>62</v>
      </c>
      <c r="J80" s="26">
        <f t="shared" si="30"/>
        <v>28</v>
      </c>
      <c r="K80" s="26">
        <f t="shared" si="30"/>
        <v>12</v>
      </c>
      <c r="L80" s="26">
        <f t="shared" si="30"/>
        <v>9</v>
      </c>
      <c r="M80" s="26">
        <f t="shared" si="30"/>
        <v>0</v>
      </c>
      <c r="N80" s="26">
        <f t="shared" si="30"/>
        <v>0</v>
      </c>
      <c r="O80" s="26">
        <f t="shared" si="30"/>
        <v>3</v>
      </c>
      <c r="P80" s="26">
        <f t="shared" si="30"/>
        <v>0</v>
      </c>
      <c r="Q80" s="26">
        <f t="shared" si="30"/>
        <v>982</v>
      </c>
      <c r="R80" s="26">
        <f t="shared" si="30"/>
        <v>0</v>
      </c>
      <c r="S80" s="26">
        <f t="shared" si="29"/>
        <v>31751</v>
      </c>
      <c r="T80" s="13"/>
      <c r="U80" s="13"/>
      <c r="V80" s="21"/>
      <c r="W80" s="78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</row>
    <row r="81" spans="1:253" ht="11.25">
      <c r="A81" s="4">
        <v>65</v>
      </c>
      <c r="B81" s="11" t="str">
        <f t="shared" si="27"/>
        <v>Chuquicamata</v>
      </c>
      <c r="C81" s="26">
        <f aca="true" t="shared" si="31" ref="C81:R81">C19+C50</f>
        <v>283</v>
      </c>
      <c r="D81" s="26">
        <f t="shared" si="31"/>
        <v>32792</v>
      </c>
      <c r="E81" s="26">
        <f t="shared" si="31"/>
        <v>162</v>
      </c>
      <c r="F81" s="26">
        <f t="shared" si="31"/>
        <v>372</v>
      </c>
      <c r="G81" s="26">
        <f t="shared" si="31"/>
        <v>299</v>
      </c>
      <c r="H81" s="26">
        <f t="shared" si="31"/>
        <v>92</v>
      </c>
      <c r="I81" s="26">
        <f t="shared" si="31"/>
        <v>9</v>
      </c>
      <c r="J81" s="26">
        <f t="shared" si="31"/>
        <v>34</v>
      </c>
      <c r="K81" s="26">
        <f t="shared" si="31"/>
        <v>18</v>
      </c>
      <c r="L81" s="26">
        <f t="shared" si="31"/>
        <v>12</v>
      </c>
      <c r="M81" s="26">
        <f t="shared" si="31"/>
        <v>0</v>
      </c>
      <c r="N81" s="26">
        <f t="shared" si="31"/>
        <v>0</v>
      </c>
      <c r="O81" s="26">
        <f t="shared" si="31"/>
        <v>2</v>
      </c>
      <c r="P81" s="26">
        <f t="shared" si="31"/>
        <v>139</v>
      </c>
      <c r="Q81" s="26">
        <f t="shared" si="31"/>
        <v>2642</v>
      </c>
      <c r="R81" s="26">
        <f t="shared" si="31"/>
        <v>0</v>
      </c>
      <c r="S81" s="26">
        <f t="shared" si="29"/>
        <v>36856</v>
      </c>
      <c r="T81" s="13"/>
      <c r="U81" s="13"/>
      <c r="V81" s="21"/>
      <c r="W81" s="78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</row>
    <row r="82" spans="1:253" ht="11.25">
      <c r="A82" s="4">
        <v>68</v>
      </c>
      <c r="B82" s="11" t="str">
        <f t="shared" si="27"/>
        <v>Río Blanco</v>
      </c>
      <c r="C82" s="26">
        <f aca="true" t="shared" si="32" ref="C82:R82">C20+C51</f>
        <v>0</v>
      </c>
      <c r="D82" s="26">
        <f t="shared" si="32"/>
        <v>19</v>
      </c>
      <c r="E82" s="26">
        <f t="shared" si="32"/>
        <v>25</v>
      </c>
      <c r="F82" s="26">
        <f t="shared" si="32"/>
        <v>152</v>
      </c>
      <c r="G82" s="26">
        <f t="shared" si="32"/>
        <v>5723</v>
      </c>
      <c r="H82" s="26">
        <f t="shared" si="32"/>
        <v>67</v>
      </c>
      <c r="I82" s="26">
        <f t="shared" si="32"/>
        <v>34</v>
      </c>
      <c r="J82" s="26">
        <f t="shared" si="32"/>
        <v>12</v>
      </c>
      <c r="K82" s="26">
        <f t="shared" si="32"/>
        <v>0</v>
      </c>
      <c r="L82" s="26">
        <f t="shared" si="32"/>
        <v>0</v>
      </c>
      <c r="M82" s="26">
        <f t="shared" si="32"/>
        <v>0</v>
      </c>
      <c r="N82" s="26">
        <f t="shared" si="32"/>
        <v>0</v>
      </c>
      <c r="O82" s="26">
        <f t="shared" si="32"/>
        <v>0</v>
      </c>
      <c r="P82" s="26">
        <f t="shared" si="32"/>
        <v>0</v>
      </c>
      <c r="Q82" s="26">
        <f t="shared" si="32"/>
        <v>556</v>
      </c>
      <c r="R82" s="26">
        <f t="shared" si="32"/>
        <v>0</v>
      </c>
      <c r="S82" s="26">
        <f t="shared" si="29"/>
        <v>6588</v>
      </c>
      <c r="T82" s="13"/>
      <c r="U82" s="13"/>
      <c r="V82" s="21"/>
      <c r="W82" s="78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</row>
    <row r="83" spans="1:253" ht="11.25">
      <c r="A83" s="4">
        <v>76</v>
      </c>
      <c r="B83" s="11" t="str">
        <f t="shared" si="27"/>
        <v>Isapre Fundación</v>
      </c>
      <c r="C83" s="26">
        <f aca="true" t="shared" si="33" ref="C83:R83">C21+C52</f>
        <v>313</v>
      </c>
      <c r="D83" s="26">
        <f t="shared" si="33"/>
        <v>407</v>
      </c>
      <c r="E83" s="26">
        <f t="shared" si="33"/>
        <v>267</v>
      </c>
      <c r="F83" s="26">
        <f t="shared" si="33"/>
        <v>828</v>
      </c>
      <c r="G83" s="26">
        <f t="shared" si="33"/>
        <v>2609</v>
      </c>
      <c r="H83" s="26">
        <f t="shared" si="33"/>
        <v>960</v>
      </c>
      <c r="I83" s="26">
        <f t="shared" si="33"/>
        <v>940</v>
      </c>
      <c r="J83" s="26">
        <f t="shared" si="33"/>
        <v>1989</v>
      </c>
      <c r="K83" s="26">
        <f t="shared" si="33"/>
        <v>1277</v>
      </c>
      <c r="L83" s="26">
        <f t="shared" si="33"/>
        <v>1042</v>
      </c>
      <c r="M83" s="26">
        <f t="shared" si="33"/>
        <v>177</v>
      </c>
      <c r="N83" s="26">
        <f t="shared" si="33"/>
        <v>210</v>
      </c>
      <c r="O83" s="26">
        <f t="shared" si="33"/>
        <v>482</v>
      </c>
      <c r="P83" s="26">
        <f t="shared" si="33"/>
        <v>233</v>
      </c>
      <c r="Q83" s="26">
        <f t="shared" si="33"/>
        <v>15143</v>
      </c>
      <c r="R83" s="26">
        <f t="shared" si="33"/>
        <v>0</v>
      </c>
      <c r="S83" s="26">
        <f t="shared" si="29"/>
        <v>26877</v>
      </c>
      <c r="T83" s="13"/>
      <c r="U83" s="13"/>
      <c r="V83" s="21"/>
      <c r="W83" s="78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</row>
    <row r="84" spans="1:253" ht="11.25">
      <c r="A84" s="4">
        <v>94</v>
      </c>
      <c r="B84" s="11" t="str">
        <f t="shared" si="27"/>
        <v>Cruz del Norte</v>
      </c>
      <c r="C84" s="26">
        <f aca="true" t="shared" si="34" ref="C84:R84">C22+C53</f>
        <v>13</v>
      </c>
      <c r="D84" s="26">
        <f t="shared" si="34"/>
        <v>3211</v>
      </c>
      <c r="E84" s="26">
        <f t="shared" si="34"/>
        <v>3</v>
      </c>
      <c r="F84" s="26">
        <f t="shared" si="34"/>
        <v>82</v>
      </c>
      <c r="G84" s="26">
        <f t="shared" si="34"/>
        <v>5</v>
      </c>
      <c r="H84" s="26">
        <f t="shared" si="34"/>
        <v>0</v>
      </c>
      <c r="I84" s="26">
        <f t="shared" si="34"/>
        <v>0</v>
      </c>
      <c r="J84" s="26">
        <f t="shared" si="34"/>
        <v>2</v>
      </c>
      <c r="K84" s="26">
        <f t="shared" si="34"/>
        <v>0</v>
      </c>
      <c r="L84" s="26">
        <f t="shared" si="34"/>
        <v>0</v>
      </c>
      <c r="M84" s="26">
        <f t="shared" si="34"/>
        <v>0</v>
      </c>
      <c r="N84" s="26">
        <f t="shared" si="34"/>
        <v>0</v>
      </c>
      <c r="O84" s="26">
        <f t="shared" si="34"/>
        <v>0</v>
      </c>
      <c r="P84" s="26">
        <f t="shared" si="34"/>
        <v>0</v>
      </c>
      <c r="Q84" s="26">
        <f t="shared" si="34"/>
        <v>6</v>
      </c>
      <c r="R84" s="26">
        <f t="shared" si="34"/>
        <v>0</v>
      </c>
      <c r="S84" s="26">
        <f t="shared" si="29"/>
        <v>3322</v>
      </c>
      <c r="T84" s="13"/>
      <c r="U84" s="13"/>
      <c r="V84" s="21"/>
      <c r="W84" s="78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</row>
    <row r="85" spans="1:253" ht="11.25">
      <c r="A85" s="4"/>
      <c r="B85" s="4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13"/>
      <c r="U85" s="13"/>
      <c r="V85" s="21"/>
      <c r="W85" s="78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</row>
    <row r="86" spans="1:253" ht="11.25">
      <c r="A86" s="11"/>
      <c r="B86" s="11" t="s">
        <v>50</v>
      </c>
      <c r="C86" s="26">
        <f aca="true" t="shared" si="35" ref="C86:S86">SUM(C79:C84)</f>
        <v>620</v>
      </c>
      <c r="D86" s="26">
        <f t="shared" si="35"/>
        <v>36445</v>
      </c>
      <c r="E86" s="26">
        <f t="shared" si="35"/>
        <v>4090</v>
      </c>
      <c r="F86" s="26">
        <f t="shared" si="35"/>
        <v>2189</v>
      </c>
      <c r="G86" s="26">
        <f t="shared" si="35"/>
        <v>9050</v>
      </c>
      <c r="H86" s="26">
        <f t="shared" si="35"/>
        <v>31314</v>
      </c>
      <c r="I86" s="26">
        <f t="shared" si="35"/>
        <v>1051</v>
      </c>
      <c r="J86" s="26">
        <f t="shared" si="35"/>
        <v>2065</v>
      </c>
      <c r="K86" s="26">
        <f t="shared" si="35"/>
        <v>1311</v>
      </c>
      <c r="L86" s="26">
        <f t="shared" si="35"/>
        <v>1063</v>
      </c>
      <c r="M86" s="26">
        <f t="shared" si="35"/>
        <v>177</v>
      </c>
      <c r="N86" s="26">
        <f t="shared" si="35"/>
        <v>210</v>
      </c>
      <c r="O86" s="26">
        <f>SUM(O79:O84)</f>
        <v>487</v>
      </c>
      <c r="P86" s="26">
        <f>SUM(P79:P84)</f>
        <v>372</v>
      </c>
      <c r="Q86" s="26">
        <f t="shared" si="35"/>
        <v>19365</v>
      </c>
      <c r="R86" s="26">
        <f t="shared" si="35"/>
        <v>0</v>
      </c>
      <c r="S86" s="26">
        <f t="shared" si="35"/>
        <v>109809</v>
      </c>
      <c r="T86" s="13"/>
      <c r="U86" s="13"/>
      <c r="V86" s="21"/>
      <c r="W86" s="78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</row>
    <row r="87" spans="1:253" ht="11.25">
      <c r="A87" s="4"/>
      <c r="B87" s="4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13"/>
      <c r="U87" s="13"/>
      <c r="V87" s="21"/>
      <c r="W87" s="78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</row>
    <row r="88" spans="1:253" ht="11.25">
      <c r="A88" s="15"/>
      <c r="B88" s="15" t="s">
        <v>51</v>
      </c>
      <c r="C88" s="26">
        <f aca="true" t="shared" si="36" ref="C88:S88">C77+C86</f>
        <v>62386</v>
      </c>
      <c r="D88" s="26">
        <f t="shared" si="36"/>
        <v>173662</v>
      </c>
      <c r="E88" s="26">
        <f t="shared" si="36"/>
        <v>43447</v>
      </c>
      <c r="F88" s="26">
        <f t="shared" si="36"/>
        <v>60105</v>
      </c>
      <c r="G88" s="26">
        <f t="shared" si="36"/>
        <v>206540</v>
      </c>
      <c r="H88" s="26">
        <f t="shared" si="36"/>
        <v>115442</v>
      </c>
      <c r="I88" s="26">
        <f t="shared" si="36"/>
        <v>71546</v>
      </c>
      <c r="J88" s="26">
        <f t="shared" si="36"/>
        <v>197816</v>
      </c>
      <c r="K88" s="26">
        <f t="shared" si="36"/>
        <v>79116</v>
      </c>
      <c r="L88" s="26">
        <f t="shared" si="36"/>
        <v>98743</v>
      </c>
      <c r="M88" s="26">
        <f t="shared" si="36"/>
        <v>10231</v>
      </c>
      <c r="N88" s="26">
        <f t="shared" si="36"/>
        <v>28915</v>
      </c>
      <c r="O88" s="26">
        <f>O77+O86</f>
        <v>34513</v>
      </c>
      <c r="P88" s="26">
        <f>P77+P86</f>
        <v>25335</v>
      </c>
      <c r="Q88" s="26">
        <f t="shared" si="36"/>
        <v>1617821</v>
      </c>
      <c r="R88" s="26">
        <f t="shared" si="36"/>
        <v>0</v>
      </c>
      <c r="S88" s="26">
        <f t="shared" si="36"/>
        <v>2825618</v>
      </c>
      <c r="T88" s="13"/>
      <c r="U88" s="13"/>
      <c r="V88" s="21"/>
      <c r="W88" s="78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</row>
    <row r="89" spans="1:253" ht="11.25">
      <c r="A89" s="4"/>
      <c r="B89" s="4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13"/>
      <c r="U89" s="13"/>
      <c r="V89" s="21"/>
      <c r="W89" s="78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</row>
    <row r="90" spans="1:253" ht="12" thickBot="1">
      <c r="A90" s="27"/>
      <c r="B90" s="145" t="s">
        <v>52</v>
      </c>
      <c r="C90" s="51">
        <f aca="true" t="shared" si="37" ref="C90:R90">(C88/$S88)</f>
        <v>0.02207870986099324</v>
      </c>
      <c r="D90" s="51">
        <f t="shared" si="37"/>
        <v>0.06145982931875434</v>
      </c>
      <c r="E90" s="51">
        <f t="shared" si="37"/>
        <v>0.015376105333417326</v>
      </c>
      <c r="F90" s="51">
        <f t="shared" si="37"/>
        <v>0.02127145282908022</v>
      </c>
      <c r="G90" s="51">
        <f t="shared" si="37"/>
        <v>0.07309551397251858</v>
      </c>
      <c r="H90" s="51">
        <f t="shared" si="37"/>
        <v>0.04085548718899724</v>
      </c>
      <c r="I90" s="51">
        <f t="shared" si="37"/>
        <v>0.025320478564335308</v>
      </c>
      <c r="J90" s="51">
        <f t="shared" si="37"/>
        <v>0.07000804779697752</v>
      </c>
      <c r="K90" s="51">
        <f t="shared" si="37"/>
        <v>0.027999538508036118</v>
      </c>
      <c r="L90" s="51">
        <f t="shared" si="37"/>
        <v>0.03494562959324297</v>
      </c>
      <c r="M90" s="51">
        <f t="shared" si="37"/>
        <v>0.003620800830119287</v>
      </c>
      <c r="N90" s="51">
        <f t="shared" si="37"/>
        <v>0.010233159613224435</v>
      </c>
      <c r="O90" s="51">
        <f>(O88/$S88)</f>
        <v>0.01221431913301798</v>
      </c>
      <c r="P90" s="51">
        <f>(P88/$S88)</f>
        <v>0.00896618014183092</v>
      </c>
      <c r="Q90" s="51">
        <f t="shared" si="37"/>
        <v>0.5725547473154545</v>
      </c>
      <c r="R90" s="51">
        <f t="shared" si="37"/>
        <v>0</v>
      </c>
      <c r="S90" s="51">
        <f>SUM(C90:R90)</f>
        <v>1</v>
      </c>
      <c r="T90" s="13"/>
      <c r="U90" s="13"/>
      <c r="V90" s="21"/>
      <c r="W90" s="78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</row>
    <row r="91" spans="2:253" ht="11.25">
      <c r="B91" s="11" t="str">
        <f>+B29</f>
        <v>Fuente: Superintendencia de Salud, Archivo Maestro de Beneficiarios.</v>
      </c>
      <c r="C91" s="4"/>
      <c r="D91" s="4"/>
      <c r="E91" s="4"/>
      <c r="F91" s="4"/>
      <c r="G91" s="4"/>
      <c r="H91" s="4"/>
      <c r="I91" s="4"/>
      <c r="J91" s="4"/>
      <c r="K91" s="11" t="s">
        <v>1</v>
      </c>
      <c r="L91" s="11" t="s">
        <v>1</v>
      </c>
      <c r="M91" s="11" t="s">
        <v>1</v>
      </c>
      <c r="N91" s="11" t="s">
        <v>1</v>
      </c>
      <c r="O91" s="11"/>
      <c r="P91" s="11"/>
      <c r="Q91" s="11" t="s">
        <v>1</v>
      </c>
      <c r="R91" s="11"/>
      <c r="S91" s="11" t="s">
        <v>1</v>
      </c>
      <c r="T91" s="21"/>
      <c r="U91" s="21"/>
      <c r="V91" s="21"/>
      <c r="W91" s="78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</row>
    <row r="92" spans="2:253" ht="11.25">
      <c r="B92" s="11" t="str">
        <f>+B61</f>
        <v>(*) Información que presenta error en en campo región</v>
      </c>
      <c r="C92" s="4"/>
      <c r="D92" s="4"/>
      <c r="E92" s="4"/>
      <c r="F92" s="4"/>
      <c r="G92" s="4"/>
      <c r="H92" s="4"/>
      <c r="I92" s="4"/>
      <c r="J92" s="4"/>
      <c r="K92" s="11" t="s">
        <v>1</v>
      </c>
      <c r="L92" s="11" t="s">
        <v>1</v>
      </c>
      <c r="M92" s="11" t="s">
        <v>1</v>
      </c>
      <c r="N92" s="11" t="s">
        <v>1</v>
      </c>
      <c r="O92" s="11"/>
      <c r="P92" s="11"/>
      <c r="Q92" s="11" t="s">
        <v>1</v>
      </c>
      <c r="R92" s="11"/>
      <c r="S92" s="11" t="s">
        <v>1</v>
      </c>
      <c r="T92" s="21"/>
      <c r="U92" s="21"/>
      <c r="V92" s="21"/>
      <c r="W92" s="78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</row>
    <row r="93" spans="3:253" ht="11.25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78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</row>
    <row r="94" spans="1:21" ht="15">
      <c r="A94" s="154" t="s">
        <v>230</v>
      </c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</row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</sheetData>
  <sheetProtection/>
  <mergeCells count="14">
    <mergeCell ref="Z5:AA5"/>
    <mergeCell ref="Z6:AA6"/>
    <mergeCell ref="B2:U2"/>
    <mergeCell ref="B3:U3"/>
    <mergeCell ref="T5:U5"/>
    <mergeCell ref="B33:S33"/>
    <mergeCell ref="B34:S34"/>
    <mergeCell ref="A1:U1"/>
    <mergeCell ref="A32:S32"/>
    <mergeCell ref="A94:U94"/>
    <mergeCell ref="B64:S64"/>
    <mergeCell ref="B65:S65"/>
    <mergeCell ref="A63:S63"/>
    <mergeCell ref="T63:U63"/>
  </mergeCells>
  <hyperlinks>
    <hyperlink ref="A1" location="Indice!A1" display="Volver"/>
    <hyperlink ref="A32" location="Indice!A1" display="Volver"/>
    <hyperlink ref="A63" location="Indice!A1" display="Volver"/>
    <hyperlink ref="A94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86" r:id="rId2"/>
  <ignoredErrors>
    <ignoredError sqref="T11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E31"/>
  <sheetViews>
    <sheetView showGridLines="0" zoomScalePageLayoutView="0" workbookViewId="0" topLeftCell="A1">
      <selection activeCell="A2" sqref="A2"/>
    </sheetView>
  </sheetViews>
  <sheetFormatPr defaultColWidth="0" defaultRowHeight="15" zeroHeight="1"/>
  <cols>
    <col min="1" max="1" width="4.59765625" style="63" bestFit="1" customWidth="1"/>
    <col min="2" max="2" width="26.19921875" style="63" customWidth="1"/>
    <col min="3" max="3" width="12.09765625" style="63" bestFit="1" customWidth="1"/>
    <col min="4" max="4" width="10.59765625" style="63" customWidth="1"/>
    <col min="5" max="5" width="1.69921875" style="63" customWidth="1"/>
    <col min="6" max="6" width="12.09765625" style="63" bestFit="1" customWidth="1"/>
    <col min="7" max="7" width="10.59765625" style="63" customWidth="1"/>
    <col min="8" max="8" width="11.09765625" style="63" hidden="1" customWidth="1"/>
    <col min="9" max="9" width="10.59765625" style="63" hidden="1" customWidth="1"/>
    <col min="10" max="10" width="11.09765625" style="63" hidden="1" customWidth="1"/>
    <col min="11" max="16384" width="0" style="63" hidden="1" customWidth="1"/>
  </cols>
  <sheetData>
    <row r="1" spans="1:7" ht="15">
      <c r="A1" s="154" t="s">
        <v>230</v>
      </c>
      <c r="B1" s="154"/>
      <c r="C1" s="154"/>
      <c r="D1" s="154"/>
      <c r="E1" s="154"/>
      <c r="F1" s="154"/>
      <c r="G1" s="154"/>
    </row>
    <row r="2" spans="2:31" ht="13.5">
      <c r="B2" s="161" t="s">
        <v>179</v>
      </c>
      <c r="C2" s="161"/>
      <c r="D2" s="161"/>
      <c r="E2" s="161"/>
      <c r="F2" s="161"/>
      <c r="G2" s="161"/>
      <c r="H2" s="64"/>
      <c r="I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2:31" ht="13.5">
      <c r="B3" s="161" t="s">
        <v>180</v>
      </c>
      <c r="C3" s="161"/>
      <c r="D3" s="161"/>
      <c r="E3" s="161"/>
      <c r="F3" s="161"/>
      <c r="G3" s="161"/>
      <c r="H3" s="64"/>
      <c r="I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spans="2:31" ht="14.25" thickBot="1">
      <c r="B4" s="162" t="s">
        <v>258</v>
      </c>
      <c r="C4" s="162"/>
      <c r="D4" s="162"/>
      <c r="E4" s="162"/>
      <c r="F4" s="162"/>
      <c r="G4" s="162"/>
      <c r="H4" s="65" t="s">
        <v>1</v>
      </c>
      <c r="I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1:31" ht="12" thickBot="1">
      <c r="A5" s="66"/>
      <c r="B5" s="64"/>
      <c r="C5" s="64"/>
      <c r="D5" s="64"/>
      <c r="E5" s="64"/>
      <c r="F5" s="64"/>
      <c r="G5" s="64"/>
      <c r="H5" s="64"/>
      <c r="I5" s="77" t="s">
        <v>136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</row>
    <row r="6" spans="1:31" ht="11.25">
      <c r="A6" s="130" t="s">
        <v>1</v>
      </c>
      <c r="B6" s="130" t="s">
        <v>1</v>
      </c>
      <c r="C6" s="131" t="s">
        <v>171</v>
      </c>
      <c r="D6" s="131"/>
      <c r="E6" s="132"/>
      <c r="F6" s="131" t="s">
        <v>172</v>
      </c>
      <c r="G6" s="131"/>
      <c r="H6" s="64"/>
      <c r="I6" s="7" t="s">
        <v>138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</row>
    <row r="7" spans="1:31" ht="11.25">
      <c r="A7" s="133" t="s">
        <v>38</v>
      </c>
      <c r="B7" s="134" t="s">
        <v>39</v>
      </c>
      <c r="C7" s="135" t="s">
        <v>231</v>
      </c>
      <c r="D7" s="135" t="s">
        <v>232</v>
      </c>
      <c r="E7" s="136"/>
      <c r="F7" s="135" t="str">
        <f>+C7</f>
        <v>Número</v>
      </c>
      <c r="G7" s="135" t="str">
        <f>+D7</f>
        <v>Porcentaje</v>
      </c>
      <c r="H7" s="64"/>
      <c r="I7" s="9" t="s">
        <v>74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</row>
    <row r="8" spans="1:31" ht="11.25">
      <c r="A8" s="4">
        <v>67</v>
      </c>
      <c r="B8" s="11" t="str">
        <f>+'Cartera por region'!B7</f>
        <v>Colmena Golden Cross</v>
      </c>
      <c r="C8" s="68">
        <f>+'Cartera vigente por mes'!O6</f>
        <v>235697</v>
      </c>
      <c r="D8" s="69">
        <f aca="true" t="shared" si="0" ref="D8:D14">+C8/$C$16</f>
        <v>0.1682607739665787</v>
      </c>
      <c r="E8" s="70"/>
      <c r="F8" s="68">
        <f>+'Cartera vigente por mes'!O60</f>
        <v>453772</v>
      </c>
      <c r="G8" s="69">
        <f aca="true" t="shared" si="1" ref="G8:G14">+F8/$F$16</f>
        <v>0.16708538781630078</v>
      </c>
      <c r="H8" s="71"/>
      <c r="I8" s="72">
        <f aca="true" t="shared" si="2" ref="I8:I14">+C8/C$27</f>
        <v>0.16296459675255892</v>
      </c>
      <c r="J8" s="72">
        <f aca="true" t="shared" si="3" ref="J8:J14">+F8/F$27</f>
        <v>0.16059212533328993</v>
      </c>
      <c r="K8" s="71"/>
      <c r="L8" s="71"/>
      <c r="M8" s="71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</row>
    <row r="9" spans="1:31" ht="11.25">
      <c r="A9" s="4">
        <v>78</v>
      </c>
      <c r="B9" s="11" t="str">
        <f>+'Cartera por region'!B8</f>
        <v>Isapre Cruz Blanca S.A.</v>
      </c>
      <c r="C9" s="68">
        <f>+'Cartera vigente por mes'!O7</f>
        <v>279957</v>
      </c>
      <c r="D9" s="69">
        <f t="shared" si="0"/>
        <v>0.19985736558955555</v>
      </c>
      <c r="E9" s="70"/>
      <c r="F9" s="68">
        <f>+'Cartera vigente por mes'!O61</f>
        <v>540674</v>
      </c>
      <c r="G9" s="69">
        <f t="shared" si="1"/>
        <v>0.19908395619868702</v>
      </c>
      <c r="H9" s="71"/>
      <c r="I9" s="72">
        <f t="shared" si="2"/>
        <v>0.19356665385242977</v>
      </c>
      <c r="J9" s="72">
        <f t="shared" si="3"/>
        <v>0.19134716723916678</v>
      </c>
      <c r="K9" s="71"/>
      <c r="L9" s="71"/>
      <c r="M9" s="71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</row>
    <row r="10" spans="1:31" ht="11.25">
      <c r="A10" s="4">
        <v>80</v>
      </c>
      <c r="B10" s="11" t="str">
        <f>+'Cartera por region'!B9</f>
        <v>Vida Tres</v>
      </c>
      <c r="C10" s="68">
        <f>+'Cartera vigente por mes'!O8</f>
        <v>70330</v>
      </c>
      <c r="D10" s="69">
        <f t="shared" si="0"/>
        <v>0.05020759803081703</v>
      </c>
      <c r="E10" s="70"/>
      <c r="F10" s="68">
        <f>+'Cartera vigente por mes'!O62</f>
        <v>135309</v>
      </c>
      <c r="G10" s="69">
        <f t="shared" si="1"/>
        <v>0.04982272317383144</v>
      </c>
      <c r="H10" s="71"/>
      <c r="I10" s="72">
        <f t="shared" si="2"/>
        <v>0.04862726334916214</v>
      </c>
      <c r="J10" s="72">
        <f t="shared" si="3"/>
        <v>0.04788651544547069</v>
      </c>
      <c r="K10" s="71"/>
      <c r="L10" s="71"/>
      <c r="M10" s="71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</row>
    <row r="11" spans="1:31" ht="11.25">
      <c r="A11" s="4">
        <v>81</v>
      </c>
      <c r="B11" s="11" t="str">
        <f>+'Cartera por region'!B10</f>
        <v>Ferrosalud</v>
      </c>
      <c r="C11" s="68">
        <f>+'Cartera vigente por mes'!O9</f>
        <v>11987</v>
      </c>
      <c r="D11" s="69">
        <f t="shared" si="0"/>
        <v>0.00855735074072805</v>
      </c>
      <c r="E11" s="70"/>
      <c r="F11" s="68">
        <f>+'Cartera vigente por mes'!O63</f>
        <v>18061</v>
      </c>
      <c r="G11" s="69">
        <f t="shared" si="1"/>
        <v>0.006650320401766103</v>
      </c>
      <c r="H11" s="71"/>
      <c r="I11" s="72">
        <f t="shared" si="2"/>
        <v>0.008287999513243376</v>
      </c>
      <c r="J11" s="72">
        <f t="shared" si="3"/>
        <v>0.006391876042692254</v>
      </c>
      <c r="K11" s="71"/>
      <c r="L11" s="71"/>
      <c r="M11" s="71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</row>
    <row r="12" spans="1:31" ht="11.25">
      <c r="A12" s="4">
        <v>88</v>
      </c>
      <c r="B12" s="11" t="str">
        <f>+'Cartera por region'!B11</f>
        <v>Mas Vida</v>
      </c>
      <c r="C12" s="68">
        <f>+'Cartera vigente por mes'!O10</f>
        <v>188883</v>
      </c>
      <c r="D12" s="69">
        <f t="shared" si="0"/>
        <v>0.13484091765754036</v>
      </c>
      <c r="E12" s="70"/>
      <c r="F12" s="68">
        <f>+'Cartera vigente por mes'!O64</f>
        <v>367072</v>
      </c>
      <c r="G12" s="69">
        <f t="shared" si="1"/>
        <v>0.1351611987440943</v>
      </c>
      <c r="H12" s="71"/>
      <c r="I12" s="72">
        <f t="shared" si="2"/>
        <v>0.1305966640577249</v>
      </c>
      <c r="J12" s="72">
        <f t="shared" si="3"/>
        <v>0.1299085722132291</v>
      </c>
      <c r="K12" s="71"/>
      <c r="L12" s="71"/>
      <c r="M12" s="71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1:31" ht="11.25">
      <c r="A13" s="4">
        <v>99</v>
      </c>
      <c r="B13" s="11" t="str">
        <f>+'Cartera por region'!B12</f>
        <v>Isapre Banmédica</v>
      </c>
      <c r="C13" s="68">
        <f>+'Cartera vigente por mes'!O11</f>
        <v>309329</v>
      </c>
      <c r="D13" s="69">
        <f t="shared" si="0"/>
        <v>0.2208256233652012</v>
      </c>
      <c r="E13" s="70"/>
      <c r="F13" s="68">
        <f>+'Cartera vigente por mes'!O65</f>
        <v>594984</v>
      </c>
      <c r="G13" s="69">
        <f t="shared" si="1"/>
        <v>0.2190816806336528</v>
      </c>
      <c r="H13" s="71"/>
      <c r="I13" s="72">
        <f t="shared" si="2"/>
        <v>0.21387491461016603</v>
      </c>
      <c r="J13" s="72">
        <f t="shared" si="3"/>
        <v>0.2105677412870388</v>
      </c>
      <c r="K13" s="71"/>
      <c r="L13" s="71"/>
      <c r="M13" s="71"/>
      <c r="N13" s="64"/>
      <c r="O13" s="50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</row>
    <row r="14" spans="1:31" ht="11.25">
      <c r="A14" s="4">
        <v>107</v>
      </c>
      <c r="B14" s="11" t="str">
        <f>+'Cartera por region'!B13</f>
        <v>Consalud S.A.</v>
      </c>
      <c r="C14" s="68">
        <f>+'Cartera vigente por mes'!O12</f>
        <v>304601</v>
      </c>
      <c r="D14" s="69">
        <f t="shared" si="0"/>
        <v>0.2174503706495791</v>
      </c>
      <c r="E14" s="70"/>
      <c r="F14" s="68">
        <f>+'Cartera vigente por mes'!O66</f>
        <v>605937</v>
      </c>
      <c r="G14" s="69">
        <f t="shared" si="1"/>
        <v>0.22311473303166754</v>
      </c>
      <c r="H14" s="71"/>
      <c r="I14" s="72">
        <f t="shared" si="2"/>
        <v>0.21060590137093896</v>
      </c>
      <c r="J14" s="72">
        <f t="shared" si="3"/>
        <v>0.21444406144071845</v>
      </c>
      <c r="K14" s="71"/>
      <c r="L14" s="71"/>
      <c r="M14" s="71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</row>
    <row r="15" spans="1:31" ht="11.25">
      <c r="A15" s="4"/>
      <c r="B15" s="4"/>
      <c r="C15" s="73"/>
      <c r="D15" s="73"/>
      <c r="E15" s="70"/>
      <c r="F15" s="70"/>
      <c r="G15" s="70"/>
      <c r="H15" s="71"/>
      <c r="I15" s="71"/>
      <c r="J15" s="71"/>
      <c r="K15" s="71"/>
      <c r="L15" s="71"/>
      <c r="M15" s="71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</row>
    <row r="16" spans="1:31" ht="11.25">
      <c r="A16" s="1"/>
      <c r="B16" s="11" t="s">
        <v>44</v>
      </c>
      <c r="C16" s="70">
        <f>SUM(C8:C15)</f>
        <v>1400784</v>
      </c>
      <c r="D16" s="69">
        <f>+C16/$C$27</f>
        <v>0.9685239935062241</v>
      </c>
      <c r="E16" s="70"/>
      <c r="F16" s="70">
        <f>SUM(F8:F15)</f>
        <v>2715809</v>
      </c>
      <c r="G16" s="69">
        <f>+F16/$F$27</f>
        <v>0.961138059001606</v>
      </c>
      <c r="H16" s="71"/>
      <c r="I16" s="72">
        <f>+C16/C$27</f>
        <v>0.9685239935062241</v>
      </c>
      <c r="J16" s="72">
        <f>+F16/F$27</f>
        <v>0.961138059001606</v>
      </c>
      <c r="K16" s="71"/>
      <c r="L16" s="71"/>
      <c r="M16" s="71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</row>
    <row r="17" spans="1:31" ht="11.25">
      <c r="A17" s="4"/>
      <c r="B17" s="4"/>
      <c r="C17" s="73"/>
      <c r="D17" s="73"/>
      <c r="E17" s="70"/>
      <c r="F17" s="70"/>
      <c r="G17" s="70"/>
      <c r="H17" s="71"/>
      <c r="I17" s="71"/>
      <c r="J17" s="71"/>
      <c r="K17" s="71"/>
      <c r="L17" s="71"/>
      <c r="M17" s="71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</row>
    <row r="18" spans="1:31" ht="11.25">
      <c r="A18" s="4">
        <v>62</v>
      </c>
      <c r="B18" s="11" t="str">
        <f>+'Cartera por region'!B17</f>
        <v>San Lorenzo</v>
      </c>
      <c r="C18" s="68">
        <f>+'Cartera vigente por mes'!O16</f>
        <v>1502</v>
      </c>
      <c r="D18" s="69">
        <f aca="true" t="shared" si="4" ref="D18:D23">+C18/$C$25</f>
        <v>0.03299358580089623</v>
      </c>
      <c r="E18" s="70"/>
      <c r="F18" s="68">
        <f>+'Cartera vigente por mes'!O70</f>
        <v>4415</v>
      </c>
      <c r="G18" s="69">
        <f aca="true" t="shared" si="5" ref="G18:G23">+F18/$F$25</f>
        <v>0.040206176178637455</v>
      </c>
      <c r="H18" s="71"/>
      <c r="I18" s="72">
        <f aca="true" t="shared" si="6" ref="I18:I23">+C18/C$27</f>
        <v>0.0010385063209219613</v>
      </c>
      <c r="J18" s="72">
        <f aca="true" t="shared" si="7" ref="J18:J23">+F18/F$27</f>
        <v>0.0015624900464252423</v>
      </c>
      <c r="K18" s="71"/>
      <c r="L18" s="71"/>
      <c r="M18" s="71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</row>
    <row r="19" spans="1:31" ht="11.25">
      <c r="A19" s="4">
        <v>63</v>
      </c>
      <c r="B19" s="11" t="str">
        <f>+'Cartera por region'!B18</f>
        <v>Fusat Ltda.</v>
      </c>
      <c r="C19" s="68">
        <f>+'Cartera vigente por mes'!O17</f>
        <v>13557</v>
      </c>
      <c r="D19" s="69">
        <f t="shared" si="4"/>
        <v>0.2977989631842545</v>
      </c>
      <c r="E19" s="70"/>
      <c r="F19" s="68">
        <f>+'Cartera vigente por mes'!O71</f>
        <v>31751</v>
      </c>
      <c r="G19" s="69">
        <f t="shared" si="5"/>
        <v>0.2891475197843528</v>
      </c>
      <c r="H19" s="71"/>
      <c r="I19" s="72">
        <f t="shared" si="6"/>
        <v>0.009373522099027316</v>
      </c>
      <c r="J19" s="72">
        <f t="shared" si="7"/>
        <v>0.011236833853691475</v>
      </c>
      <c r="K19" s="71"/>
      <c r="L19" s="71"/>
      <c r="M19" s="71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</row>
    <row r="20" spans="1:31" ht="11.25">
      <c r="A20" s="4">
        <v>65</v>
      </c>
      <c r="B20" s="11" t="str">
        <f>+'Cartera por region'!B19</f>
        <v>Chuquicamata</v>
      </c>
      <c r="C20" s="68">
        <f>+'Cartera vigente por mes'!O18</f>
        <v>12623</v>
      </c>
      <c r="D20" s="69">
        <f t="shared" si="4"/>
        <v>0.277282312626307</v>
      </c>
      <c r="E20" s="70"/>
      <c r="F20" s="68">
        <f>+'Cartera vigente por mes'!O72</f>
        <v>36856</v>
      </c>
      <c r="G20" s="69">
        <f t="shared" si="5"/>
        <v>0.3356373339161635</v>
      </c>
      <c r="H20" s="71"/>
      <c r="I20" s="72">
        <f t="shared" si="6"/>
        <v>0.008727739872834832</v>
      </c>
      <c r="J20" s="72">
        <f t="shared" si="7"/>
        <v>0.013043518267508205</v>
      </c>
      <c r="K20" s="71"/>
      <c r="L20" s="71"/>
      <c r="M20" s="71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</row>
    <row r="21" spans="1:31" ht="11.25">
      <c r="A21" s="4">
        <v>68</v>
      </c>
      <c r="B21" s="11" t="str">
        <f>+'Cartera por region'!B20</f>
        <v>Río Blanco</v>
      </c>
      <c r="C21" s="68">
        <f>+'Cartera vigente por mes'!O19</f>
        <v>2173</v>
      </c>
      <c r="D21" s="69">
        <f t="shared" si="4"/>
        <v>0.047733063878393815</v>
      </c>
      <c r="E21" s="70"/>
      <c r="F21" s="68">
        <f>+'Cartera vigente por mes'!O73</f>
        <v>6588</v>
      </c>
      <c r="G21" s="69">
        <f t="shared" si="5"/>
        <v>0.05999508237029752</v>
      </c>
      <c r="H21" s="71"/>
      <c r="I21" s="72">
        <f t="shared" si="6"/>
        <v>0.0015024462286041425</v>
      </c>
      <c r="J21" s="72">
        <f t="shared" si="7"/>
        <v>0.002331525351268289</v>
      </c>
      <c r="K21" s="71"/>
      <c r="L21" s="71"/>
      <c r="M21" s="71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</row>
    <row r="22" spans="1:31" ht="11.25">
      <c r="A22" s="4">
        <v>76</v>
      </c>
      <c r="B22" s="11" t="str">
        <f>+'Cartera por region'!B21</f>
        <v>Isapre Fundación</v>
      </c>
      <c r="C22" s="68">
        <f>+'Cartera vigente por mes'!O20</f>
        <v>14528</v>
      </c>
      <c r="D22" s="69">
        <f t="shared" si="4"/>
        <v>0.31912837184781656</v>
      </c>
      <c r="E22" s="70"/>
      <c r="F22" s="68">
        <f>+'Cartera vigente por mes'!O74</f>
        <v>26877</v>
      </c>
      <c r="G22" s="69">
        <f t="shared" si="5"/>
        <v>0.2447613583586045</v>
      </c>
      <c r="H22" s="71"/>
      <c r="I22" s="72">
        <f t="shared" si="6"/>
        <v>0.010044886704629996</v>
      </c>
      <c r="J22" s="72">
        <f t="shared" si="7"/>
        <v>0.009511901467218852</v>
      </c>
      <c r="K22" s="71"/>
      <c r="L22" s="71"/>
      <c r="M22" s="71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</row>
    <row r="23" spans="1:31" ht="11.25">
      <c r="A23" s="4">
        <v>94</v>
      </c>
      <c r="B23" s="11" t="str">
        <f>+'Cartera por region'!B22</f>
        <v>Cruz del Norte</v>
      </c>
      <c r="C23" s="68">
        <f>+'Cartera vigente por mes'!O21</f>
        <v>1141</v>
      </c>
      <c r="D23" s="69">
        <f t="shared" si="4"/>
        <v>0.025063702662331957</v>
      </c>
      <c r="E23" s="70"/>
      <c r="F23" s="68">
        <f>+'Cartera vigente por mes'!O75</f>
        <v>3322</v>
      </c>
      <c r="G23" s="69">
        <f t="shared" si="5"/>
        <v>0.030252529391944193</v>
      </c>
      <c r="H23" s="71"/>
      <c r="I23" s="72">
        <f t="shared" si="6"/>
        <v>0.0007889052677576284</v>
      </c>
      <c r="J23" s="72">
        <f t="shared" si="7"/>
        <v>0.001175672012281915</v>
      </c>
      <c r="K23" s="71"/>
      <c r="L23" s="71"/>
      <c r="M23" s="71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</row>
    <row r="24" spans="1:31" ht="11.25">
      <c r="A24" s="4"/>
      <c r="B24" s="4"/>
      <c r="C24" s="73"/>
      <c r="D24" s="73"/>
      <c r="E24" s="70"/>
      <c r="F24" s="70"/>
      <c r="G24" s="70"/>
      <c r="H24" s="71"/>
      <c r="I24" s="71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</row>
    <row r="25" spans="1:31" ht="11.25">
      <c r="A25" s="11"/>
      <c r="B25" s="11" t="s">
        <v>50</v>
      </c>
      <c r="C25" s="70">
        <f>SUM(C18:C23)</f>
        <v>45524</v>
      </c>
      <c r="D25" s="69">
        <f>+C25/$C$27</f>
        <v>0.031476006493775875</v>
      </c>
      <c r="E25" s="70"/>
      <c r="F25" s="70">
        <f>SUM(F18:F23)</f>
        <v>109809</v>
      </c>
      <c r="G25" s="69">
        <f>+F25/$F$27</f>
        <v>0.038861940998393976</v>
      </c>
      <c r="H25" s="71"/>
      <c r="I25" s="72">
        <f>+C25/C$27</f>
        <v>0.031476006493775875</v>
      </c>
      <c r="J25" s="72">
        <f>+F25/F$27</f>
        <v>0.038861940998393976</v>
      </c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</row>
    <row r="26" spans="1:31" ht="11.25">
      <c r="A26" s="4"/>
      <c r="B26" s="4"/>
      <c r="C26" s="73"/>
      <c r="D26" s="73"/>
      <c r="E26" s="70"/>
      <c r="F26" s="70"/>
      <c r="G26" s="70"/>
      <c r="H26" s="71"/>
      <c r="I26" s="71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</row>
    <row r="27" spans="1:31" ht="12" thickBot="1">
      <c r="A27" s="18"/>
      <c r="B27" s="18" t="s">
        <v>51</v>
      </c>
      <c r="C27" s="70">
        <f>C16+C25</f>
        <v>1446308</v>
      </c>
      <c r="D27" s="74">
        <f>D16+D25</f>
        <v>1</v>
      </c>
      <c r="E27" s="70"/>
      <c r="F27" s="70">
        <f>F16+F25</f>
        <v>2825618</v>
      </c>
      <c r="G27" s="74">
        <f>G16+G25</f>
        <v>1</v>
      </c>
      <c r="H27" s="71"/>
      <c r="I27" s="72">
        <f>+I16+I25</f>
        <v>1</v>
      </c>
      <c r="J27" s="72">
        <f>+J16+J25</f>
        <v>1</v>
      </c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1:31" ht="11.25">
      <c r="A28" s="75"/>
      <c r="B28" s="11" t="str">
        <f>+'Cartera vigente por mes'!B26</f>
        <v>Fuente: Superintendencia de Salud, Archivo Maestro de Beneficiarios.</v>
      </c>
      <c r="C28" s="75"/>
      <c r="D28" s="75"/>
      <c r="E28" s="67"/>
      <c r="F28" s="67"/>
      <c r="G28" s="67"/>
      <c r="H28" s="71"/>
      <c r="I28" s="71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</row>
    <row r="29" spans="2:31" ht="11.25">
      <c r="B29" s="76" t="s">
        <v>236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</row>
    <row r="30" spans="3:31" ht="11.25">
      <c r="C30" s="1"/>
      <c r="D30" s="1"/>
      <c r="E30" s="1"/>
      <c r="F30" s="1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1:7" ht="15">
      <c r="A31" s="154" t="s">
        <v>230</v>
      </c>
      <c r="B31" s="154"/>
      <c r="C31" s="154"/>
      <c r="D31" s="154"/>
      <c r="E31" s="154"/>
      <c r="F31" s="154"/>
      <c r="G31" s="154"/>
    </row>
    <row r="32" ht="11.25"/>
    <row r="33" ht="11.25"/>
    <row r="34" ht="11.25"/>
    <row r="35" ht="11.25"/>
    <row r="36" ht="11.25"/>
    <row r="37" ht="11.25"/>
  </sheetData>
  <sheetProtection/>
  <mergeCells count="5">
    <mergeCell ref="A1:G1"/>
    <mergeCell ref="A31:G31"/>
    <mergeCell ref="B2:G2"/>
    <mergeCell ref="B3:G3"/>
    <mergeCell ref="B4:G4"/>
  </mergeCells>
  <hyperlinks>
    <hyperlink ref="A1" location="Indice!A1" display="Volver"/>
    <hyperlink ref="A31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E31"/>
  <sheetViews>
    <sheetView showGridLines="0" zoomScalePageLayoutView="0" workbookViewId="0" topLeftCell="A1">
      <selection activeCell="A2" sqref="A2"/>
    </sheetView>
  </sheetViews>
  <sheetFormatPr defaultColWidth="0" defaultRowHeight="15" zeroHeight="1"/>
  <cols>
    <col min="1" max="1" width="3.59765625" style="63" bestFit="1" customWidth="1"/>
    <col min="2" max="2" width="27.19921875" style="63" customWidth="1"/>
    <col min="3" max="3" width="13.8984375" style="63" customWidth="1"/>
    <col min="4" max="4" width="14.8984375" style="63" customWidth="1"/>
    <col min="5" max="5" width="4.19921875" style="63" customWidth="1"/>
    <col min="6" max="6" width="14.3984375" style="63" customWidth="1"/>
    <col min="7" max="7" width="13.19921875" style="63" customWidth="1"/>
    <col min="8" max="8" width="11.09765625" style="63" hidden="1" customWidth="1"/>
    <col min="9" max="9" width="9.19921875" style="63" hidden="1" customWidth="1"/>
    <col min="10" max="10" width="11.09765625" style="63" hidden="1" customWidth="1"/>
    <col min="11" max="35" width="0" style="63" hidden="1" customWidth="1"/>
    <col min="36" max="36" width="0.59375" style="63" hidden="1" customWidth="1"/>
    <col min="37" max="16384" width="0" style="63" hidden="1" customWidth="1"/>
  </cols>
  <sheetData>
    <row r="1" spans="1:7" ht="15">
      <c r="A1" s="154" t="s">
        <v>230</v>
      </c>
      <c r="B1" s="154"/>
      <c r="C1" s="154"/>
      <c r="D1" s="154"/>
      <c r="E1" s="154"/>
      <c r="F1" s="154"/>
      <c r="G1" s="154"/>
    </row>
    <row r="2" spans="2:31" ht="13.5">
      <c r="B2" s="161" t="s">
        <v>179</v>
      </c>
      <c r="C2" s="161"/>
      <c r="D2" s="161"/>
      <c r="E2" s="161"/>
      <c r="F2" s="161"/>
      <c r="G2" s="161"/>
      <c r="H2" s="64"/>
      <c r="I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2:31" ht="13.5">
      <c r="B3" s="161" t="s">
        <v>225</v>
      </c>
      <c r="C3" s="161"/>
      <c r="D3" s="161"/>
      <c r="E3" s="161"/>
      <c r="F3" s="161"/>
      <c r="G3" s="161"/>
      <c r="H3" s="64"/>
      <c r="I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spans="2:31" ht="13.5">
      <c r="B4" s="162" t="str">
        <f>+'Participacion de cartera'!B4</f>
        <v>DICIEMBRE DE 2010</v>
      </c>
      <c r="C4" s="162"/>
      <c r="D4" s="162"/>
      <c r="E4" s="162"/>
      <c r="F4" s="162"/>
      <c r="G4" s="162"/>
      <c r="H4" s="65" t="s">
        <v>1</v>
      </c>
      <c r="I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1:31" ht="12" thickBot="1">
      <c r="A5" s="66"/>
      <c r="B5" s="64"/>
      <c r="C5" s="64"/>
      <c r="D5" s="64"/>
      <c r="E5" s="64"/>
      <c r="F5" s="64"/>
      <c r="G5" s="64"/>
      <c r="H5" s="64"/>
      <c r="I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</row>
    <row r="6" spans="1:31" ht="11.25">
      <c r="A6" s="130" t="s">
        <v>1</v>
      </c>
      <c r="B6" s="130" t="s">
        <v>1</v>
      </c>
      <c r="C6" s="131" t="s">
        <v>171</v>
      </c>
      <c r="D6" s="131"/>
      <c r="E6" s="132"/>
      <c r="F6" s="131" t="s">
        <v>172</v>
      </c>
      <c r="G6" s="131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</row>
    <row r="7" spans="1:31" ht="11.25">
      <c r="A7" s="133" t="s">
        <v>38</v>
      </c>
      <c r="B7" s="134" t="s">
        <v>39</v>
      </c>
      <c r="C7" s="135" t="s">
        <v>231</v>
      </c>
      <c r="D7" s="135" t="s">
        <v>232</v>
      </c>
      <c r="E7" s="136"/>
      <c r="F7" s="135" t="str">
        <f>+C7</f>
        <v>Número</v>
      </c>
      <c r="G7" s="135" t="str">
        <f>+D7</f>
        <v>Porcentaje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</row>
    <row r="8" spans="1:31" ht="11.25">
      <c r="A8" s="4">
        <v>67</v>
      </c>
      <c r="B8" s="11" t="str">
        <f>+'Participacion de cartera'!B8</f>
        <v>Colmena Golden Cross</v>
      </c>
      <c r="C8" s="68">
        <f>+'Participacion de cartera'!C8</f>
        <v>235697</v>
      </c>
      <c r="D8" s="69">
        <f aca="true" t="shared" si="0" ref="D8:D14">+C8/$C$16</f>
        <v>0.1682607739665787</v>
      </c>
      <c r="E8" s="70"/>
      <c r="F8" s="68">
        <f>+'Participacion de cartera'!F8</f>
        <v>453772</v>
      </c>
      <c r="G8" s="69">
        <f>+F8/$F$16</f>
        <v>0.16708538781630078</v>
      </c>
      <c r="H8" s="71">
        <v>4</v>
      </c>
      <c r="I8" s="72">
        <f aca="true" t="shared" si="1" ref="I8:I14">+C8/C$27</f>
        <v>0.16296459675255892</v>
      </c>
      <c r="J8" s="72">
        <f aca="true" t="shared" si="2" ref="J8:J14">+F8/F$27</f>
        <v>0.16059212533328993</v>
      </c>
      <c r="K8" s="71"/>
      <c r="L8" s="71"/>
      <c r="M8" s="71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</row>
    <row r="9" spans="1:31" ht="11.25">
      <c r="A9" s="4">
        <v>78</v>
      </c>
      <c r="B9" s="11" t="str">
        <f>+'Participacion de cartera'!B9</f>
        <v>Isapre Cruz Blanca S.A.</v>
      </c>
      <c r="C9" s="68">
        <f>+'Participacion de cartera'!C9</f>
        <v>279957</v>
      </c>
      <c r="D9" s="69">
        <f t="shared" si="0"/>
        <v>0.19985736558955555</v>
      </c>
      <c r="E9" s="70"/>
      <c r="F9" s="68">
        <f>+'Participacion de cartera'!F9</f>
        <v>540674</v>
      </c>
      <c r="G9" s="69">
        <f>+F9/$F$16</f>
        <v>0.19908395619868702</v>
      </c>
      <c r="H9" s="71">
        <v>2</v>
      </c>
      <c r="I9" s="72">
        <f t="shared" si="1"/>
        <v>0.19356665385242977</v>
      </c>
      <c r="J9" s="72">
        <f t="shared" si="2"/>
        <v>0.19134716723916678</v>
      </c>
      <c r="K9" s="71"/>
      <c r="L9" s="71"/>
      <c r="M9" s="71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</row>
    <row r="10" spans="1:31" ht="11.25">
      <c r="A10" s="4">
        <v>80</v>
      </c>
      <c r="B10" s="11" t="str">
        <f>+'Participacion de cartera'!B10</f>
        <v>Vida Tres</v>
      </c>
      <c r="C10" s="68"/>
      <c r="D10" s="69">
        <f t="shared" si="0"/>
        <v>0</v>
      </c>
      <c r="E10" s="70"/>
      <c r="F10" s="68"/>
      <c r="G10" s="69"/>
      <c r="H10" s="71"/>
      <c r="I10" s="72">
        <f t="shared" si="1"/>
        <v>0</v>
      </c>
      <c r="J10" s="72">
        <f t="shared" si="2"/>
        <v>0</v>
      </c>
      <c r="K10" s="71"/>
      <c r="L10" s="71"/>
      <c r="M10" s="71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</row>
    <row r="11" spans="1:31" ht="11.25">
      <c r="A11" s="4">
        <v>81</v>
      </c>
      <c r="B11" s="11" t="str">
        <f>+'Participacion de cartera'!B11</f>
        <v>Ferrosalud</v>
      </c>
      <c r="C11" s="68">
        <f>+'Participacion de cartera'!C11</f>
        <v>11987</v>
      </c>
      <c r="D11" s="69">
        <f t="shared" si="0"/>
        <v>0.00855735074072805</v>
      </c>
      <c r="E11" s="70"/>
      <c r="F11" s="68">
        <f>+'Participacion de cartera'!F11</f>
        <v>18061</v>
      </c>
      <c r="G11" s="69">
        <f>+F11/$F$16</f>
        <v>0.006650320401766103</v>
      </c>
      <c r="H11" s="71"/>
      <c r="I11" s="72">
        <f t="shared" si="1"/>
        <v>0.008287999513243376</v>
      </c>
      <c r="J11" s="72">
        <f t="shared" si="2"/>
        <v>0.006391876042692254</v>
      </c>
      <c r="K11" s="71"/>
      <c r="L11" s="71"/>
      <c r="M11" s="71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</row>
    <row r="12" spans="1:31" ht="11.25">
      <c r="A12" s="4">
        <v>88</v>
      </c>
      <c r="B12" s="11" t="str">
        <f>+'Participacion de cartera'!B12</f>
        <v>Mas Vida</v>
      </c>
      <c r="C12" s="68">
        <f>+'Participacion de cartera'!C12</f>
        <v>188883</v>
      </c>
      <c r="D12" s="69">
        <f t="shared" si="0"/>
        <v>0.13484091765754036</v>
      </c>
      <c r="E12" s="70"/>
      <c r="F12" s="68">
        <f>+'Participacion de cartera'!F12</f>
        <v>367072</v>
      </c>
      <c r="G12" s="69">
        <f>+F12/$F$16</f>
        <v>0.1351611987440943</v>
      </c>
      <c r="H12" s="71">
        <v>7</v>
      </c>
      <c r="I12" s="72">
        <f t="shared" si="1"/>
        <v>0.1305966640577249</v>
      </c>
      <c r="J12" s="72">
        <f t="shared" si="2"/>
        <v>0.1299085722132291</v>
      </c>
      <c r="K12" s="71"/>
      <c r="L12" s="71"/>
      <c r="M12" s="71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1:31" ht="11.25">
      <c r="A13" s="4">
        <v>99</v>
      </c>
      <c r="B13" s="11" t="str">
        <f>+'Participacion de cartera'!B13</f>
        <v>Isapre Banmédica</v>
      </c>
      <c r="C13" s="68">
        <f>+'Participacion de cartera'!C13+'Participacion de cartera'!C10</f>
        <v>379659</v>
      </c>
      <c r="D13" s="69">
        <f t="shared" si="0"/>
        <v>0.2710332213960182</v>
      </c>
      <c r="E13" s="70"/>
      <c r="F13" s="68">
        <f>+'Participacion de cartera'!F13+'Participacion de cartera'!F10</f>
        <v>730293</v>
      </c>
      <c r="G13" s="69">
        <f>+F13/$F$16</f>
        <v>0.26890440380748426</v>
      </c>
      <c r="H13" s="71">
        <v>1</v>
      </c>
      <c r="I13" s="72">
        <f t="shared" si="1"/>
        <v>0.2625021779593282</v>
      </c>
      <c r="J13" s="72">
        <f t="shared" si="2"/>
        <v>0.2584542567325095</v>
      </c>
      <c r="K13" s="71"/>
      <c r="L13" s="71"/>
      <c r="M13" s="71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</row>
    <row r="14" spans="1:31" ht="11.25">
      <c r="A14" s="4">
        <v>107</v>
      </c>
      <c r="B14" s="11" t="str">
        <f>+'Participacion de cartera'!B14</f>
        <v>Consalud S.A.</v>
      </c>
      <c r="C14" s="68">
        <f>+'Participacion de cartera'!C14</f>
        <v>304601</v>
      </c>
      <c r="D14" s="69">
        <f t="shared" si="0"/>
        <v>0.2174503706495791</v>
      </c>
      <c r="E14" s="70"/>
      <c r="F14" s="68">
        <f>+'Participacion de cartera'!F14</f>
        <v>605937</v>
      </c>
      <c r="G14" s="69">
        <f>+F14/$F$16</f>
        <v>0.22311473303166754</v>
      </c>
      <c r="H14" s="71">
        <v>3</v>
      </c>
      <c r="I14" s="72">
        <f t="shared" si="1"/>
        <v>0.21060590137093896</v>
      </c>
      <c r="J14" s="72">
        <f t="shared" si="2"/>
        <v>0.21444406144071845</v>
      </c>
      <c r="K14" s="71"/>
      <c r="L14" s="71"/>
      <c r="M14" s="71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</row>
    <row r="15" spans="1:31" ht="11.25">
      <c r="A15" s="4"/>
      <c r="B15" s="4"/>
      <c r="C15" s="73"/>
      <c r="D15" s="73"/>
      <c r="E15" s="70"/>
      <c r="F15" s="70"/>
      <c r="G15" s="70"/>
      <c r="H15" s="71"/>
      <c r="I15" s="71"/>
      <c r="J15" s="71"/>
      <c r="K15" s="71"/>
      <c r="L15" s="71"/>
      <c r="M15" s="71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</row>
    <row r="16" spans="1:31" ht="11.25">
      <c r="A16" s="1"/>
      <c r="B16" s="11" t="s">
        <v>44</v>
      </c>
      <c r="C16" s="70">
        <f>SUM(C8:C15)</f>
        <v>1400784</v>
      </c>
      <c r="D16" s="69">
        <f>+C16/$C$27</f>
        <v>0.9685239935062241</v>
      </c>
      <c r="E16" s="70"/>
      <c r="F16" s="70">
        <f>SUM(F8:F14)</f>
        <v>2715809</v>
      </c>
      <c r="G16" s="69">
        <f>+F16/$F$27</f>
        <v>0.961138059001606</v>
      </c>
      <c r="H16" s="71"/>
      <c r="I16" s="72">
        <f>+C16/C$27</f>
        <v>0.9685239935062241</v>
      </c>
      <c r="J16" s="72">
        <f>+F16/F$27</f>
        <v>0.961138059001606</v>
      </c>
      <c r="K16" s="71"/>
      <c r="L16" s="71"/>
      <c r="M16" s="71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</row>
    <row r="17" spans="1:31" ht="11.25">
      <c r="A17" s="4"/>
      <c r="B17" s="4"/>
      <c r="C17" s="73"/>
      <c r="D17" s="73"/>
      <c r="E17" s="70"/>
      <c r="F17" s="70"/>
      <c r="G17" s="70"/>
      <c r="H17" s="71"/>
      <c r="I17" s="71"/>
      <c r="J17" s="71"/>
      <c r="K17" s="71"/>
      <c r="L17" s="71"/>
      <c r="M17" s="71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</row>
    <row r="18" spans="1:31" ht="11.25">
      <c r="A18" s="4">
        <v>62</v>
      </c>
      <c r="B18" s="11" t="str">
        <f>+'Participacion de cartera'!B18</f>
        <v>San Lorenzo</v>
      </c>
      <c r="C18" s="68">
        <f>+'Participacion de cartera'!C18</f>
        <v>1502</v>
      </c>
      <c r="D18" s="69">
        <f aca="true" t="shared" si="3" ref="D18:D23">+C18/$C$25</f>
        <v>0.03299358580089623</v>
      </c>
      <c r="E18" s="70"/>
      <c r="F18" s="68">
        <f>+'Participacion de cartera'!F18</f>
        <v>4415</v>
      </c>
      <c r="G18" s="69">
        <f aca="true" t="shared" si="4" ref="G18:G23">+F18/$F$25</f>
        <v>0.040206176178637455</v>
      </c>
      <c r="H18" s="71"/>
      <c r="I18" s="72">
        <f aca="true" t="shared" si="5" ref="I18:I23">+C18/C$27</f>
        <v>0.0010385063209219613</v>
      </c>
      <c r="J18" s="72">
        <f aca="true" t="shared" si="6" ref="J18:J23">+F18/F$27</f>
        <v>0.0015624900464252423</v>
      </c>
      <c r="K18" s="71"/>
      <c r="L18" s="71"/>
      <c r="M18" s="71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</row>
    <row r="19" spans="1:31" ht="11.25">
      <c r="A19" s="4">
        <v>63</v>
      </c>
      <c r="B19" s="11" t="str">
        <f>+'Participacion de cartera'!B19</f>
        <v>Fusat Ltda.</v>
      </c>
      <c r="C19" s="68">
        <f>+'Participacion de cartera'!C19</f>
        <v>13557</v>
      </c>
      <c r="D19" s="69">
        <f t="shared" si="3"/>
        <v>0.2977989631842545</v>
      </c>
      <c r="E19" s="70"/>
      <c r="F19" s="68">
        <f>+'Participacion de cartera'!F19</f>
        <v>31751</v>
      </c>
      <c r="G19" s="69">
        <f t="shared" si="4"/>
        <v>0.2891475197843528</v>
      </c>
      <c r="H19" s="71"/>
      <c r="I19" s="72">
        <f t="shared" si="5"/>
        <v>0.009373522099027316</v>
      </c>
      <c r="J19" s="72">
        <f t="shared" si="6"/>
        <v>0.011236833853691475</v>
      </c>
      <c r="K19" s="71"/>
      <c r="L19" s="71"/>
      <c r="M19" s="71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</row>
    <row r="20" spans="1:31" ht="11.25">
      <c r="A20" s="4">
        <v>65</v>
      </c>
      <c r="B20" s="11" t="str">
        <f>+'Participacion de cartera'!B20</f>
        <v>Chuquicamata</v>
      </c>
      <c r="C20" s="68">
        <f>+'Participacion de cartera'!C20</f>
        <v>12623</v>
      </c>
      <c r="D20" s="69">
        <f t="shared" si="3"/>
        <v>0.277282312626307</v>
      </c>
      <c r="E20" s="70"/>
      <c r="F20" s="68">
        <f>+'Participacion de cartera'!F20</f>
        <v>36856</v>
      </c>
      <c r="G20" s="69">
        <f t="shared" si="4"/>
        <v>0.3356373339161635</v>
      </c>
      <c r="H20" s="71"/>
      <c r="I20" s="72">
        <f t="shared" si="5"/>
        <v>0.008727739872834832</v>
      </c>
      <c r="J20" s="72">
        <f t="shared" si="6"/>
        <v>0.013043518267508205</v>
      </c>
      <c r="K20" s="71"/>
      <c r="L20" s="71"/>
      <c r="M20" s="71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</row>
    <row r="21" spans="1:31" ht="11.25">
      <c r="A21" s="4">
        <v>68</v>
      </c>
      <c r="B21" s="11" t="str">
        <f>+'Participacion de cartera'!B21</f>
        <v>Río Blanco</v>
      </c>
      <c r="C21" s="68">
        <f>+'Participacion de cartera'!C21</f>
        <v>2173</v>
      </c>
      <c r="D21" s="69">
        <f t="shared" si="3"/>
        <v>0.047733063878393815</v>
      </c>
      <c r="E21" s="70"/>
      <c r="F21" s="68">
        <f>+'Participacion de cartera'!F21</f>
        <v>6588</v>
      </c>
      <c r="G21" s="69">
        <f t="shared" si="4"/>
        <v>0.05999508237029752</v>
      </c>
      <c r="H21" s="71"/>
      <c r="I21" s="72">
        <f t="shared" si="5"/>
        <v>0.0015024462286041425</v>
      </c>
      <c r="J21" s="72">
        <f t="shared" si="6"/>
        <v>0.002331525351268289</v>
      </c>
      <c r="K21" s="71"/>
      <c r="L21" s="71"/>
      <c r="M21" s="71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</row>
    <row r="22" spans="1:31" ht="11.25">
      <c r="A22" s="4">
        <v>76</v>
      </c>
      <c r="B22" s="11" t="str">
        <f>+'Participacion de cartera'!B22</f>
        <v>Isapre Fundación</v>
      </c>
      <c r="C22" s="68">
        <f>+'Participacion de cartera'!C22</f>
        <v>14528</v>
      </c>
      <c r="D22" s="69">
        <f t="shared" si="3"/>
        <v>0.31912837184781656</v>
      </c>
      <c r="E22" s="70"/>
      <c r="F22" s="68">
        <f>+'Participacion de cartera'!F22</f>
        <v>26877</v>
      </c>
      <c r="G22" s="69">
        <f t="shared" si="4"/>
        <v>0.2447613583586045</v>
      </c>
      <c r="H22" s="71"/>
      <c r="I22" s="72">
        <f t="shared" si="5"/>
        <v>0.010044886704629996</v>
      </c>
      <c r="J22" s="72">
        <f t="shared" si="6"/>
        <v>0.009511901467218852</v>
      </c>
      <c r="K22" s="71"/>
      <c r="L22" s="71"/>
      <c r="M22" s="71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</row>
    <row r="23" spans="1:31" ht="11.25">
      <c r="A23" s="4">
        <v>94</v>
      </c>
      <c r="B23" s="11" t="str">
        <f>+'Participacion de cartera'!B23</f>
        <v>Cruz del Norte</v>
      </c>
      <c r="C23" s="68">
        <f>+'Participacion de cartera'!C23</f>
        <v>1141</v>
      </c>
      <c r="D23" s="69">
        <f t="shared" si="3"/>
        <v>0.025063702662331957</v>
      </c>
      <c r="E23" s="70"/>
      <c r="F23" s="68">
        <f>+'Participacion de cartera'!F23</f>
        <v>3322</v>
      </c>
      <c r="G23" s="69">
        <f t="shared" si="4"/>
        <v>0.030252529391944193</v>
      </c>
      <c r="H23" s="71"/>
      <c r="I23" s="72">
        <f t="shared" si="5"/>
        <v>0.0007889052677576284</v>
      </c>
      <c r="J23" s="72">
        <f t="shared" si="6"/>
        <v>0.001175672012281915</v>
      </c>
      <c r="K23" s="71"/>
      <c r="L23" s="71"/>
      <c r="M23" s="71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</row>
    <row r="24" spans="1:31" ht="11.25">
      <c r="A24" s="4"/>
      <c r="B24" s="4"/>
      <c r="C24" s="73"/>
      <c r="D24" s="73"/>
      <c r="E24" s="70"/>
      <c r="F24" s="70"/>
      <c r="G24" s="70"/>
      <c r="H24" s="71"/>
      <c r="I24" s="71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</row>
    <row r="25" spans="1:31" ht="11.25">
      <c r="A25" s="11"/>
      <c r="B25" s="11" t="s">
        <v>50</v>
      </c>
      <c r="C25" s="70">
        <f>SUM(C18:C23)</f>
        <v>45524</v>
      </c>
      <c r="D25" s="69">
        <f>+C25/$C$27</f>
        <v>0.031476006493775875</v>
      </c>
      <c r="E25" s="70"/>
      <c r="F25" s="70">
        <f>SUM(F18:F23)</f>
        <v>109809</v>
      </c>
      <c r="G25" s="69">
        <f>+F25/$F$27</f>
        <v>0.038861940998393976</v>
      </c>
      <c r="H25" s="71"/>
      <c r="I25" s="72">
        <f>+C25/C$27</f>
        <v>0.031476006493775875</v>
      </c>
      <c r="J25" s="72">
        <f>+F25/F$27</f>
        <v>0.038861940998393976</v>
      </c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</row>
    <row r="26" spans="1:31" ht="11.25">
      <c r="A26" s="4"/>
      <c r="B26" s="4"/>
      <c r="C26" s="73"/>
      <c r="D26" s="73"/>
      <c r="E26" s="70"/>
      <c r="F26" s="70"/>
      <c r="G26" s="70"/>
      <c r="H26" s="71"/>
      <c r="I26" s="71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</row>
    <row r="27" spans="1:31" ht="12" thickBot="1">
      <c r="A27" s="18"/>
      <c r="B27" s="100" t="s">
        <v>51</v>
      </c>
      <c r="C27" s="70">
        <f>C16+C25</f>
        <v>1446308</v>
      </c>
      <c r="D27" s="74">
        <f>D16+D25</f>
        <v>1</v>
      </c>
      <c r="E27" s="70"/>
      <c r="F27" s="70">
        <f>F16+F25</f>
        <v>2825618</v>
      </c>
      <c r="G27" s="74">
        <f>G16+G25</f>
        <v>1</v>
      </c>
      <c r="H27" s="71"/>
      <c r="I27" s="72">
        <f>+I16+I25</f>
        <v>1</v>
      </c>
      <c r="J27" s="72">
        <f>+J16+J25</f>
        <v>1</v>
      </c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1:31" ht="11.25">
      <c r="A28" s="75"/>
      <c r="B28" s="11" t="str">
        <f>+'Cartera vigente por mes'!B26</f>
        <v>Fuente: Superintendencia de Salud, Archivo Maestro de Beneficiarios.</v>
      </c>
      <c r="C28" s="75"/>
      <c r="D28" s="75"/>
      <c r="E28" s="67"/>
      <c r="F28" s="67"/>
      <c r="G28" s="67"/>
      <c r="H28" s="71"/>
      <c r="I28" s="71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</row>
    <row r="29" spans="2:31" ht="11.25">
      <c r="B29" s="76" t="s">
        <v>236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</row>
    <row r="30" ht="11.25"/>
    <row r="31" spans="1:7" ht="15">
      <c r="A31" s="154" t="s">
        <v>230</v>
      </c>
      <c r="B31" s="154"/>
      <c r="C31" s="154"/>
      <c r="D31" s="154"/>
      <c r="E31" s="154"/>
      <c r="F31" s="154"/>
      <c r="G31" s="154"/>
    </row>
    <row r="32" ht="11.25"/>
    <row r="33" ht="11.25"/>
    <row r="34" ht="11.25"/>
    <row r="35" ht="11.25"/>
    <row r="36" ht="11.25"/>
    <row r="37" ht="11.25"/>
  </sheetData>
  <sheetProtection/>
  <mergeCells count="5">
    <mergeCell ref="A1:G1"/>
    <mergeCell ref="A31:G31"/>
    <mergeCell ref="B2:G2"/>
    <mergeCell ref="B3:G3"/>
    <mergeCell ref="B4:G4"/>
  </mergeCells>
  <hyperlinks>
    <hyperlink ref="A1" location="Indice!A1" display="Volver"/>
    <hyperlink ref="A31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K69"/>
  <sheetViews>
    <sheetView showGridLines="0" zoomScalePageLayoutView="0" workbookViewId="0" topLeftCell="A1">
      <selection activeCell="A2" sqref="A2"/>
    </sheetView>
  </sheetViews>
  <sheetFormatPr defaultColWidth="0" defaultRowHeight="15" zeroHeight="1"/>
  <cols>
    <col min="1" max="1" width="4.59765625" style="1" bestFit="1" customWidth="1"/>
    <col min="2" max="2" width="26.5" style="1" customWidth="1"/>
    <col min="3" max="3" width="12.09765625" style="1" bestFit="1" customWidth="1"/>
    <col min="4" max="5" width="10.19921875" style="1" bestFit="1" customWidth="1"/>
    <col min="6" max="6" width="10.59765625" style="1" customWidth="1"/>
    <col min="7" max="7" width="10.09765625" style="1" hidden="1" customWidth="1"/>
    <col min="8" max="8" width="12.09765625" style="1" bestFit="1" customWidth="1"/>
    <col min="9" max="9" width="0" style="1" hidden="1" customWidth="1"/>
    <col min="10" max="10" width="10.19921875" style="1" hidden="1" customWidth="1"/>
    <col min="11" max="11" width="11.8984375" style="1" hidden="1" customWidth="1"/>
    <col min="12" max="16384" width="0" style="1" hidden="1" customWidth="1"/>
  </cols>
  <sheetData>
    <row r="1" spans="1:8" ht="15">
      <c r="A1" s="154" t="s">
        <v>230</v>
      </c>
      <c r="B1" s="154"/>
      <c r="C1" s="154"/>
      <c r="D1" s="154"/>
      <c r="E1" s="154"/>
      <c r="F1" s="154"/>
      <c r="G1" s="154"/>
      <c r="H1" s="154"/>
    </row>
    <row r="2" spans="2:8" ht="13.5">
      <c r="B2" s="155" t="s">
        <v>163</v>
      </c>
      <c r="C2" s="155"/>
      <c r="D2" s="155"/>
      <c r="E2" s="155"/>
      <c r="F2" s="155"/>
      <c r="G2" s="155"/>
      <c r="H2" s="155"/>
    </row>
    <row r="3" spans="2:8" ht="13.5">
      <c r="B3" s="155" t="s">
        <v>164</v>
      </c>
      <c r="C3" s="155"/>
      <c r="D3" s="155"/>
      <c r="E3" s="155"/>
      <c r="F3" s="155"/>
      <c r="G3" s="155"/>
      <c r="H3" s="155"/>
    </row>
    <row r="4" spans="2:8" ht="13.5">
      <c r="B4" s="155" t="s">
        <v>259</v>
      </c>
      <c r="C4" s="155"/>
      <c r="D4" s="155"/>
      <c r="E4" s="155"/>
      <c r="F4" s="155"/>
      <c r="G4" s="155"/>
      <c r="H4" s="155"/>
    </row>
    <row r="5" ht="12" thickBot="1">
      <c r="A5" s="8"/>
    </row>
    <row r="6" spans="1:11" ht="18" customHeight="1">
      <c r="A6" s="112" t="s">
        <v>1</v>
      </c>
      <c r="B6" s="112" t="s">
        <v>1</v>
      </c>
      <c r="C6" s="137" t="s">
        <v>165</v>
      </c>
      <c r="D6" s="137" t="s">
        <v>141</v>
      </c>
      <c r="E6" s="137" t="s">
        <v>142</v>
      </c>
      <c r="F6" s="137" t="s">
        <v>143</v>
      </c>
      <c r="G6" s="137" t="s">
        <v>166</v>
      </c>
      <c r="H6" s="137"/>
      <c r="J6" s="22"/>
      <c r="K6" s="22"/>
    </row>
    <row r="7" spans="1:8" ht="18" customHeight="1">
      <c r="A7" s="119" t="s">
        <v>38</v>
      </c>
      <c r="B7" s="120" t="s">
        <v>39</v>
      </c>
      <c r="C7" s="121" t="s">
        <v>157</v>
      </c>
      <c r="D7" s="121" t="s">
        <v>157</v>
      </c>
      <c r="E7" s="121" t="s">
        <v>158</v>
      </c>
      <c r="F7" s="121" t="s">
        <v>159</v>
      </c>
      <c r="G7" s="121" t="s">
        <v>167</v>
      </c>
      <c r="H7" s="121" t="s">
        <v>4</v>
      </c>
    </row>
    <row r="8" spans="1:11" ht="11.25">
      <c r="A8" s="4">
        <v>67</v>
      </c>
      <c r="B8" s="11" t="str">
        <f>+'Participacion de cartera (2)'!B8</f>
        <v>Colmena Golden Cross</v>
      </c>
      <c r="C8" s="23">
        <v>381703</v>
      </c>
      <c r="D8" s="23">
        <v>15638</v>
      </c>
      <c r="E8" s="23">
        <v>32365</v>
      </c>
      <c r="F8" s="23">
        <v>24066</v>
      </c>
      <c r="G8" s="23"/>
      <c r="H8" s="26">
        <f aca="true" t="shared" si="0" ref="H8:H14">SUM(C8:G8)</f>
        <v>453772</v>
      </c>
      <c r="K8" s="26"/>
    </row>
    <row r="9" spans="1:11" ht="11.25">
      <c r="A9" s="4">
        <v>78</v>
      </c>
      <c r="B9" s="11" t="str">
        <f>+'Participacion de cartera (2)'!B9</f>
        <v>Isapre Cruz Blanca S.A.</v>
      </c>
      <c r="C9" s="23">
        <v>468402</v>
      </c>
      <c r="D9" s="23">
        <v>10076</v>
      </c>
      <c r="E9" s="23">
        <v>38913</v>
      </c>
      <c r="F9" s="23">
        <v>23283</v>
      </c>
      <c r="G9" s="23"/>
      <c r="H9" s="26">
        <f t="shared" si="0"/>
        <v>540674</v>
      </c>
      <c r="K9" s="26"/>
    </row>
    <row r="10" spans="1:11" ht="11.25">
      <c r="A10" s="4">
        <v>80</v>
      </c>
      <c r="B10" s="11" t="str">
        <f>+'Participacion de cartera (2)'!B10</f>
        <v>Vida Tres</v>
      </c>
      <c r="C10" s="23">
        <v>105575</v>
      </c>
      <c r="D10" s="23">
        <v>14645</v>
      </c>
      <c r="E10" s="23">
        <v>6615</v>
      </c>
      <c r="F10" s="23">
        <v>8474</v>
      </c>
      <c r="G10" s="23"/>
      <c r="H10" s="26">
        <f t="shared" si="0"/>
        <v>135309</v>
      </c>
      <c r="K10" s="26"/>
    </row>
    <row r="11" spans="1:11" ht="11.25">
      <c r="A11" s="4">
        <v>81</v>
      </c>
      <c r="B11" s="11" t="str">
        <f>+'Participacion de cartera (2)'!B11</f>
        <v>Ferrosalud</v>
      </c>
      <c r="C11" s="23">
        <v>17005</v>
      </c>
      <c r="D11" s="23">
        <v>10</v>
      </c>
      <c r="E11" s="23">
        <v>26</v>
      </c>
      <c r="F11" s="23">
        <v>1020</v>
      </c>
      <c r="G11" s="23"/>
      <c r="H11" s="26">
        <f>SUM(C11:G11)</f>
        <v>18061</v>
      </c>
      <c r="K11" s="26"/>
    </row>
    <row r="12" spans="1:11" ht="11.25">
      <c r="A12" s="4">
        <v>88</v>
      </c>
      <c r="B12" s="11" t="str">
        <f>+'Participacion de cartera (2)'!B12</f>
        <v>Mas Vida</v>
      </c>
      <c r="C12" s="23">
        <v>330114</v>
      </c>
      <c r="D12" s="23">
        <v>15049</v>
      </c>
      <c r="E12" s="23">
        <v>15398</v>
      </c>
      <c r="F12" s="23">
        <v>6511</v>
      </c>
      <c r="G12" s="23"/>
      <c r="H12" s="26">
        <f t="shared" si="0"/>
        <v>367072</v>
      </c>
      <c r="K12" s="26"/>
    </row>
    <row r="13" spans="1:11" ht="11.25">
      <c r="A13" s="4">
        <v>99</v>
      </c>
      <c r="B13" s="11" t="str">
        <f>+'Participacion de cartera (2)'!B13</f>
        <v>Isapre Banmédica</v>
      </c>
      <c r="C13" s="23">
        <v>509485</v>
      </c>
      <c r="D13" s="23">
        <v>33535</v>
      </c>
      <c r="E13" s="23">
        <v>19974</v>
      </c>
      <c r="F13" s="23">
        <v>31990</v>
      </c>
      <c r="G13" s="23"/>
      <c r="H13" s="26">
        <f t="shared" si="0"/>
        <v>594984</v>
      </c>
      <c r="K13" s="26"/>
    </row>
    <row r="14" spans="1:11" ht="11.25">
      <c r="A14" s="4">
        <v>107</v>
      </c>
      <c r="B14" s="11" t="str">
        <f>+'Participacion de cartera (2)'!B14</f>
        <v>Consalud S.A.</v>
      </c>
      <c r="C14" s="23">
        <v>539162</v>
      </c>
      <c r="D14" s="23">
        <v>10167</v>
      </c>
      <c r="E14" s="23">
        <v>22699</v>
      </c>
      <c r="F14" s="23">
        <v>33909</v>
      </c>
      <c r="G14" s="23"/>
      <c r="H14" s="26">
        <f t="shared" si="0"/>
        <v>605937</v>
      </c>
      <c r="K14" s="26"/>
    </row>
    <row r="15" spans="1:11" ht="11.25">
      <c r="A15" s="4"/>
      <c r="B15" s="4"/>
      <c r="C15" s="35"/>
      <c r="D15" s="35"/>
      <c r="E15" s="35"/>
      <c r="F15" s="35"/>
      <c r="G15" s="35"/>
      <c r="H15" s="26"/>
      <c r="K15" s="26"/>
    </row>
    <row r="16" spans="2:11" ht="11.25">
      <c r="B16" s="11" t="s">
        <v>44</v>
      </c>
      <c r="C16" s="26">
        <f aca="true" t="shared" si="1" ref="C16:H16">SUM(C8:C15)</f>
        <v>2351446</v>
      </c>
      <c r="D16" s="26">
        <f t="shared" si="1"/>
        <v>99120</v>
      </c>
      <c r="E16" s="26">
        <f t="shared" si="1"/>
        <v>135990</v>
      </c>
      <c r="F16" s="26">
        <f t="shared" si="1"/>
        <v>129253</v>
      </c>
      <c r="G16" s="26">
        <f t="shared" si="1"/>
        <v>0</v>
      </c>
      <c r="H16" s="26">
        <f t="shared" si="1"/>
        <v>2715809</v>
      </c>
      <c r="J16" s="26"/>
      <c r="K16" s="26"/>
    </row>
    <row r="17" spans="1:11" ht="11.25">
      <c r="A17" s="4"/>
      <c r="B17" s="4"/>
      <c r="C17" s="35"/>
      <c r="D17" s="35"/>
      <c r="E17" s="35"/>
      <c r="F17" s="35"/>
      <c r="G17" s="35"/>
      <c r="H17" s="26"/>
      <c r="K17" s="26"/>
    </row>
    <row r="18" spans="1:11" ht="11.25">
      <c r="A18" s="4">
        <v>62</v>
      </c>
      <c r="B18" s="11" t="str">
        <f>+'Participacion de cartera (2)'!B18</f>
        <v>San Lorenzo</v>
      </c>
      <c r="C18" s="23">
        <v>4048</v>
      </c>
      <c r="D18" s="23">
        <v>0</v>
      </c>
      <c r="E18" s="23">
        <v>35</v>
      </c>
      <c r="F18" s="23">
        <v>332</v>
      </c>
      <c r="G18" s="23"/>
      <c r="H18" s="26">
        <f aca="true" t="shared" si="2" ref="H18:H23">SUM(C18:G18)</f>
        <v>4415</v>
      </c>
      <c r="K18" s="26"/>
    </row>
    <row r="19" spans="1:11" ht="11.25">
      <c r="A19" s="4">
        <v>63</v>
      </c>
      <c r="B19" s="11" t="str">
        <f>+'Participacion de cartera (2)'!B19</f>
        <v>Fusat Ltda.</v>
      </c>
      <c r="C19" s="23">
        <v>21311</v>
      </c>
      <c r="D19" s="23">
        <v>133</v>
      </c>
      <c r="E19" s="23">
        <v>1030</v>
      </c>
      <c r="F19" s="23">
        <v>9277</v>
      </c>
      <c r="G19" s="23"/>
      <c r="H19" s="26">
        <f t="shared" si="2"/>
        <v>31751</v>
      </c>
      <c r="K19" s="26"/>
    </row>
    <row r="20" spans="1:11" ht="11.25">
      <c r="A20" s="4">
        <v>65</v>
      </c>
      <c r="B20" s="11" t="str">
        <f>+'Participacion de cartera (2)'!B20</f>
        <v>Chuquicamata</v>
      </c>
      <c r="C20" s="23">
        <v>31877</v>
      </c>
      <c r="D20" s="23">
        <v>224</v>
      </c>
      <c r="E20" s="23">
        <v>1356</v>
      </c>
      <c r="F20" s="23">
        <v>3399</v>
      </c>
      <c r="G20" s="23"/>
      <c r="H20" s="26">
        <f t="shared" si="2"/>
        <v>36856</v>
      </c>
      <c r="K20" s="26"/>
    </row>
    <row r="21" spans="1:11" ht="11.25">
      <c r="A21" s="4">
        <v>68</v>
      </c>
      <c r="B21" s="11" t="str">
        <f>+'Participacion de cartera (2)'!B21</f>
        <v>Río Blanco</v>
      </c>
      <c r="C21" s="23">
        <v>5642</v>
      </c>
      <c r="D21" s="23">
        <v>15</v>
      </c>
      <c r="E21" s="23">
        <v>172</v>
      </c>
      <c r="F21" s="23">
        <v>759</v>
      </c>
      <c r="G21" s="23"/>
      <c r="H21" s="26">
        <f t="shared" si="2"/>
        <v>6588</v>
      </c>
      <c r="K21" s="26"/>
    </row>
    <row r="22" spans="1:11" ht="11.25">
      <c r="A22" s="4">
        <v>76</v>
      </c>
      <c r="B22" s="11" t="str">
        <f>+'Participacion de cartera (2)'!B22</f>
        <v>Isapre Fundación</v>
      </c>
      <c r="C22" s="23">
        <v>17807</v>
      </c>
      <c r="D22" s="23">
        <v>60</v>
      </c>
      <c r="E22" s="23">
        <v>393</v>
      </c>
      <c r="F22" s="23">
        <v>8617</v>
      </c>
      <c r="G22" s="23"/>
      <c r="H22" s="26">
        <f t="shared" si="2"/>
        <v>26877</v>
      </c>
      <c r="K22" s="26"/>
    </row>
    <row r="23" spans="1:11" ht="11.25">
      <c r="A23" s="4">
        <v>94</v>
      </c>
      <c r="B23" s="11" t="str">
        <f>+'Participacion de cartera (2)'!B23</f>
        <v>Cruz del Norte</v>
      </c>
      <c r="C23" s="23">
        <v>3285</v>
      </c>
      <c r="D23" s="23">
        <v>2</v>
      </c>
      <c r="E23" s="23">
        <v>0</v>
      </c>
      <c r="F23" s="23">
        <v>35</v>
      </c>
      <c r="G23" s="23"/>
      <c r="H23" s="26">
        <f t="shared" si="2"/>
        <v>3322</v>
      </c>
      <c r="K23" s="26"/>
    </row>
    <row r="24" spans="1:11" ht="11.25">
      <c r="A24" s="4"/>
      <c r="B24" s="4"/>
      <c r="C24" s="35"/>
      <c r="D24" s="35"/>
      <c r="E24" s="35"/>
      <c r="F24" s="35"/>
      <c r="G24" s="35"/>
      <c r="H24" s="26"/>
      <c r="K24" s="26"/>
    </row>
    <row r="25" spans="1:8" ht="11.25">
      <c r="A25" s="11"/>
      <c r="B25" s="11" t="s">
        <v>50</v>
      </c>
      <c r="C25" s="26">
        <f aca="true" t="shared" si="3" ref="C25:H25">SUM(C18:C23)</f>
        <v>83970</v>
      </c>
      <c r="D25" s="26">
        <f t="shared" si="3"/>
        <v>434</v>
      </c>
      <c r="E25" s="26">
        <f t="shared" si="3"/>
        <v>2986</v>
      </c>
      <c r="F25" s="26">
        <f t="shared" si="3"/>
        <v>22419</v>
      </c>
      <c r="G25" s="26">
        <f t="shared" si="3"/>
        <v>0</v>
      </c>
      <c r="H25" s="26">
        <f t="shared" si="3"/>
        <v>109809</v>
      </c>
    </row>
    <row r="26" spans="1:11" ht="11.25">
      <c r="A26" s="4"/>
      <c r="B26" s="4"/>
      <c r="C26" s="35"/>
      <c r="D26" s="35"/>
      <c r="E26" s="35"/>
      <c r="F26" s="35"/>
      <c r="G26" s="35"/>
      <c r="H26" s="26"/>
      <c r="J26" s="26"/>
      <c r="K26" s="26"/>
    </row>
    <row r="27" spans="1:11" ht="11.25">
      <c r="A27" s="15"/>
      <c r="B27" s="15" t="s">
        <v>51</v>
      </c>
      <c r="C27" s="26">
        <f aca="true" t="shared" si="4" ref="C27:H27">C16+C25</f>
        <v>2435416</v>
      </c>
      <c r="D27" s="26">
        <f t="shared" si="4"/>
        <v>99554</v>
      </c>
      <c r="E27" s="26">
        <f t="shared" si="4"/>
        <v>138976</v>
      </c>
      <c r="F27" s="26">
        <f t="shared" si="4"/>
        <v>151672</v>
      </c>
      <c r="G27" s="26">
        <f t="shared" si="4"/>
        <v>0</v>
      </c>
      <c r="H27" s="26">
        <f t="shared" si="4"/>
        <v>2825618</v>
      </c>
      <c r="J27" s="26"/>
      <c r="K27" s="26"/>
    </row>
    <row r="28" spans="1:11" ht="11.25">
      <c r="A28" s="4"/>
      <c r="B28" s="4"/>
      <c r="C28" s="35"/>
      <c r="D28" s="35"/>
      <c r="E28" s="35"/>
      <c r="F28" s="35"/>
      <c r="G28" s="35"/>
      <c r="H28" s="35"/>
      <c r="K28" s="26"/>
    </row>
    <row r="29" spans="1:11" ht="12" thickBot="1">
      <c r="A29" s="27"/>
      <c r="B29" s="145" t="s">
        <v>52</v>
      </c>
      <c r="C29" s="51">
        <f>(C27/$H27)</f>
        <v>0.8619056079059519</v>
      </c>
      <c r="D29" s="51">
        <f>(D27/$H27)</f>
        <v>0.035232646451148035</v>
      </c>
      <c r="E29" s="51">
        <f>(E27/$H27)</f>
        <v>0.04918428464144835</v>
      </c>
      <c r="F29" s="51">
        <f>(F27/$H27)</f>
        <v>0.053677461001451716</v>
      </c>
      <c r="G29" s="51">
        <f>(G27/$H27)</f>
        <v>0</v>
      </c>
      <c r="H29" s="51">
        <f>SUM(C29:G29)</f>
        <v>1</v>
      </c>
      <c r="K29" s="26"/>
    </row>
    <row r="30" ht="11.25">
      <c r="B30" s="11" t="str">
        <f>+'Cartera vigente por mes'!B26</f>
        <v>Fuente: Superintendencia de Salud, Archivo Maestro de Beneficiarios.</v>
      </c>
    </row>
    <row r="31" ht="11.25"/>
    <row r="32" spans="2:8" ht="11.25" hidden="1">
      <c r="B32" s="163"/>
      <c r="C32" s="163"/>
      <c r="D32" s="163"/>
      <c r="E32" s="163"/>
      <c r="F32" s="163"/>
      <c r="G32" s="163"/>
      <c r="H32" s="163"/>
    </row>
    <row r="33" ht="11.25" hidden="1">
      <c r="B33" s="11"/>
    </row>
    <row r="34" ht="11.25" hidden="1">
      <c r="B34" s="58"/>
    </row>
    <row r="35" ht="11.25" hidden="1"/>
    <row r="36" ht="11.25" hidden="1"/>
    <row r="37" ht="11.25" hidden="1"/>
    <row r="38" spans="1:8" ht="15">
      <c r="A38" s="154" t="s">
        <v>230</v>
      </c>
      <c r="B38" s="154"/>
      <c r="C38" s="154"/>
      <c r="D38" s="154"/>
      <c r="E38" s="154"/>
      <c r="F38" s="154"/>
      <c r="G38" s="154"/>
      <c r="H38" s="154"/>
    </row>
    <row r="39" spans="1:8" ht="13.5">
      <c r="A39" s="59"/>
      <c r="B39" s="102" t="str">
        <f>+B2</f>
        <v>CUADRO 2.3.6</v>
      </c>
      <c r="C39" s="60"/>
      <c r="D39" s="60"/>
      <c r="E39" s="60"/>
      <c r="F39" s="60"/>
      <c r="G39" s="60"/>
      <c r="H39" s="60"/>
    </row>
    <row r="40" spans="2:8" ht="13.5">
      <c r="B40" s="102" t="str">
        <f>+B3</f>
        <v>BENEFICIARIOS POR CONDICION PREVISIONAL DEL COTIZANTE E ISAPRE </v>
      </c>
      <c r="C40" s="60"/>
      <c r="D40" s="60"/>
      <c r="E40" s="60"/>
      <c r="F40" s="60"/>
      <c r="G40" s="60"/>
      <c r="H40" s="60"/>
    </row>
    <row r="41" spans="2:8" ht="13.5">
      <c r="B41" s="102" t="str">
        <f>+B4</f>
        <v>EN DICIEMBRE DE 2010</v>
      </c>
      <c r="C41" s="60"/>
      <c r="D41" s="60"/>
      <c r="E41" s="60"/>
      <c r="F41" s="60"/>
      <c r="G41" s="60"/>
      <c r="H41" s="60"/>
    </row>
    <row r="42" ht="12" thickBot="1">
      <c r="A42" s="8"/>
    </row>
    <row r="43" spans="1:8" ht="11.25">
      <c r="A43" s="24" t="s">
        <v>1</v>
      </c>
      <c r="B43" s="24" t="s">
        <v>1</v>
      </c>
      <c r="C43" s="61" t="s">
        <v>165</v>
      </c>
      <c r="D43" s="61" t="s">
        <v>141</v>
      </c>
      <c r="E43" s="61" t="s">
        <v>142</v>
      </c>
      <c r="F43" s="61" t="s">
        <v>143</v>
      </c>
      <c r="G43" s="61" t="s">
        <v>166</v>
      </c>
      <c r="H43" s="61"/>
    </row>
    <row r="44" spans="1:8" ht="11.25">
      <c r="A44" s="57" t="s">
        <v>38</v>
      </c>
      <c r="B44" s="25" t="s">
        <v>39</v>
      </c>
      <c r="C44" s="62" t="s">
        <v>157</v>
      </c>
      <c r="D44" s="62" t="s">
        <v>157</v>
      </c>
      <c r="E44" s="62" t="s">
        <v>158</v>
      </c>
      <c r="F44" s="62" t="s">
        <v>159</v>
      </c>
      <c r="G44" s="62" t="s">
        <v>167</v>
      </c>
      <c r="H44" s="62" t="s">
        <v>4</v>
      </c>
    </row>
    <row r="45" spans="1:8" ht="11.25">
      <c r="A45" s="99">
        <f aca="true" t="shared" si="5" ref="A45:B47">+A8</f>
        <v>67</v>
      </c>
      <c r="B45" s="11" t="str">
        <f t="shared" si="5"/>
        <v>Colmena Golden Cross</v>
      </c>
      <c r="C45" s="29">
        <f aca="true" t="shared" si="6" ref="C45:H45">(C8/$H8)*100</f>
        <v>84.11779483969923</v>
      </c>
      <c r="D45" s="29">
        <f t="shared" si="6"/>
        <v>3.4462240949199154</v>
      </c>
      <c r="E45" s="29">
        <f t="shared" si="6"/>
        <v>7.132436554040355</v>
      </c>
      <c r="F45" s="29">
        <f t="shared" si="6"/>
        <v>5.303544511340497</v>
      </c>
      <c r="G45" s="29">
        <f t="shared" si="6"/>
        <v>0</v>
      </c>
      <c r="H45" s="29">
        <f t="shared" si="6"/>
        <v>100</v>
      </c>
    </row>
    <row r="46" spans="1:8" ht="11.25">
      <c r="A46" s="99">
        <f t="shared" si="5"/>
        <v>78</v>
      </c>
      <c r="B46" s="11" t="str">
        <f t="shared" si="5"/>
        <v>Isapre Cruz Blanca S.A.</v>
      </c>
      <c r="C46" s="29">
        <f aca="true" t="shared" si="7" ref="C46:H46">(C9/$H9)*100</f>
        <v>86.63298031715969</v>
      </c>
      <c r="D46" s="29">
        <f t="shared" si="7"/>
        <v>1.8635998771903215</v>
      </c>
      <c r="E46" s="29">
        <f t="shared" si="7"/>
        <v>7.197128029089618</v>
      </c>
      <c r="F46" s="29">
        <f t="shared" si="7"/>
        <v>4.306291776560367</v>
      </c>
      <c r="G46" s="29">
        <f t="shared" si="7"/>
        <v>0</v>
      </c>
      <c r="H46" s="29">
        <f t="shared" si="7"/>
        <v>100</v>
      </c>
    </row>
    <row r="47" spans="1:8" ht="11.25">
      <c r="A47" s="99">
        <f t="shared" si="5"/>
        <v>80</v>
      </c>
      <c r="B47" s="11" t="str">
        <f t="shared" si="5"/>
        <v>Vida Tres</v>
      </c>
      <c r="C47" s="29">
        <f aca="true" t="shared" si="8" ref="C47:H47">(C10/$H10)*100</f>
        <v>78.02511288975604</v>
      </c>
      <c r="D47" s="29">
        <f t="shared" si="8"/>
        <v>10.823374646180223</v>
      </c>
      <c r="E47" s="29">
        <f t="shared" si="8"/>
        <v>4.888810056980689</v>
      </c>
      <c r="F47" s="29">
        <f t="shared" si="8"/>
        <v>6.262702407083047</v>
      </c>
      <c r="G47" s="29">
        <f t="shared" si="8"/>
        <v>0</v>
      </c>
      <c r="H47" s="29">
        <f t="shared" si="8"/>
        <v>100</v>
      </c>
    </row>
    <row r="48" spans="1:8" ht="11.25">
      <c r="A48" s="4">
        <v>81</v>
      </c>
      <c r="B48" s="11" t="str">
        <f>+B11</f>
        <v>Ferrosalud</v>
      </c>
      <c r="C48" s="29">
        <f aca="true" t="shared" si="9" ref="C48:H48">(C11/$H11)*100</f>
        <v>94.15314766624218</v>
      </c>
      <c r="D48" s="29">
        <f t="shared" si="9"/>
        <v>0.05536791982725209</v>
      </c>
      <c r="E48" s="29">
        <f t="shared" si="9"/>
        <v>0.1439565915508554</v>
      </c>
      <c r="F48" s="29">
        <f t="shared" si="9"/>
        <v>5.647527822379713</v>
      </c>
      <c r="G48" s="29">
        <f t="shared" si="9"/>
        <v>0</v>
      </c>
      <c r="H48" s="29">
        <f t="shared" si="9"/>
        <v>100</v>
      </c>
    </row>
    <row r="49" spans="1:8" ht="11.25">
      <c r="A49" s="99">
        <f>+A12</f>
        <v>88</v>
      </c>
      <c r="B49" s="11" t="str">
        <f>+B12</f>
        <v>Mas Vida</v>
      </c>
      <c r="C49" s="29">
        <f aca="true" t="shared" si="10" ref="C49:H49">(C12/$H12)*100</f>
        <v>89.93167552959638</v>
      </c>
      <c r="D49" s="29">
        <f t="shared" si="10"/>
        <v>4.099740650335629</v>
      </c>
      <c r="E49" s="29">
        <f t="shared" si="10"/>
        <v>4.194817365530469</v>
      </c>
      <c r="F49" s="29">
        <f t="shared" si="10"/>
        <v>1.7737664545375293</v>
      </c>
      <c r="G49" s="29">
        <f t="shared" si="10"/>
        <v>0</v>
      </c>
      <c r="H49" s="29">
        <f t="shared" si="10"/>
        <v>100</v>
      </c>
    </row>
    <row r="50" spans="1:8" ht="11.25">
      <c r="A50" s="99">
        <f>+A13</f>
        <v>99</v>
      </c>
      <c r="B50" s="11" t="str">
        <f>+B13</f>
        <v>Isapre Banmédica</v>
      </c>
      <c r="C50" s="29">
        <f aca="true" t="shared" si="11" ref="C50:H50">(C13/$H13)*100</f>
        <v>85.63003374880668</v>
      </c>
      <c r="D50" s="29">
        <f t="shared" si="11"/>
        <v>5.6362860177752685</v>
      </c>
      <c r="E50" s="29">
        <f t="shared" si="11"/>
        <v>3.3570650639344923</v>
      </c>
      <c r="F50" s="29">
        <f t="shared" si="11"/>
        <v>5.376615169483549</v>
      </c>
      <c r="G50" s="29">
        <f t="shared" si="11"/>
        <v>0</v>
      </c>
      <c r="H50" s="29">
        <f t="shared" si="11"/>
        <v>100</v>
      </c>
    </row>
    <row r="51" spans="1:8" ht="11.25">
      <c r="A51" s="99">
        <f>+A14</f>
        <v>107</v>
      </c>
      <c r="B51" s="11" t="str">
        <f>+B14</f>
        <v>Consalud S.A.</v>
      </c>
      <c r="C51" s="29">
        <f aca="true" t="shared" si="12" ref="C51:H51">(C14/$H14)*100</f>
        <v>88.97987744600512</v>
      </c>
      <c r="D51" s="29">
        <f t="shared" si="12"/>
        <v>1.6778972071353953</v>
      </c>
      <c r="E51" s="29">
        <f t="shared" si="12"/>
        <v>3.7460990168944956</v>
      </c>
      <c r="F51" s="29">
        <f t="shared" si="12"/>
        <v>5.596126329964997</v>
      </c>
      <c r="G51" s="29">
        <f t="shared" si="12"/>
        <v>0</v>
      </c>
      <c r="H51" s="29">
        <f t="shared" si="12"/>
        <v>100</v>
      </c>
    </row>
    <row r="52" spans="1:8" ht="11.25">
      <c r="A52" s="4"/>
      <c r="B52" s="4"/>
      <c r="C52" s="35"/>
      <c r="D52" s="35"/>
      <c r="E52" s="35"/>
      <c r="F52" s="35"/>
      <c r="G52" s="35"/>
      <c r="H52" s="26"/>
    </row>
    <row r="53" spans="2:8" ht="11.25">
      <c r="B53" s="11" t="s">
        <v>44</v>
      </c>
      <c r="C53" s="29">
        <f aca="true" t="shared" si="13" ref="C53:H53">(C16/$H16)*100</f>
        <v>86.58362940840097</v>
      </c>
      <c r="D53" s="29">
        <f t="shared" si="13"/>
        <v>3.649741200504159</v>
      </c>
      <c r="E53" s="29">
        <f t="shared" si="13"/>
        <v>5.007347718488303</v>
      </c>
      <c r="F53" s="29">
        <f t="shared" si="13"/>
        <v>4.759281672606579</v>
      </c>
      <c r="G53" s="29">
        <f t="shared" si="13"/>
        <v>0</v>
      </c>
      <c r="H53" s="29">
        <f t="shared" si="13"/>
        <v>100</v>
      </c>
    </row>
    <row r="54" spans="1:8" ht="11.25">
      <c r="A54" s="4"/>
      <c r="B54" s="4"/>
      <c r="C54" s="35"/>
      <c r="D54" s="35"/>
      <c r="E54" s="35"/>
      <c r="F54" s="35"/>
      <c r="G54" s="35"/>
      <c r="H54" s="26"/>
    </row>
    <row r="55" spans="1:8" ht="11.25">
      <c r="A55" s="4">
        <v>62</v>
      </c>
      <c r="B55" s="11" t="str">
        <f aca="true" t="shared" si="14" ref="B55:B60">+B18</f>
        <v>San Lorenzo</v>
      </c>
      <c r="C55" s="29">
        <f aca="true" t="shared" si="15" ref="C55:H59">(C18/$H18)*100</f>
        <v>91.68742921857304</v>
      </c>
      <c r="D55" s="29">
        <f t="shared" si="15"/>
        <v>0</v>
      </c>
      <c r="E55" s="29">
        <f t="shared" si="15"/>
        <v>0.7927519818799547</v>
      </c>
      <c r="F55" s="29">
        <f t="shared" si="15"/>
        <v>7.519818799546998</v>
      </c>
      <c r="G55" s="29">
        <f t="shared" si="15"/>
        <v>0</v>
      </c>
      <c r="H55" s="29">
        <f t="shared" si="15"/>
        <v>100</v>
      </c>
    </row>
    <row r="56" spans="1:8" ht="11.25">
      <c r="A56" s="4">
        <v>63</v>
      </c>
      <c r="B56" s="11" t="str">
        <f t="shared" si="14"/>
        <v>Fusat Ltda.</v>
      </c>
      <c r="C56" s="29">
        <f t="shared" si="15"/>
        <v>67.1191458536739</v>
      </c>
      <c r="D56" s="29">
        <f t="shared" si="15"/>
        <v>0.4188844445844225</v>
      </c>
      <c r="E56" s="29">
        <f t="shared" si="15"/>
        <v>3.2439923152026706</v>
      </c>
      <c r="F56" s="29">
        <f t="shared" si="15"/>
        <v>29.217977386539008</v>
      </c>
      <c r="G56" s="29">
        <f t="shared" si="15"/>
        <v>0</v>
      </c>
      <c r="H56" s="29">
        <f t="shared" si="15"/>
        <v>100</v>
      </c>
    </row>
    <row r="57" spans="1:8" ht="11.25">
      <c r="A57" s="4">
        <v>65</v>
      </c>
      <c r="B57" s="11" t="str">
        <f t="shared" si="14"/>
        <v>Chuquicamata</v>
      </c>
      <c r="C57" s="29">
        <f t="shared" si="15"/>
        <v>86.49066637725201</v>
      </c>
      <c r="D57" s="29">
        <f t="shared" si="15"/>
        <v>0.6077707835901889</v>
      </c>
      <c r="E57" s="29">
        <f t="shared" si="15"/>
        <v>3.6791838506620356</v>
      </c>
      <c r="F57" s="29">
        <f t="shared" si="15"/>
        <v>9.222378988495768</v>
      </c>
      <c r="G57" s="29">
        <f t="shared" si="15"/>
        <v>0</v>
      </c>
      <c r="H57" s="29">
        <f t="shared" si="15"/>
        <v>100</v>
      </c>
    </row>
    <row r="58" spans="1:8" ht="11.25">
      <c r="A58" s="4">
        <v>68</v>
      </c>
      <c r="B58" s="11" t="str">
        <f t="shared" si="14"/>
        <v>Río Blanco</v>
      </c>
      <c r="C58" s="29">
        <f t="shared" si="15"/>
        <v>85.64055859137827</v>
      </c>
      <c r="D58" s="29">
        <f t="shared" si="15"/>
        <v>0.22768670309653918</v>
      </c>
      <c r="E58" s="29">
        <f t="shared" si="15"/>
        <v>2.610807528840316</v>
      </c>
      <c r="F58" s="29">
        <f t="shared" si="15"/>
        <v>11.520947176684881</v>
      </c>
      <c r="G58" s="29">
        <f t="shared" si="15"/>
        <v>0</v>
      </c>
      <c r="H58" s="29">
        <f t="shared" si="15"/>
        <v>100</v>
      </c>
    </row>
    <row r="59" spans="1:8" ht="11.25">
      <c r="A59" s="4">
        <v>76</v>
      </c>
      <c r="B59" s="11" t="str">
        <f t="shared" si="14"/>
        <v>Isapre Fundación</v>
      </c>
      <c r="C59" s="29">
        <f t="shared" si="15"/>
        <v>66.2536741451799</v>
      </c>
      <c r="D59" s="29">
        <f t="shared" si="15"/>
        <v>0.2232392008036611</v>
      </c>
      <c r="E59" s="29">
        <f t="shared" si="15"/>
        <v>1.4622167652639804</v>
      </c>
      <c r="F59" s="29">
        <f t="shared" si="15"/>
        <v>32.060869888752464</v>
      </c>
      <c r="G59" s="29">
        <f t="shared" si="15"/>
        <v>0</v>
      </c>
      <c r="H59" s="29">
        <f t="shared" si="15"/>
        <v>100</v>
      </c>
    </row>
    <row r="60" spans="1:8" ht="11.25">
      <c r="A60" s="4">
        <v>94</v>
      </c>
      <c r="B60" s="11" t="str">
        <f t="shared" si="14"/>
        <v>Cruz del Norte</v>
      </c>
      <c r="C60" s="29">
        <f aca="true" t="shared" si="16" ref="C60:H60">(C23/$H23)*100</f>
        <v>98.88621312462372</v>
      </c>
      <c r="D60" s="29">
        <f t="shared" si="16"/>
        <v>0.060204695966285374</v>
      </c>
      <c r="E60" s="29">
        <f t="shared" si="16"/>
        <v>0</v>
      </c>
      <c r="F60" s="29">
        <f t="shared" si="16"/>
        <v>1.053582179409994</v>
      </c>
      <c r="G60" s="29">
        <f t="shared" si="16"/>
        <v>0</v>
      </c>
      <c r="H60" s="29">
        <f t="shared" si="16"/>
        <v>100</v>
      </c>
    </row>
    <row r="61" spans="1:8" ht="11.25">
      <c r="A61" s="4"/>
      <c r="B61" s="4"/>
      <c r="C61" s="35"/>
      <c r="D61" s="35"/>
      <c r="E61" s="35"/>
      <c r="F61" s="35"/>
      <c r="G61" s="35"/>
      <c r="H61" s="26"/>
    </row>
    <row r="62" spans="1:8" ht="11.25">
      <c r="A62" s="11"/>
      <c r="B62" s="11" t="s">
        <v>50</v>
      </c>
      <c r="C62" s="29">
        <f aca="true" t="shared" si="17" ref="C62:H62">(C25/$H25)*100</f>
        <v>76.46914187361692</v>
      </c>
      <c r="D62" s="29">
        <f t="shared" si="17"/>
        <v>0.3952317205329254</v>
      </c>
      <c r="E62" s="29">
        <f t="shared" si="17"/>
        <v>2.719267091039897</v>
      </c>
      <c r="F62" s="29">
        <f t="shared" si="17"/>
        <v>20.41635931481026</v>
      </c>
      <c r="G62" s="29">
        <f t="shared" si="17"/>
        <v>0</v>
      </c>
      <c r="H62" s="29">
        <f t="shared" si="17"/>
        <v>100</v>
      </c>
    </row>
    <row r="63" spans="1:8" ht="11.25">
      <c r="A63" s="4"/>
      <c r="B63" s="4"/>
      <c r="C63" s="35"/>
      <c r="D63" s="35"/>
      <c r="E63" s="35"/>
      <c r="F63" s="35"/>
      <c r="G63" s="35"/>
      <c r="H63" s="26"/>
    </row>
    <row r="64" spans="1:8" ht="11.25">
      <c r="A64" s="15"/>
      <c r="B64" s="15" t="s">
        <v>51</v>
      </c>
      <c r="C64" s="29">
        <f aca="true" t="shared" si="18" ref="C64:H64">(C27/$H27)*100</f>
        <v>86.1905607905952</v>
      </c>
      <c r="D64" s="29">
        <f t="shared" si="18"/>
        <v>3.5232646451148035</v>
      </c>
      <c r="E64" s="29">
        <f t="shared" si="18"/>
        <v>4.918428464144835</v>
      </c>
      <c r="F64" s="29">
        <f t="shared" si="18"/>
        <v>5.367746100145172</v>
      </c>
      <c r="G64" s="29">
        <f t="shared" si="18"/>
        <v>0</v>
      </c>
      <c r="H64" s="29">
        <f t="shared" si="18"/>
        <v>100</v>
      </c>
    </row>
    <row r="65" spans="1:8" ht="11.25">
      <c r="A65" s="4"/>
      <c r="B65" s="4"/>
      <c r="C65" s="35"/>
      <c r="D65" s="35"/>
      <c r="E65" s="35"/>
      <c r="F65" s="35"/>
      <c r="G65" s="35"/>
      <c r="H65" s="35"/>
    </row>
    <row r="66" spans="1:8" ht="12" thickBot="1">
      <c r="A66" s="27"/>
      <c r="B66" s="27" t="s">
        <v>52</v>
      </c>
      <c r="C66" s="28"/>
      <c r="D66" s="28"/>
      <c r="E66" s="28"/>
      <c r="F66" s="28"/>
      <c r="G66" s="28"/>
      <c r="H66" s="28"/>
    </row>
    <row r="67" ht="11.25">
      <c r="B67" s="11" t="str">
        <f>+'Cartera vigente por mes'!B26</f>
        <v>Fuente: Superintendencia de Salud, Archivo Maestro de Beneficiarios.</v>
      </c>
    </row>
    <row r="68" ht="11.25"/>
    <row r="69" spans="1:8" ht="17.25" customHeight="1">
      <c r="A69" s="154" t="s">
        <v>230</v>
      </c>
      <c r="B69" s="154"/>
      <c r="C69" s="154"/>
      <c r="D69" s="154"/>
      <c r="E69" s="154"/>
      <c r="F69" s="154"/>
      <c r="G69" s="154"/>
      <c r="H69" s="154"/>
    </row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</sheetData>
  <sheetProtection/>
  <mergeCells count="7">
    <mergeCell ref="B32:H32"/>
    <mergeCell ref="A38:H38"/>
    <mergeCell ref="A69:H69"/>
    <mergeCell ref="A1:H1"/>
    <mergeCell ref="B2:H2"/>
    <mergeCell ref="B3:H3"/>
    <mergeCell ref="B4:H4"/>
  </mergeCells>
  <hyperlinks>
    <hyperlink ref="A1" location="Indice!A1" display="Volver"/>
    <hyperlink ref="A38" location="Indice!A1" display="Volver"/>
    <hyperlink ref="A69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94"/>
  <sheetViews>
    <sheetView showGridLines="0" zoomScale="80" zoomScaleNormal="80" zoomScalePageLayoutView="0" workbookViewId="0" topLeftCell="A1">
      <selection activeCell="A2" sqref="A2"/>
    </sheetView>
  </sheetViews>
  <sheetFormatPr defaultColWidth="0" defaultRowHeight="15" zeroHeight="1"/>
  <cols>
    <col min="1" max="1" width="4" style="1" bestFit="1" customWidth="1"/>
    <col min="2" max="2" width="19.59765625" style="1" customWidth="1"/>
    <col min="3" max="3" width="6.59765625" style="1" bestFit="1" customWidth="1"/>
    <col min="4" max="4" width="6" style="1" customWidth="1"/>
    <col min="5" max="7" width="6.59765625" style="1" bestFit="1" customWidth="1"/>
    <col min="8" max="9" width="8.5" style="1" bestFit="1" customWidth="1"/>
    <col min="10" max="12" width="7.5" style="1" bestFit="1" customWidth="1"/>
    <col min="13" max="13" width="7" style="1" bestFit="1" customWidth="1"/>
    <col min="14" max="14" width="7.5" style="1" bestFit="1" customWidth="1"/>
    <col min="15" max="17" width="6.59765625" style="1" bestFit="1" customWidth="1"/>
    <col min="18" max="18" width="6.19921875" style="1" bestFit="1" customWidth="1"/>
    <col min="19" max="19" width="8.3984375" style="1" hidden="1" customWidth="1"/>
    <col min="20" max="20" width="9.19921875" style="1" bestFit="1" customWidth="1"/>
    <col min="21" max="22" width="0" style="1" hidden="1" customWidth="1"/>
    <col min="23" max="23" width="8.8984375" style="1" hidden="1" customWidth="1"/>
    <col min="24" max="16384" width="0" style="1" hidden="1" customWidth="1"/>
  </cols>
  <sheetData>
    <row r="1" spans="1:20" ht="15">
      <c r="A1" s="154" t="s">
        <v>230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2:256" ht="13.5">
      <c r="B2" s="155" t="s">
        <v>53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21"/>
      <c r="V2" s="21"/>
      <c r="W2" s="4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2:256" ht="13.5">
      <c r="B3" s="155" t="s">
        <v>260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21"/>
      <c r="V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1.25">
      <c r="A5" s="112" t="s">
        <v>1</v>
      </c>
      <c r="B5" s="112" t="s">
        <v>1</v>
      </c>
      <c r="C5" s="164" t="s">
        <v>54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38"/>
      <c r="T5" s="138"/>
      <c r="U5" s="21"/>
      <c r="V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11.25">
      <c r="A6" s="120" t="s">
        <v>38</v>
      </c>
      <c r="B6" s="120" t="s">
        <v>39</v>
      </c>
      <c r="C6" s="125" t="s">
        <v>246</v>
      </c>
      <c r="D6" s="125" t="s">
        <v>247</v>
      </c>
      <c r="E6" s="125" t="s">
        <v>55</v>
      </c>
      <c r="F6" s="125" t="s">
        <v>56</v>
      </c>
      <c r="G6" s="125" t="s">
        <v>57</v>
      </c>
      <c r="H6" s="125" t="s">
        <v>58</v>
      </c>
      <c r="I6" s="125" t="s">
        <v>59</v>
      </c>
      <c r="J6" s="125" t="s">
        <v>60</v>
      </c>
      <c r="K6" s="125" t="s">
        <v>61</v>
      </c>
      <c r="L6" s="125" t="s">
        <v>62</v>
      </c>
      <c r="M6" s="125" t="s">
        <v>63</v>
      </c>
      <c r="N6" s="125" t="s">
        <v>64</v>
      </c>
      <c r="O6" s="125" t="s">
        <v>65</v>
      </c>
      <c r="P6" s="125" t="s">
        <v>66</v>
      </c>
      <c r="Q6" s="125" t="s">
        <v>67</v>
      </c>
      <c r="R6" s="126" t="s">
        <v>68</v>
      </c>
      <c r="S6" s="126" t="s">
        <v>221</v>
      </c>
      <c r="T6" s="139" t="s">
        <v>4</v>
      </c>
      <c r="U6" s="21"/>
      <c r="V6" s="21"/>
      <c r="W6" s="4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1.25">
      <c r="A7" s="4">
        <v>67</v>
      </c>
      <c r="B7" s="11" t="str">
        <f>+'Beneficiarios por tipo'!B8</f>
        <v>Colmena Golden Cross</v>
      </c>
      <c r="C7" s="23">
        <v>39</v>
      </c>
      <c r="D7" s="23">
        <v>233</v>
      </c>
      <c r="E7" s="23">
        <v>3963</v>
      </c>
      <c r="F7" s="23">
        <v>18410</v>
      </c>
      <c r="G7" s="23">
        <v>23145</v>
      </c>
      <c r="H7" s="23">
        <v>21478</v>
      </c>
      <c r="I7" s="23">
        <v>16347</v>
      </c>
      <c r="J7" s="23">
        <v>13968</v>
      </c>
      <c r="K7" s="23">
        <v>11644</v>
      </c>
      <c r="L7" s="23">
        <v>9184</v>
      </c>
      <c r="M7" s="23">
        <v>6785</v>
      </c>
      <c r="N7" s="23">
        <v>4391</v>
      </c>
      <c r="O7" s="23">
        <v>2431</v>
      </c>
      <c r="P7" s="23">
        <v>1286</v>
      </c>
      <c r="Q7" s="23">
        <v>708</v>
      </c>
      <c r="R7" s="23">
        <v>334</v>
      </c>
      <c r="S7" s="23"/>
      <c r="T7" s="26">
        <f>SUM(C7:S7)</f>
        <v>134346</v>
      </c>
      <c r="U7" s="21"/>
      <c r="V7" s="21"/>
      <c r="W7" s="50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1.25">
      <c r="A8" s="4">
        <v>78</v>
      </c>
      <c r="B8" s="11" t="str">
        <f>+'Beneficiarios por tipo'!B9</f>
        <v>Isapre Cruz Blanca S.A.</v>
      </c>
      <c r="C8" s="23">
        <v>104</v>
      </c>
      <c r="D8" s="23">
        <v>764</v>
      </c>
      <c r="E8" s="23">
        <v>9019</v>
      </c>
      <c r="F8" s="23">
        <v>22625</v>
      </c>
      <c r="G8" s="23">
        <v>26806</v>
      </c>
      <c r="H8" s="23">
        <v>26096</v>
      </c>
      <c r="I8" s="23">
        <v>21615</v>
      </c>
      <c r="J8" s="23">
        <v>19376</v>
      </c>
      <c r="K8" s="23">
        <v>15574</v>
      </c>
      <c r="L8" s="23">
        <v>11301</v>
      </c>
      <c r="M8" s="23">
        <v>8324</v>
      </c>
      <c r="N8" s="23">
        <v>4605</v>
      </c>
      <c r="O8" s="23">
        <v>1997</v>
      </c>
      <c r="P8" s="23">
        <v>1268</v>
      </c>
      <c r="Q8" s="23">
        <v>620</v>
      </c>
      <c r="R8" s="23">
        <v>296</v>
      </c>
      <c r="S8" s="23"/>
      <c r="T8" s="26">
        <f aca="true" t="shared" si="0" ref="T8:T13">SUM(C8:S8)</f>
        <v>170390</v>
      </c>
      <c r="U8" s="21"/>
      <c r="V8" s="21"/>
      <c r="W8" s="50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1.25">
      <c r="A9" s="4">
        <v>80</v>
      </c>
      <c r="B9" s="11" t="str">
        <f>+'Beneficiarios por tipo'!B10</f>
        <v>Vida Tres</v>
      </c>
      <c r="C9" s="23">
        <v>12</v>
      </c>
      <c r="D9" s="23">
        <v>78</v>
      </c>
      <c r="E9" s="23">
        <v>977</v>
      </c>
      <c r="F9" s="23">
        <v>4200</v>
      </c>
      <c r="G9" s="23">
        <v>5840</v>
      </c>
      <c r="H9" s="23">
        <v>6843</v>
      </c>
      <c r="I9" s="23">
        <v>6054</v>
      </c>
      <c r="J9" s="23">
        <v>5235</v>
      </c>
      <c r="K9" s="23">
        <v>4189</v>
      </c>
      <c r="L9" s="23">
        <v>3088</v>
      </c>
      <c r="M9" s="23">
        <v>2674</v>
      </c>
      <c r="N9" s="23">
        <v>1724</v>
      </c>
      <c r="O9" s="23">
        <v>958</v>
      </c>
      <c r="P9" s="23">
        <v>658</v>
      </c>
      <c r="Q9" s="23">
        <v>381</v>
      </c>
      <c r="R9" s="23">
        <v>170</v>
      </c>
      <c r="S9" s="23"/>
      <c r="T9" s="26">
        <f>SUM(C9:S9)</f>
        <v>43081</v>
      </c>
      <c r="U9" s="21"/>
      <c r="V9" s="21"/>
      <c r="W9" s="50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1.25">
      <c r="A10" s="4">
        <v>81</v>
      </c>
      <c r="B10" s="11" t="str">
        <f>+'Beneficiarios por tipo'!B11</f>
        <v>Ferrosalud</v>
      </c>
      <c r="C10" s="23">
        <v>4</v>
      </c>
      <c r="D10" s="23">
        <v>325</v>
      </c>
      <c r="E10" s="23">
        <v>2520</v>
      </c>
      <c r="F10" s="23">
        <v>1578</v>
      </c>
      <c r="G10" s="23">
        <v>989</v>
      </c>
      <c r="H10" s="23">
        <v>963</v>
      </c>
      <c r="I10" s="23">
        <v>828</v>
      </c>
      <c r="J10" s="23">
        <v>877</v>
      </c>
      <c r="K10" s="23">
        <v>587</v>
      </c>
      <c r="L10" s="23">
        <v>351</v>
      </c>
      <c r="M10" s="23">
        <v>362</v>
      </c>
      <c r="N10" s="23">
        <v>172</v>
      </c>
      <c r="O10" s="23">
        <v>100</v>
      </c>
      <c r="P10" s="23">
        <v>51</v>
      </c>
      <c r="Q10" s="23">
        <v>19</v>
      </c>
      <c r="R10" s="23">
        <v>3</v>
      </c>
      <c r="S10" s="23"/>
      <c r="T10" s="26">
        <f>SUM(C10:S10)</f>
        <v>9729</v>
      </c>
      <c r="U10" s="21"/>
      <c r="V10" s="21"/>
      <c r="W10" s="50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11.25">
      <c r="A11" s="4">
        <v>88</v>
      </c>
      <c r="B11" s="11" t="str">
        <f>+'Beneficiarios por tipo'!B12</f>
        <v>Mas Vida</v>
      </c>
      <c r="C11" s="23">
        <v>108</v>
      </c>
      <c r="D11" s="23">
        <v>184</v>
      </c>
      <c r="E11" s="23">
        <v>2917</v>
      </c>
      <c r="F11" s="23">
        <v>14189</v>
      </c>
      <c r="G11" s="23">
        <v>21549</v>
      </c>
      <c r="H11" s="23">
        <v>22084</v>
      </c>
      <c r="I11" s="23">
        <v>16837</v>
      </c>
      <c r="J11" s="23">
        <v>12977</v>
      </c>
      <c r="K11" s="23">
        <v>8831</v>
      </c>
      <c r="L11" s="23">
        <v>5027</v>
      </c>
      <c r="M11" s="23">
        <v>2117</v>
      </c>
      <c r="N11" s="23">
        <v>1028</v>
      </c>
      <c r="O11" s="23">
        <v>492</v>
      </c>
      <c r="P11" s="23">
        <v>280</v>
      </c>
      <c r="Q11" s="23">
        <v>175</v>
      </c>
      <c r="R11" s="23">
        <v>89</v>
      </c>
      <c r="S11" s="23"/>
      <c r="T11" s="26">
        <f t="shared" si="0"/>
        <v>108884</v>
      </c>
      <c r="U11" s="21"/>
      <c r="V11" s="21"/>
      <c r="W11" s="50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1.25">
      <c r="A12" s="4">
        <v>99</v>
      </c>
      <c r="B12" s="11" t="str">
        <f>+'Beneficiarios por tipo'!B13</f>
        <v>Isapre Banmédica</v>
      </c>
      <c r="C12" s="23">
        <v>58</v>
      </c>
      <c r="D12" s="23">
        <v>1220</v>
      </c>
      <c r="E12" s="23">
        <v>12958</v>
      </c>
      <c r="F12" s="23">
        <v>29363</v>
      </c>
      <c r="G12" s="23">
        <v>32089</v>
      </c>
      <c r="H12" s="23">
        <v>30401</v>
      </c>
      <c r="I12" s="23">
        <v>25348</v>
      </c>
      <c r="J12" s="23">
        <v>23236</v>
      </c>
      <c r="K12" s="23">
        <v>18016</v>
      </c>
      <c r="L12" s="23">
        <v>12853</v>
      </c>
      <c r="M12" s="23">
        <v>9591</v>
      </c>
      <c r="N12" s="23">
        <v>5452</v>
      </c>
      <c r="O12" s="23">
        <v>2795</v>
      </c>
      <c r="P12" s="23">
        <v>1744</v>
      </c>
      <c r="Q12" s="23">
        <v>1134</v>
      </c>
      <c r="R12" s="23">
        <v>676</v>
      </c>
      <c r="S12" s="23"/>
      <c r="T12" s="26">
        <f t="shared" si="0"/>
        <v>206934</v>
      </c>
      <c r="U12" s="21"/>
      <c r="V12" s="21"/>
      <c r="W12" s="50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1.25">
      <c r="A13" s="4">
        <v>107</v>
      </c>
      <c r="B13" s="11" t="str">
        <f>+'Beneficiarios por tipo'!B14</f>
        <v>Consalud S.A.</v>
      </c>
      <c r="C13" s="23">
        <v>65</v>
      </c>
      <c r="D13" s="23">
        <v>2676</v>
      </c>
      <c r="E13" s="23">
        <v>24219</v>
      </c>
      <c r="F13" s="23">
        <v>31871</v>
      </c>
      <c r="G13" s="23">
        <v>29576</v>
      </c>
      <c r="H13" s="23">
        <v>28914</v>
      </c>
      <c r="I13" s="23">
        <v>26283</v>
      </c>
      <c r="J13" s="23">
        <v>26181</v>
      </c>
      <c r="K13" s="23">
        <v>21146</v>
      </c>
      <c r="L13" s="23">
        <v>15977</v>
      </c>
      <c r="M13" s="23">
        <v>10497</v>
      </c>
      <c r="N13" s="23">
        <v>5347</v>
      </c>
      <c r="O13" s="23">
        <v>2908</v>
      </c>
      <c r="P13" s="23">
        <v>2049</v>
      </c>
      <c r="Q13" s="23">
        <v>1076</v>
      </c>
      <c r="R13" s="23">
        <v>455</v>
      </c>
      <c r="S13" s="23"/>
      <c r="T13" s="26">
        <f t="shared" si="0"/>
        <v>229240</v>
      </c>
      <c r="U13" s="21"/>
      <c r="V13" s="21"/>
      <c r="W13" s="50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1.25">
      <c r="A14" s="4"/>
      <c r="B14" s="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2:256" ht="11.25">
      <c r="B15" s="11" t="s">
        <v>44</v>
      </c>
      <c r="C15" s="26">
        <f aca="true" t="shared" si="1" ref="C15:T15">SUM(C7:C14)</f>
        <v>390</v>
      </c>
      <c r="D15" s="26">
        <f t="shared" si="1"/>
        <v>5480</v>
      </c>
      <c r="E15" s="26">
        <f t="shared" si="1"/>
        <v>56573</v>
      </c>
      <c r="F15" s="26">
        <f t="shared" si="1"/>
        <v>122236</v>
      </c>
      <c r="G15" s="26">
        <f t="shared" si="1"/>
        <v>139994</v>
      </c>
      <c r="H15" s="26">
        <f t="shared" si="1"/>
        <v>136779</v>
      </c>
      <c r="I15" s="26">
        <f t="shared" si="1"/>
        <v>113312</v>
      </c>
      <c r="J15" s="26">
        <f t="shared" si="1"/>
        <v>101850</v>
      </c>
      <c r="K15" s="26">
        <f t="shared" si="1"/>
        <v>79987</v>
      </c>
      <c r="L15" s="26">
        <f t="shared" si="1"/>
        <v>57781</v>
      </c>
      <c r="M15" s="26">
        <f t="shared" si="1"/>
        <v>40350</v>
      </c>
      <c r="N15" s="26">
        <f t="shared" si="1"/>
        <v>22719</v>
      </c>
      <c r="O15" s="26">
        <f t="shared" si="1"/>
        <v>11681</v>
      </c>
      <c r="P15" s="26">
        <f t="shared" si="1"/>
        <v>7336</v>
      </c>
      <c r="Q15" s="26">
        <f t="shared" si="1"/>
        <v>4113</v>
      </c>
      <c r="R15" s="26">
        <f t="shared" si="1"/>
        <v>2023</v>
      </c>
      <c r="S15" s="26">
        <f t="shared" si="1"/>
        <v>0</v>
      </c>
      <c r="T15" s="26">
        <f t="shared" si="1"/>
        <v>902604</v>
      </c>
      <c r="U15" s="21"/>
      <c r="V15" s="21"/>
      <c r="W15" s="50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11.25">
      <c r="A16" s="4"/>
      <c r="B16" s="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1.25">
      <c r="A17" s="4">
        <v>62</v>
      </c>
      <c r="B17" s="11" t="str">
        <f>+'Beneficiarios por tipo'!B18</f>
        <v>San Lorenzo</v>
      </c>
      <c r="C17" s="23">
        <v>1</v>
      </c>
      <c r="D17" s="23"/>
      <c r="E17" s="23">
        <v>1</v>
      </c>
      <c r="F17" s="23">
        <v>12</v>
      </c>
      <c r="G17" s="23">
        <v>59</v>
      </c>
      <c r="H17" s="23">
        <v>112</v>
      </c>
      <c r="I17" s="23">
        <v>85</v>
      </c>
      <c r="J17" s="23">
        <v>126</v>
      </c>
      <c r="K17" s="23">
        <v>305</v>
      </c>
      <c r="L17" s="23">
        <v>351</v>
      </c>
      <c r="M17" s="23">
        <v>213</v>
      </c>
      <c r="N17" s="23">
        <v>50</v>
      </c>
      <c r="O17" s="23">
        <v>20</v>
      </c>
      <c r="P17" s="23">
        <v>6</v>
      </c>
      <c r="Q17" s="23">
        <v>4</v>
      </c>
      <c r="R17" s="23">
        <v>1</v>
      </c>
      <c r="S17" s="23"/>
      <c r="T17" s="26">
        <f aca="true" t="shared" si="2" ref="T17:T22">SUM(C17:S17)</f>
        <v>1346</v>
      </c>
      <c r="U17" s="21"/>
      <c r="V17" s="21"/>
      <c r="W17" s="50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1.25">
      <c r="A18" s="4">
        <v>63</v>
      </c>
      <c r="B18" s="11" t="str">
        <f>+'Beneficiarios por tipo'!B19</f>
        <v>Fusat Ltda.</v>
      </c>
      <c r="C18" s="23">
        <v>149</v>
      </c>
      <c r="D18" s="23">
        <v>25</v>
      </c>
      <c r="E18" s="23">
        <v>73</v>
      </c>
      <c r="F18" s="23">
        <v>418</v>
      </c>
      <c r="G18" s="23">
        <v>846</v>
      </c>
      <c r="H18" s="23">
        <v>912</v>
      </c>
      <c r="I18" s="23">
        <v>726</v>
      </c>
      <c r="J18" s="23">
        <v>947</v>
      </c>
      <c r="K18" s="23">
        <v>889</v>
      </c>
      <c r="L18" s="23">
        <v>1607</v>
      </c>
      <c r="M18" s="23">
        <v>1709</v>
      </c>
      <c r="N18" s="23">
        <v>1200</v>
      </c>
      <c r="O18" s="23">
        <v>619</v>
      </c>
      <c r="P18" s="23">
        <v>254</v>
      </c>
      <c r="Q18" s="23">
        <v>87</v>
      </c>
      <c r="R18" s="23">
        <v>21</v>
      </c>
      <c r="S18" s="23"/>
      <c r="T18" s="26">
        <f t="shared" si="2"/>
        <v>10482</v>
      </c>
      <c r="U18" s="21"/>
      <c r="V18" s="21"/>
      <c r="W18" s="5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11.25">
      <c r="A19" s="4">
        <v>65</v>
      </c>
      <c r="B19" s="11" t="str">
        <f>+'Beneficiarios por tipo'!B20</f>
        <v>Chuquicamata</v>
      </c>
      <c r="C19" s="23">
        <v>167</v>
      </c>
      <c r="D19" s="23">
        <v>22</v>
      </c>
      <c r="E19" s="23">
        <v>72</v>
      </c>
      <c r="F19" s="23">
        <v>509</v>
      </c>
      <c r="G19" s="23">
        <v>685</v>
      </c>
      <c r="H19" s="23">
        <v>862</v>
      </c>
      <c r="I19" s="23">
        <v>1121</v>
      </c>
      <c r="J19" s="23">
        <v>1682</v>
      </c>
      <c r="K19" s="23">
        <v>1630</v>
      </c>
      <c r="L19" s="23">
        <v>1534</v>
      </c>
      <c r="M19" s="23">
        <v>1205</v>
      </c>
      <c r="N19" s="23">
        <v>625</v>
      </c>
      <c r="O19" s="23">
        <v>185</v>
      </c>
      <c r="P19" s="23">
        <v>49</v>
      </c>
      <c r="Q19" s="23">
        <v>20</v>
      </c>
      <c r="R19" s="23">
        <v>6</v>
      </c>
      <c r="S19" s="23"/>
      <c r="T19" s="26">
        <f t="shared" si="2"/>
        <v>10374</v>
      </c>
      <c r="U19" s="21"/>
      <c r="V19" s="21"/>
      <c r="W19" s="5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1.25">
      <c r="A20" s="4">
        <v>68</v>
      </c>
      <c r="B20" s="11" t="str">
        <f>+'Beneficiarios por tipo'!B21</f>
        <v>Río Blanco</v>
      </c>
      <c r="C20" s="23"/>
      <c r="D20" s="23"/>
      <c r="E20" s="23">
        <v>12</v>
      </c>
      <c r="F20" s="23">
        <v>61</v>
      </c>
      <c r="G20" s="23">
        <v>184</v>
      </c>
      <c r="H20" s="23">
        <v>259</v>
      </c>
      <c r="I20" s="23">
        <v>264</v>
      </c>
      <c r="J20" s="23">
        <v>235</v>
      </c>
      <c r="K20" s="23">
        <v>192</v>
      </c>
      <c r="L20" s="23">
        <v>248</v>
      </c>
      <c r="M20" s="23">
        <v>251</v>
      </c>
      <c r="N20" s="23">
        <v>134</v>
      </c>
      <c r="O20" s="23">
        <v>39</v>
      </c>
      <c r="P20" s="23">
        <v>14</v>
      </c>
      <c r="Q20" s="23">
        <v>5</v>
      </c>
      <c r="R20" s="23">
        <v>2</v>
      </c>
      <c r="S20" s="23"/>
      <c r="T20" s="26">
        <f t="shared" si="2"/>
        <v>1900</v>
      </c>
      <c r="U20" s="21"/>
      <c r="V20" s="21"/>
      <c r="W20" s="50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1.25">
      <c r="A21" s="4">
        <v>76</v>
      </c>
      <c r="B21" s="11" t="str">
        <f>+'Beneficiarios por tipo'!B22</f>
        <v>Isapre Fundación</v>
      </c>
      <c r="C21" s="23">
        <v>2</v>
      </c>
      <c r="D21" s="23">
        <v>6</v>
      </c>
      <c r="E21" s="23">
        <v>45</v>
      </c>
      <c r="F21" s="23">
        <v>422</v>
      </c>
      <c r="G21" s="23">
        <v>581</v>
      </c>
      <c r="H21" s="23">
        <v>548</v>
      </c>
      <c r="I21" s="23">
        <v>640</v>
      </c>
      <c r="J21" s="23">
        <v>613</v>
      </c>
      <c r="K21" s="23">
        <v>522</v>
      </c>
      <c r="L21" s="23">
        <v>597</v>
      </c>
      <c r="M21" s="23">
        <v>980</v>
      </c>
      <c r="N21" s="23">
        <v>946</v>
      </c>
      <c r="O21" s="23">
        <v>449</v>
      </c>
      <c r="P21" s="23">
        <v>376</v>
      </c>
      <c r="Q21" s="23">
        <v>409</v>
      </c>
      <c r="R21" s="23">
        <v>347</v>
      </c>
      <c r="S21" s="23"/>
      <c r="T21" s="26">
        <f t="shared" si="2"/>
        <v>7483</v>
      </c>
      <c r="U21" s="21"/>
      <c r="V21" s="21"/>
      <c r="W21" s="50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1.25">
      <c r="A22" s="4">
        <v>94</v>
      </c>
      <c r="B22" s="11" t="str">
        <f>+'Beneficiarios por tipo'!B23</f>
        <v>Cruz del Norte</v>
      </c>
      <c r="C22" s="23"/>
      <c r="D22" s="23">
        <v>1</v>
      </c>
      <c r="E22" s="23">
        <v>19</v>
      </c>
      <c r="F22" s="23">
        <v>63</v>
      </c>
      <c r="G22" s="23">
        <v>97</v>
      </c>
      <c r="H22" s="23">
        <v>134</v>
      </c>
      <c r="I22" s="23">
        <v>140</v>
      </c>
      <c r="J22" s="23">
        <v>197</v>
      </c>
      <c r="K22" s="23">
        <v>181</v>
      </c>
      <c r="L22" s="23">
        <v>149</v>
      </c>
      <c r="M22" s="23">
        <v>40</v>
      </c>
      <c r="N22" s="23">
        <v>18</v>
      </c>
      <c r="O22" s="23">
        <v>7</v>
      </c>
      <c r="P22" s="23">
        <v>4</v>
      </c>
      <c r="Q22" s="23">
        <v>2</v>
      </c>
      <c r="R22" s="23"/>
      <c r="S22" s="23"/>
      <c r="T22" s="26">
        <f t="shared" si="2"/>
        <v>1052</v>
      </c>
      <c r="U22" s="21"/>
      <c r="V22" s="21"/>
      <c r="W22" s="50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1.25">
      <c r="A23" s="4"/>
      <c r="B23" s="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1.25">
      <c r="A24" s="11"/>
      <c r="B24" s="11" t="s">
        <v>50</v>
      </c>
      <c r="C24" s="26">
        <f aca="true" t="shared" si="3" ref="C24:T24">SUM(C17:C22)</f>
        <v>319</v>
      </c>
      <c r="D24" s="26">
        <f>SUM(D17:D22)</f>
        <v>54</v>
      </c>
      <c r="E24" s="26">
        <f t="shared" si="3"/>
        <v>222</v>
      </c>
      <c r="F24" s="26">
        <f t="shared" si="3"/>
        <v>1485</v>
      </c>
      <c r="G24" s="26">
        <f t="shared" si="3"/>
        <v>2452</v>
      </c>
      <c r="H24" s="26">
        <f t="shared" si="3"/>
        <v>2827</v>
      </c>
      <c r="I24" s="26">
        <f t="shared" si="3"/>
        <v>2976</v>
      </c>
      <c r="J24" s="26">
        <f t="shared" si="3"/>
        <v>3800</v>
      </c>
      <c r="K24" s="26">
        <f t="shared" si="3"/>
        <v>3719</v>
      </c>
      <c r="L24" s="26">
        <f t="shared" si="3"/>
        <v>4486</v>
      </c>
      <c r="M24" s="26">
        <f t="shared" si="3"/>
        <v>4398</v>
      </c>
      <c r="N24" s="26">
        <f t="shared" si="3"/>
        <v>2973</v>
      </c>
      <c r="O24" s="26">
        <f t="shared" si="3"/>
        <v>1319</v>
      </c>
      <c r="P24" s="26">
        <f t="shared" si="3"/>
        <v>703</v>
      </c>
      <c r="Q24" s="26">
        <f t="shared" si="3"/>
        <v>527</v>
      </c>
      <c r="R24" s="26">
        <f t="shared" si="3"/>
        <v>377</v>
      </c>
      <c r="S24" s="26">
        <f t="shared" si="3"/>
        <v>0</v>
      </c>
      <c r="T24" s="26">
        <f t="shared" si="3"/>
        <v>32637</v>
      </c>
      <c r="U24" s="21"/>
      <c r="V24" s="21"/>
      <c r="W24" s="50">
        <f>+T24/'Cartera total por edad'!T24</f>
        <v>0.7169185484579562</v>
      </c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1.25">
      <c r="A25" s="4"/>
      <c r="B25" s="4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1.25">
      <c r="A26" s="15"/>
      <c r="B26" s="15" t="s">
        <v>51</v>
      </c>
      <c r="C26" s="26">
        <f aca="true" t="shared" si="4" ref="C26:T26">C15+C24</f>
        <v>709</v>
      </c>
      <c r="D26" s="26">
        <f>D15+D24</f>
        <v>5534</v>
      </c>
      <c r="E26" s="26">
        <f t="shared" si="4"/>
        <v>56795</v>
      </c>
      <c r="F26" s="26">
        <f t="shared" si="4"/>
        <v>123721</v>
      </c>
      <c r="G26" s="26">
        <f t="shared" si="4"/>
        <v>142446</v>
      </c>
      <c r="H26" s="26">
        <f t="shared" si="4"/>
        <v>139606</v>
      </c>
      <c r="I26" s="26">
        <f t="shared" si="4"/>
        <v>116288</v>
      </c>
      <c r="J26" s="26">
        <f t="shared" si="4"/>
        <v>105650</v>
      </c>
      <c r="K26" s="26">
        <f t="shared" si="4"/>
        <v>83706</v>
      </c>
      <c r="L26" s="26">
        <f t="shared" si="4"/>
        <v>62267</v>
      </c>
      <c r="M26" s="26">
        <f t="shared" si="4"/>
        <v>44748</v>
      </c>
      <c r="N26" s="26">
        <f t="shared" si="4"/>
        <v>25692</v>
      </c>
      <c r="O26" s="26">
        <f t="shared" si="4"/>
        <v>13000</v>
      </c>
      <c r="P26" s="26">
        <f t="shared" si="4"/>
        <v>8039</v>
      </c>
      <c r="Q26" s="26">
        <f t="shared" si="4"/>
        <v>4640</v>
      </c>
      <c r="R26" s="26">
        <f t="shared" si="4"/>
        <v>2400</v>
      </c>
      <c r="S26" s="26">
        <f t="shared" si="4"/>
        <v>0</v>
      </c>
      <c r="T26" s="26">
        <f t="shared" si="4"/>
        <v>935241</v>
      </c>
      <c r="U26" s="21"/>
      <c r="V26" s="21"/>
      <c r="W26" s="50">
        <f>+T26/'Cartera total por edad'!T26</f>
        <v>0.6466402730262157</v>
      </c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1.25">
      <c r="A27" s="4"/>
      <c r="B27" s="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2" thickBot="1">
      <c r="A28" s="27"/>
      <c r="B28" s="27" t="s">
        <v>52</v>
      </c>
      <c r="C28" s="51">
        <f aca="true" t="shared" si="5" ref="C28:S28">(C26/$T26)</f>
        <v>0.0007580933684472772</v>
      </c>
      <c r="D28" s="51">
        <f>(D26/$T26)</f>
        <v>0.005917191397725292</v>
      </c>
      <c r="E28" s="51">
        <f t="shared" si="5"/>
        <v>0.060727662709397896</v>
      </c>
      <c r="F28" s="51">
        <f t="shared" si="5"/>
        <v>0.13228782741560732</v>
      </c>
      <c r="G28" s="51">
        <f t="shared" si="5"/>
        <v>0.15230940474166552</v>
      </c>
      <c r="H28" s="51">
        <f t="shared" si="5"/>
        <v>0.1492727542954169</v>
      </c>
      <c r="I28" s="51">
        <f t="shared" si="5"/>
        <v>0.12434014334273198</v>
      </c>
      <c r="J28" s="51">
        <f t="shared" si="5"/>
        <v>0.1129655350866782</v>
      </c>
      <c r="K28" s="51">
        <f t="shared" si="5"/>
        <v>0.08950206417383327</v>
      </c>
      <c r="L28" s="51">
        <f t="shared" si="5"/>
        <v>0.06657856103400087</v>
      </c>
      <c r="M28" s="51">
        <f t="shared" si="5"/>
        <v>0.047846490904483445</v>
      </c>
      <c r="N28" s="51">
        <f t="shared" si="5"/>
        <v>0.027470994107401194</v>
      </c>
      <c r="O28" s="51">
        <f t="shared" si="5"/>
        <v>0.013900160493391543</v>
      </c>
      <c r="P28" s="51">
        <f t="shared" si="5"/>
        <v>0.008595645400490355</v>
      </c>
      <c r="Q28" s="51">
        <f t="shared" si="5"/>
        <v>0.004961288053025904</v>
      </c>
      <c r="R28" s="51">
        <f t="shared" si="5"/>
        <v>0.002566183475703054</v>
      </c>
      <c r="S28" s="51">
        <f t="shared" si="5"/>
        <v>0</v>
      </c>
      <c r="T28" s="51">
        <f>SUM(C28:R28)</f>
        <v>0.9999999999999999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2:256" ht="11.25">
      <c r="B29" s="11" t="str">
        <f>+'Beneficiarios por tipo'!B30</f>
        <v>Fuente: Superintendencia de Salud, Archivo Maestro de Beneficiarios.</v>
      </c>
      <c r="C29" s="13"/>
      <c r="D29" s="13"/>
      <c r="E29" s="13"/>
      <c r="F29" s="50"/>
      <c r="G29" s="13"/>
      <c r="H29" s="13"/>
      <c r="I29" s="13"/>
      <c r="J29" s="13"/>
      <c r="K29" s="13"/>
      <c r="L29" s="53"/>
      <c r="M29" s="107"/>
      <c r="N29" s="53" t="s">
        <v>1</v>
      </c>
      <c r="O29" s="53" t="s">
        <v>1</v>
      </c>
      <c r="P29" s="13"/>
      <c r="Q29" s="13"/>
      <c r="R29" s="53" t="s">
        <v>1</v>
      </c>
      <c r="S29" s="53"/>
      <c r="T29" s="53" t="s">
        <v>1</v>
      </c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2:256" ht="11.25">
      <c r="B30" s="21" t="s">
        <v>224</v>
      </c>
      <c r="C30" s="13"/>
      <c r="D30" s="13"/>
      <c r="E30" s="13"/>
      <c r="F30" s="13"/>
      <c r="G30" s="13"/>
      <c r="H30" s="13"/>
      <c r="I30" s="13"/>
      <c r="J30" s="13"/>
      <c r="K30" s="13"/>
      <c r="L30" s="53" t="s">
        <v>1</v>
      </c>
      <c r="M30" s="53" t="s">
        <v>1</v>
      </c>
      <c r="N30" s="53" t="s">
        <v>1</v>
      </c>
      <c r="O30" s="53" t="s">
        <v>1</v>
      </c>
      <c r="P30" s="13"/>
      <c r="Q30" s="13"/>
      <c r="R30" s="53" t="s">
        <v>1</v>
      </c>
      <c r="S30" s="53"/>
      <c r="T30" s="53" t="s">
        <v>1</v>
      </c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3:256" ht="11.25">
      <c r="C31" s="13"/>
      <c r="D31" s="13"/>
      <c r="E31" s="13"/>
      <c r="F31" s="13"/>
      <c r="G31" s="13"/>
      <c r="H31" s="13"/>
      <c r="I31" s="13"/>
      <c r="J31" s="13"/>
      <c r="K31" s="13"/>
      <c r="L31" s="53"/>
      <c r="M31" s="53"/>
      <c r="N31" s="53"/>
      <c r="O31" s="53"/>
      <c r="P31" s="13"/>
      <c r="Q31" s="13"/>
      <c r="R31" s="53"/>
      <c r="S31" s="53"/>
      <c r="T31" s="53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5">
      <c r="A32" s="154" t="s">
        <v>230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2:256" ht="13.5">
      <c r="B33" s="155" t="s">
        <v>69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2:256" ht="13.5">
      <c r="B34" s="155" t="s">
        <v>261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12" thickBot="1">
      <c r="A35" s="4"/>
      <c r="B35" s="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11.25">
      <c r="A36" s="112" t="s">
        <v>1</v>
      </c>
      <c r="B36" s="112" t="s">
        <v>1</v>
      </c>
      <c r="C36" s="164" t="s">
        <v>54</v>
      </c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38"/>
      <c r="T36" s="138"/>
      <c r="U36" s="21"/>
      <c r="V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11.25">
      <c r="A37" s="120" t="s">
        <v>38</v>
      </c>
      <c r="B37" s="120" t="s">
        <v>39</v>
      </c>
      <c r="C37" s="125" t="s">
        <v>246</v>
      </c>
      <c r="D37" s="125" t="s">
        <v>247</v>
      </c>
      <c r="E37" s="125" t="s">
        <v>55</v>
      </c>
      <c r="F37" s="125" t="s">
        <v>56</v>
      </c>
      <c r="G37" s="125" t="s">
        <v>57</v>
      </c>
      <c r="H37" s="125" t="s">
        <v>58</v>
      </c>
      <c r="I37" s="125" t="s">
        <v>59</v>
      </c>
      <c r="J37" s="125" t="s">
        <v>60</v>
      </c>
      <c r="K37" s="125" t="s">
        <v>61</v>
      </c>
      <c r="L37" s="125" t="s">
        <v>62</v>
      </c>
      <c r="M37" s="125" t="s">
        <v>63</v>
      </c>
      <c r="N37" s="125" t="s">
        <v>64</v>
      </c>
      <c r="O37" s="125" t="s">
        <v>65</v>
      </c>
      <c r="P37" s="125" t="s">
        <v>66</v>
      </c>
      <c r="Q37" s="125" t="s">
        <v>67</v>
      </c>
      <c r="R37" s="126" t="s">
        <v>68</v>
      </c>
      <c r="S37" s="126" t="s">
        <v>221</v>
      </c>
      <c r="T37" s="139" t="s">
        <v>4</v>
      </c>
      <c r="U37" s="21"/>
      <c r="V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11.25">
      <c r="A38" s="4">
        <v>67</v>
      </c>
      <c r="B38" s="11" t="str">
        <f>+B7</f>
        <v>Colmena Golden Cross</v>
      </c>
      <c r="C38" s="23">
        <v>52949</v>
      </c>
      <c r="D38" s="23">
        <v>16162</v>
      </c>
      <c r="E38" s="23">
        <v>13504</v>
      </c>
      <c r="F38" s="23">
        <v>5185</v>
      </c>
      <c r="G38" s="23">
        <v>1446</v>
      </c>
      <c r="H38" s="23">
        <v>715</v>
      </c>
      <c r="I38" s="23">
        <v>430</v>
      </c>
      <c r="J38" s="23">
        <v>336</v>
      </c>
      <c r="K38" s="23">
        <v>366</v>
      </c>
      <c r="L38" s="23">
        <v>317</v>
      </c>
      <c r="M38" s="23">
        <v>238</v>
      </c>
      <c r="N38" s="23">
        <v>104</v>
      </c>
      <c r="O38" s="23">
        <v>71</v>
      </c>
      <c r="P38" s="23">
        <v>62</v>
      </c>
      <c r="Q38" s="23">
        <v>36</v>
      </c>
      <c r="R38" s="23">
        <v>18</v>
      </c>
      <c r="S38" s="23"/>
      <c r="T38" s="26">
        <f aca="true" t="shared" si="6" ref="T38:T44">SUM(C38:S38)</f>
        <v>91939</v>
      </c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1.25">
      <c r="A39" s="4">
        <v>78</v>
      </c>
      <c r="B39" s="11" t="str">
        <f aca="true" t="shared" si="7" ref="B39:B44">+B8</f>
        <v>Isapre Cruz Blanca S.A.</v>
      </c>
      <c r="C39" s="23">
        <v>60844</v>
      </c>
      <c r="D39" s="23">
        <v>21299</v>
      </c>
      <c r="E39" s="23">
        <v>15457</v>
      </c>
      <c r="F39" s="23">
        <v>5486</v>
      </c>
      <c r="G39" s="23">
        <v>1280</v>
      </c>
      <c r="H39" s="23">
        <v>613</v>
      </c>
      <c r="I39" s="23">
        <v>434</v>
      </c>
      <c r="J39" s="23">
        <v>470</v>
      </c>
      <c r="K39" s="23">
        <v>460</v>
      </c>
      <c r="L39" s="23">
        <v>451</v>
      </c>
      <c r="M39" s="23">
        <v>304</v>
      </c>
      <c r="N39" s="23">
        <v>183</v>
      </c>
      <c r="O39" s="23">
        <v>86</v>
      </c>
      <c r="P39" s="23">
        <v>61</v>
      </c>
      <c r="Q39" s="23">
        <v>41</v>
      </c>
      <c r="R39" s="23">
        <v>30</v>
      </c>
      <c r="S39" s="23"/>
      <c r="T39" s="26">
        <f t="shared" si="6"/>
        <v>107499</v>
      </c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1.25">
      <c r="A40" s="4">
        <v>80</v>
      </c>
      <c r="B40" s="11" t="str">
        <f t="shared" si="7"/>
        <v>Vida Tres</v>
      </c>
      <c r="C40" s="23">
        <v>15638</v>
      </c>
      <c r="D40" s="23">
        <v>5010</v>
      </c>
      <c r="E40" s="23">
        <v>4152</v>
      </c>
      <c r="F40" s="23">
        <v>1449</v>
      </c>
      <c r="G40" s="23">
        <v>306</v>
      </c>
      <c r="H40" s="23">
        <v>100</v>
      </c>
      <c r="I40" s="23">
        <v>71</v>
      </c>
      <c r="J40" s="23">
        <v>80</v>
      </c>
      <c r="K40" s="23">
        <v>76</v>
      </c>
      <c r="L40" s="23">
        <v>67</v>
      </c>
      <c r="M40" s="23">
        <v>64</v>
      </c>
      <c r="N40" s="23">
        <v>58</v>
      </c>
      <c r="O40" s="23">
        <v>46</v>
      </c>
      <c r="P40" s="23">
        <v>36</v>
      </c>
      <c r="Q40" s="23">
        <v>33</v>
      </c>
      <c r="R40" s="23">
        <v>20</v>
      </c>
      <c r="S40" s="23"/>
      <c r="T40" s="26">
        <f t="shared" si="6"/>
        <v>27206</v>
      </c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1.25">
      <c r="A41" s="4">
        <v>81</v>
      </c>
      <c r="B41" s="11" t="str">
        <f t="shared" si="7"/>
        <v>Ferrosalud</v>
      </c>
      <c r="C41" s="23">
        <v>1412</v>
      </c>
      <c r="D41" s="23">
        <v>540</v>
      </c>
      <c r="E41" s="23">
        <v>312</v>
      </c>
      <c r="F41" s="23">
        <v>64</v>
      </c>
      <c r="G41" s="23">
        <v>17</v>
      </c>
      <c r="H41" s="23">
        <v>6</v>
      </c>
      <c r="I41" s="23">
        <v>10</v>
      </c>
      <c r="J41" s="23">
        <v>12</v>
      </c>
      <c r="K41" s="23">
        <v>11</v>
      </c>
      <c r="L41" s="23">
        <v>13</v>
      </c>
      <c r="M41" s="23">
        <v>6</v>
      </c>
      <c r="N41" s="23"/>
      <c r="O41" s="23"/>
      <c r="P41" s="23"/>
      <c r="Q41" s="23"/>
      <c r="R41" s="23"/>
      <c r="S41" s="23"/>
      <c r="T41" s="26">
        <f>SUM(C41:S41)</f>
        <v>2403</v>
      </c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1.25">
      <c r="A42" s="4">
        <v>88</v>
      </c>
      <c r="B42" s="11" t="str">
        <f t="shared" si="7"/>
        <v>Mas Vida</v>
      </c>
      <c r="C42" s="23">
        <v>51247</v>
      </c>
      <c r="D42" s="23">
        <v>13893</v>
      </c>
      <c r="E42" s="23">
        <v>9079</v>
      </c>
      <c r="F42" s="23">
        <v>2522</v>
      </c>
      <c r="G42" s="23">
        <v>423</v>
      </c>
      <c r="H42" s="23">
        <v>249</v>
      </c>
      <c r="I42" s="23">
        <v>238</v>
      </c>
      <c r="J42" s="23">
        <v>196</v>
      </c>
      <c r="K42" s="23">
        <v>104</v>
      </c>
      <c r="L42" s="23">
        <v>49</v>
      </c>
      <c r="M42" s="23">
        <v>14</v>
      </c>
      <c r="N42" s="23">
        <v>6</v>
      </c>
      <c r="O42" s="23">
        <v>1</v>
      </c>
      <c r="P42" s="23">
        <v>11</v>
      </c>
      <c r="Q42" s="23">
        <v>11</v>
      </c>
      <c r="R42" s="23">
        <v>10</v>
      </c>
      <c r="S42" s="23"/>
      <c r="T42" s="26">
        <f t="shared" si="6"/>
        <v>78053</v>
      </c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1.25">
      <c r="A43" s="4">
        <v>99</v>
      </c>
      <c r="B43" s="11" t="str">
        <f t="shared" si="7"/>
        <v>Isapre Banmédica</v>
      </c>
      <c r="C43" s="23">
        <v>66854</v>
      </c>
      <c r="D43" s="23">
        <v>23213</v>
      </c>
      <c r="E43" s="23">
        <v>17168</v>
      </c>
      <c r="F43" s="23">
        <v>5847</v>
      </c>
      <c r="G43" s="23">
        <v>1310</v>
      </c>
      <c r="H43" s="23">
        <v>504</v>
      </c>
      <c r="I43" s="23">
        <v>349</v>
      </c>
      <c r="J43" s="23">
        <v>355</v>
      </c>
      <c r="K43" s="23">
        <v>384</v>
      </c>
      <c r="L43" s="23">
        <v>336</v>
      </c>
      <c r="M43" s="23">
        <v>264</v>
      </c>
      <c r="N43" s="23">
        <v>165</v>
      </c>
      <c r="O43" s="23">
        <v>108</v>
      </c>
      <c r="P43" s="23">
        <v>74</v>
      </c>
      <c r="Q43" s="23">
        <v>55</v>
      </c>
      <c r="R43" s="23">
        <v>43</v>
      </c>
      <c r="S43" s="23"/>
      <c r="T43" s="26">
        <f t="shared" si="6"/>
        <v>117029</v>
      </c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1.25">
      <c r="A44" s="4">
        <v>107</v>
      </c>
      <c r="B44" s="11" t="str">
        <f t="shared" si="7"/>
        <v>Consalud S.A.</v>
      </c>
      <c r="C44" s="23">
        <v>63373</v>
      </c>
      <c r="D44" s="23">
        <v>25375</v>
      </c>
      <c r="E44" s="23">
        <v>19571</v>
      </c>
      <c r="F44" s="23">
        <v>6408</v>
      </c>
      <c r="G44" s="23">
        <v>1157</v>
      </c>
      <c r="H44" s="23">
        <v>364</v>
      </c>
      <c r="I44" s="23">
        <v>200</v>
      </c>
      <c r="J44" s="23">
        <v>177</v>
      </c>
      <c r="K44" s="23">
        <v>190</v>
      </c>
      <c r="L44" s="23">
        <v>174</v>
      </c>
      <c r="M44" s="23">
        <v>108</v>
      </c>
      <c r="N44" s="23">
        <v>34</v>
      </c>
      <c r="O44" s="23">
        <v>14</v>
      </c>
      <c r="P44" s="23">
        <v>19</v>
      </c>
      <c r="Q44" s="23">
        <v>35</v>
      </c>
      <c r="R44" s="23">
        <v>44</v>
      </c>
      <c r="S44" s="23"/>
      <c r="T44" s="26">
        <f t="shared" si="6"/>
        <v>117243</v>
      </c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1.25">
      <c r="A45" s="4"/>
      <c r="B45" s="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2:256" ht="11.25">
      <c r="B46" s="11" t="s">
        <v>44</v>
      </c>
      <c r="C46" s="26">
        <f aca="true" t="shared" si="8" ref="C46:T46">SUM(C38:C45)</f>
        <v>312317</v>
      </c>
      <c r="D46" s="26">
        <f t="shared" si="8"/>
        <v>105492</v>
      </c>
      <c r="E46" s="26">
        <f t="shared" si="8"/>
        <v>79243</v>
      </c>
      <c r="F46" s="26">
        <f t="shared" si="8"/>
        <v>26961</v>
      </c>
      <c r="G46" s="26">
        <f t="shared" si="8"/>
        <v>5939</v>
      </c>
      <c r="H46" s="26">
        <f t="shared" si="8"/>
        <v>2551</v>
      </c>
      <c r="I46" s="26">
        <f t="shared" si="8"/>
        <v>1732</v>
      </c>
      <c r="J46" s="26">
        <f t="shared" si="8"/>
        <v>1626</v>
      </c>
      <c r="K46" s="26">
        <f t="shared" si="8"/>
        <v>1591</v>
      </c>
      <c r="L46" s="26">
        <f t="shared" si="8"/>
        <v>1407</v>
      </c>
      <c r="M46" s="26">
        <f t="shared" si="8"/>
        <v>998</v>
      </c>
      <c r="N46" s="26">
        <f t="shared" si="8"/>
        <v>550</v>
      </c>
      <c r="O46" s="26">
        <f t="shared" si="8"/>
        <v>326</v>
      </c>
      <c r="P46" s="26">
        <f t="shared" si="8"/>
        <v>263</v>
      </c>
      <c r="Q46" s="26">
        <f t="shared" si="8"/>
        <v>211</v>
      </c>
      <c r="R46" s="26">
        <f t="shared" si="8"/>
        <v>165</v>
      </c>
      <c r="S46" s="26">
        <f t="shared" si="8"/>
        <v>0</v>
      </c>
      <c r="T46" s="26">
        <f t="shared" si="8"/>
        <v>541372</v>
      </c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1.25">
      <c r="A47" s="4"/>
      <c r="B47" s="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1.25">
      <c r="A48" s="4">
        <v>62</v>
      </c>
      <c r="B48" s="11" t="str">
        <f aca="true" t="shared" si="9" ref="B48:B53">+B17</f>
        <v>San Lorenzo</v>
      </c>
      <c r="C48" s="23">
        <v>397</v>
      </c>
      <c r="D48" s="23">
        <v>212</v>
      </c>
      <c r="E48" s="23">
        <v>215</v>
      </c>
      <c r="F48" s="23">
        <v>10</v>
      </c>
      <c r="G48" s="23">
        <v>6</v>
      </c>
      <c r="H48" s="23">
        <v>1</v>
      </c>
      <c r="I48" s="23"/>
      <c r="J48" s="23"/>
      <c r="K48" s="23"/>
      <c r="L48" s="23"/>
      <c r="M48" s="23"/>
      <c r="N48" s="23">
        <v>1</v>
      </c>
      <c r="O48" s="23">
        <v>1</v>
      </c>
      <c r="P48" s="23"/>
      <c r="Q48" s="23">
        <v>2</v>
      </c>
      <c r="R48" s="23">
        <v>4</v>
      </c>
      <c r="S48" s="23"/>
      <c r="T48" s="26">
        <f aca="true" t="shared" si="10" ref="T48:T53">SUM(C48:S48)</f>
        <v>849</v>
      </c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1.25">
      <c r="A49" s="4">
        <v>63</v>
      </c>
      <c r="B49" s="11" t="str">
        <f t="shared" si="9"/>
        <v>Fusat Ltda.</v>
      </c>
      <c r="C49" s="23">
        <v>2938</v>
      </c>
      <c r="D49" s="23">
        <v>1308</v>
      </c>
      <c r="E49" s="23">
        <v>1162</v>
      </c>
      <c r="F49" s="23">
        <v>220</v>
      </c>
      <c r="G49" s="23">
        <v>34</v>
      </c>
      <c r="H49" s="23">
        <v>19</v>
      </c>
      <c r="I49" s="23">
        <v>6</v>
      </c>
      <c r="J49" s="23">
        <v>5</v>
      </c>
      <c r="K49" s="23">
        <v>5</v>
      </c>
      <c r="L49" s="23">
        <v>4</v>
      </c>
      <c r="M49" s="23">
        <v>3</v>
      </c>
      <c r="N49" s="23">
        <v>7</v>
      </c>
      <c r="O49" s="23">
        <v>4</v>
      </c>
      <c r="P49" s="23">
        <v>5</v>
      </c>
      <c r="Q49" s="23">
        <v>10</v>
      </c>
      <c r="R49" s="23">
        <v>6</v>
      </c>
      <c r="S49" s="23"/>
      <c r="T49" s="26">
        <f t="shared" si="10"/>
        <v>5736</v>
      </c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1.25">
      <c r="A50" s="4">
        <v>65</v>
      </c>
      <c r="B50" s="11" t="str">
        <f t="shared" si="9"/>
        <v>Chuquicamata</v>
      </c>
      <c r="C50" s="23">
        <v>4229</v>
      </c>
      <c r="D50" s="23">
        <v>2161</v>
      </c>
      <c r="E50" s="23">
        <v>1540</v>
      </c>
      <c r="F50" s="23">
        <v>82</v>
      </c>
      <c r="G50" s="23">
        <v>41</v>
      </c>
      <c r="H50" s="23">
        <v>22</v>
      </c>
      <c r="I50" s="23">
        <v>5</v>
      </c>
      <c r="J50" s="23">
        <v>4</v>
      </c>
      <c r="K50" s="23">
        <v>1</v>
      </c>
      <c r="L50" s="23">
        <v>2</v>
      </c>
      <c r="M50" s="23">
        <v>2</v>
      </c>
      <c r="N50" s="23">
        <v>5</v>
      </c>
      <c r="O50" s="23">
        <v>9</v>
      </c>
      <c r="P50" s="23">
        <v>20</v>
      </c>
      <c r="Q50" s="23">
        <v>11</v>
      </c>
      <c r="R50" s="23">
        <v>13</v>
      </c>
      <c r="S50" s="23"/>
      <c r="T50" s="26">
        <f t="shared" si="10"/>
        <v>8147</v>
      </c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1.25">
      <c r="A51" s="4">
        <v>68</v>
      </c>
      <c r="B51" s="11" t="str">
        <f t="shared" si="9"/>
        <v>Río Blanco</v>
      </c>
      <c r="C51" s="23">
        <v>848</v>
      </c>
      <c r="D51" s="23">
        <v>333</v>
      </c>
      <c r="E51" s="23">
        <v>268</v>
      </c>
      <c r="F51" s="23">
        <v>3</v>
      </c>
      <c r="G51" s="23">
        <v>3</v>
      </c>
      <c r="H51" s="23">
        <v>2</v>
      </c>
      <c r="I51" s="23"/>
      <c r="J51" s="23"/>
      <c r="K51" s="23"/>
      <c r="L51" s="23"/>
      <c r="M51" s="23"/>
      <c r="N51" s="23"/>
      <c r="O51" s="23">
        <v>1</v>
      </c>
      <c r="P51" s="23">
        <v>3</v>
      </c>
      <c r="Q51" s="23">
        <v>2</v>
      </c>
      <c r="R51" s="23">
        <v>3</v>
      </c>
      <c r="S51" s="23"/>
      <c r="T51" s="26">
        <f t="shared" si="10"/>
        <v>1466</v>
      </c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1.25">
      <c r="A52" s="4">
        <v>76</v>
      </c>
      <c r="B52" s="11" t="str">
        <f t="shared" si="9"/>
        <v>Isapre Fundación</v>
      </c>
      <c r="C52" s="23">
        <v>2518</v>
      </c>
      <c r="D52" s="23">
        <v>997</v>
      </c>
      <c r="E52" s="23">
        <v>876</v>
      </c>
      <c r="F52" s="23">
        <v>160</v>
      </c>
      <c r="G52" s="23">
        <v>10</v>
      </c>
      <c r="H52" s="23">
        <v>19</v>
      </c>
      <c r="I52" s="23">
        <v>11</v>
      </c>
      <c r="J52" s="23">
        <v>8</v>
      </c>
      <c r="K52" s="23">
        <v>14</v>
      </c>
      <c r="L52" s="23">
        <v>8</v>
      </c>
      <c r="M52" s="23">
        <v>3</v>
      </c>
      <c r="N52" s="23"/>
      <c r="O52" s="23">
        <v>2</v>
      </c>
      <c r="P52" s="23">
        <v>3</v>
      </c>
      <c r="Q52" s="23">
        <v>2</v>
      </c>
      <c r="R52" s="23">
        <v>5</v>
      </c>
      <c r="S52" s="23"/>
      <c r="T52" s="26">
        <f t="shared" si="10"/>
        <v>4636</v>
      </c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1.25">
      <c r="A53" s="4">
        <v>94</v>
      </c>
      <c r="B53" s="11" t="str">
        <f t="shared" si="9"/>
        <v>Cruz del Norte</v>
      </c>
      <c r="C53" s="23">
        <v>481</v>
      </c>
      <c r="D53" s="23">
        <v>194</v>
      </c>
      <c r="E53" s="23">
        <v>67</v>
      </c>
      <c r="F53" s="23">
        <v>1</v>
      </c>
      <c r="G53" s="23"/>
      <c r="H53" s="23"/>
      <c r="I53" s="23"/>
      <c r="J53" s="23"/>
      <c r="K53" s="23"/>
      <c r="L53" s="23"/>
      <c r="M53" s="23"/>
      <c r="N53" s="23"/>
      <c r="O53" s="23"/>
      <c r="P53" s="23">
        <v>1</v>
      </c>
      <c r="Q53" s="23"/>
      <c r="R53" s="23"/>
      <c r="S53" s="23"/>
      <c r="T53" s="26">
        <f t="shared" si="10"/>
        <v>744</v>
      </c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1.25">
      <c r="A54" s="4"/>
      <c r="B54" s="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1.25">
      <c r="A55" s="11"/>
      <c r="B55" s="11" t="s">
        <v>50</v>
      </c>
      <c r="C55" s="26">
        <f aca="true" t="shared" si="11" ref="C55:T55">SUM(C48:C53)</f>
        <v>11411</v>
      </c>
      <c r="D55" s="26">
        <f>SUM(D48:D53)</f>
        <v>5205</v>
      </c>
      <c r="E55" s="26">
        <f t="shared" si="11"/>
        <v>4128</v>
      </c>
      <c r="F55" s="26">
        <f t="shared" si="11"/>
        <v>476</v>
      </c>
      <c r="G55" s="26">
        <f t="shared" si="11"/>
        <v>94</v>
      </c>
      <c r="H55" s="26">
        <f t="shared" si="11"/>
        <v>63</v>
      </c>
      <c r="I55" s="26">
        <f t="shared" si="11"/>
        <v>22</v>
      </c>
      <c r="J55" s="26">
        <f t="shared" si="11"/>
        <v>17</v>
      </c>
      <c r="K55" s="26">
        <f t="shared" si="11"/>
        <v>20</v>
      </c>
      <c r="L55" s="26">
        <f t="shared" si="11"/>
        <v>14</v>
      </c>
      <c r="M55" s="26">
        <f t="shared" si="11"/>
        <v>8</v>
      </c>
      <c r="N55" s="26">
        <f t="shared" si="11"/>
        <v>13</v>
      </c>
      <c r="O55" s="26">
        <f t="shared" si="11"/>
        <v>17</v>
      </c>
      <c r="P55" s="26">
        <f t="shared" si="11"/>
        <v>32</v>
      </c>
      <c r="Q55" s="26">
        <f t="shared" si="11"/>
        <v>27</v>
      </c>
      <c r="R55" s="26">
        <f t="shared" si="11"/>
        <v>31</v>
      </c>
      <c r="S55" s="26">
        <f t="shared" si="11"/>
        <v>0</v>
      </c>
      <c r="T55" s="26">
        <f t="shared" si="11"/>
        <v>21578</v>
      </c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1.25">
      <c r="A56" s="4"/>
      <c r="B56" s="4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1.25">
      <c r="A57" s="15"/>
      <c r="B57" s="15" t="s">
        <v>51</v>
      </c>
      <c r="C57" s="26">
        <f aca="true" t="shared" si="12" ref="C57:T57">C46+C55</f>
        <v>323728</v>
      </c>
      <c r="D57" s="26">
        <f>D46+D55</f>
        <v>110697</v>
      </c>
      <c r="E57" s="26">
        <f t="shared" si="12"/>
        <v>83371</v>
      </c>
      <c r="F57" s="26">
        <f t="shared" si="12"/>
        <v>27437</v>
      </c>
      <c r="G57" s="26">
        <f t="shared" si="12"/>
        <v>6033</v>
      </c>
      <c r="H57" s="26">
        <f t="shared" si="12"/>
        <v>2614</v>
      </c>
      <c r="I57" s="26">
        <f t="shared" si="12"/>
        <v>1754</v>
      </c>
      <c r="J57" s="26">
        <f t="shared" si="12"/>
        <v>1643</v>
      </c>
      <c r="K57" s="26">
        <f t="shared" si="12"/>
        <v>1611</v>
      </c>
      <c r="L57" s="26">
        <f t="shared" si="12"/>
        <v>1421</v>
      </c>
      <c r="M57" s="26">
        <f t="shared" si="12"/>
        <v>1006</v>
      </c>
      <c r="N57" s="26">
        <f t="shared" si="12"/>
        <v>563</v>
      </c>
      <c r="O57" s="26">
        <f t="shared" si="12"/>
        <v>343</v>
      </c>
      <c r="P57" s="26">
        <f t="shared" si="12"/>
        <v>295</v>
      </c>
      <c r="Q57" s="26">
        <f t="shared" si="12"/>
        <v>238</v>
      </c>
      <c r="R57" s="26">
        <f t="shared" si="12"/>
        <v>196</v>
      </c>
      <c r="S57" s="26">
        <f t="shared" si="12"/>
        <v>0</v>
      </c>
      <c r="T57" s="26">
        <f t="shared" si="12"/>
        <v>562950</v>
      </c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1.25">
      <c r="A58" s="4"/>
      <c r="B58" s="4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2" thickBot="1">
      <c r="A59" s="27"/>
      <c r="B59" s="27" t="s">
        <v>52</v>
      </c>
      <c r="C59" s="51">
        <f aca="true" t="shared" si="13" ref="C59:S59">(C57/$T57)</f>
        <v>0.5750563993249844</v>
      </c>
      <c r="D59" s="51">
        <f>(D57/$T57)</f>
        <v>0.19663735678124167</v>
      </c>
      <c r="E59" s="51">
        <f t="shared" si="13"/>
        <v>0.14809663380406785</v>
      </c>
      <c r="F59" s="51">
        <f t="shared" si="13"/>
        <v>0.04873789857003286</v>
      </c>
      <c r="G59" s="51">
        <f t="shared" si="13"/>
        <v>0.010716759925393018</v>
      </c>
      <c r="H59" s="51">
        <f t="shared" si="13"/>
        <v>0.004643396393995914</v>
      </c>
      <c r="I59" s="51">
        <f t="shared" si="13"/>
        <v>0.0031157296385114133</v>
      </c>
      <c r="J59" s="51">
        <f t="shared" si="13"/>
        <v>0.002918554045652367</v>
      </c>
      <c r="K59" s="51">
        <f t="shared" si="13"/>
        <v>0.0028617106314948043</v>
      </c>
      <c r="L59" s="51">
        <f t="shared" si="13"/>
        <v>0.002524202859934275</v>
      </c>
      <c r="M59" s="51">
        <f t="shared" si="13"/>
        <v>0.0017870148325783816</v>
      </c>
      <c r="N59" s="51">
        <f t="shared" si="13"/>
        <v>0.001000088817834621</v>
      </c>
      <c r="O59" s="51">
        <f t="shared" si="13"/>
        <v>0.0006092903455013767</v>
      </c>
      <c r="P59" s="51">
        <f t="shared" si="13"/>
        <v>0.0005240252242650324</v>
      </c>
      <c r="Q59" s="51">
        <f t="shared" si="13"/>
        <v>0.0004227728927968736</v>
      </c>
      <c r="R59" s="51">
        <f t="shared" si="13"/>
        <v>0.00034816591171507236</v>
      </c>
      <c r="S59" s="51">
        <f t="shared" si="13"/>
        <v>0</v>
      </c>
      <c r="T59" s="51">
        <f>SUM(C59:R59)</f>
        <v>0.9999999999999998</v>
      </c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2:256" ht="11.25">
      <c r="B60" s="11" t="str">
        <f>+B29</f>
        <v>Fuente: Superintendencia de Salud, Archivo Maestro de Beneficiarios.</v>
      </c>
      <c r="C60" s="13"/>
      <c r="D60" s="13"/>
      <c r="E60" s="13"/>
      <c r="F60" s="50"/>
      <c r="G60" s="13"/>
      <c r="H60" s="13"/>
      <c r="I60" s="13"/>
      <c r="J60" s="50"/>
      <c r="K60" s="13"/>
      <c r="L60" s="50"/>
      <c r="M60" s="53" t="s">
        <v>1</v>
      </c>
      <c r="N60" s="53" t="s">
        <v>1</v>
      </c>
      <c r="O60" s="53" t="s">
        <v>1</v>
      </c>
      <c r="P60" s="13"/>
      <c r="Q60" s="13"/>
      <c r="R60" s="53" t="s">
        <v>1</v>
      </c>
      <c r="S60" s="53"/>
      <c r="T60" s="53" t="s">
        <v>1</v>
      </c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2:256" ht="11.25">
      <c r="B61" s="11" t="str">
        <f>+B30</f>
        <v>(*) Son aquellos datos que no presentan información en el campo edad.</v>
      </c>
      <c r="C61" s="13"/>
      <c r="D61" s="13"/>
      <c r="E61" s="13"/>
      <c r="F61" s="13"/>
      <c r="G61" s="13"/>
      <c r="H61" s="13"/>
      <c r="I61" s="13"/>
      <c r="J61" s="13"/>
      <c r="K61" s="13"/>
      <c r="L61" s="53" t="s">
        <v>1</v>
      </c>
      <c r="M61" s="53" t="s">
        <v>1</v>
      </c>
      <c r="N61" s="53" t="s">
        <v>1</v>
      </c>
      <c r="O61" s="53" t="s">
        <v>1</v>
      </c>
      <c r="P61" s="13"/>
      <c r="Q61" s="13"/>
      <c r="R61" s="53" t="s">
        <v>1</v>
      </c>
      <c r="S61" s="53"/>
      <c r="T61" s="53" t="s">
        <v>1</v>
      </c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3:256" ht="11.25">
      <c r="C62" s="13"/>
      <c r="D62" s="13"/>
      <c r="E62" s="13"/>
      <c r="F62" s="13"/>
      <c r="G62" s="13"/>
      <c r="H62" s="13"/>
      <c r="I62" s="13"/>
      <c r="J62" s="13"/>
      <c r="K62" s="13"/>
      <c r="L62" s="53"/>
      <c r="M62" s="53"/>
      <c r="N62" s="53"/>
      <c r="O62" s="53"/>
      <c r="P62" s="13"/>
      <c r="Q62" s="13"/>
      <c r="R62" s="53"/>
      <c r="S62" s="53"/>
      <c r="T62" s="53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ht="15">
      <c r="A63" s="154" t="s">
        <v>230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2:256" ht="13.5">
      <c r="B64" s="155" t="s">
        <v>70</v>
      </c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2:256" ht="13.5">
      <c r="B65" s="155" t="s">
        <v>262</v>
      </c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ht="12" thickBot="1">
      <c r="A66" s="21"/>
      <c r="B66" s="21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ht="11.25">
      <c r="A67" s="112" t="s">
        <v>1</v>
      </c>
      <c r="B67" s="112" t="s">
        <v>1</v>
      </c>
      <c r="C67" s="164" t="s">
        <v>54</v>
      </c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38"/>
      <c r="T67" s="138"/>
      <c r="U67" s="21"/>
      <c r="V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ht="11.25">
      <c r="A68" s="120" t="s">
        <v>38</v>
      </c>
      <c r="B68" s="120" t="s">
        <v>39</v>
      </c>
      <c r="C68" s="125" t="s">
        <v>246</v>
      </c>
      <c r="D68" s="125" t="s">
        <v>247</v>
      </c>
      <c r="E68" s="125" t="s">
        <v>55</v>
      </c>
      <c r="F68" s="125" t="s">
        <v>56</v>
      </c>
      <c r="G68" s="125" t="s">
        <v>57</v>
      </c>
      <c r="H68" s="125" t="s">
        <v>58</v>
      </c>
      <c r="I68" s="125" t="s">
        <v>59</v>
      </c>
      <c r="J68" s="125" t="s">
        <v>60</v>
      </c>
      <c r="K68" s="125" t="s">
        <v>61</v>
      </c>
      <c r="L68" s="125" t="s">
        <v>62</v>
      </c>
      <c r="M68" s="125" t="s">
        <v>63</v>
      </c>
      <c r="N68" s="125" t="s">
        <v>64</v>
      </c>
      <c r="O68" s="125" t="s">
        <v>65</v>
      </c>
      <c r="P68" s="125" t="s">
        <v>66</v>
      </c>
      <c r="Q68" s="125" t="s">
        <v>67</v>
      </c>
      <c r="R68" s="126" t="s">
        <v>68</v>
      </c>
      <c r="S68" s="126" t="s">
        <v>221</v>
      </c>
      <c r="T68" s="139" t="s">
        <v>4</v>
      </c>
      <c r="U68" s="21"/>
      <c r="V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ht="11.25">
      <c r="A69" s="4">
        <v>67</v>
      </c>
      <c r="B69" s="11" t="str">
        <f>+B38</f>
        <v>Colmena Golden Cross</v>
      </c>
      <c r="C69" s="26">
        <f aca="true" t="shared" si="14" ref="C69:S69">C7+C38</f>
        <v>52988</v>
      </c>
      <c r="D69" s="26">
        <f t="shared" si="14"/>
        <v>16395</v>
      </c>
      <c r="E69" s="26">
        <f t="shared" si="14"/>
        <v>17467</v>
      </c>
      <c r="F69" s="26">
        <f t="shared" si="14"/>
        <v>23595</v>
      </c>
      <c r="G69" s="26">
        <f t="shared" si="14"/>
        <v>24591</v>
      </c>
      <c r="H69" s="26">
        <f t="shared" si="14"/>
        <v>22193</v>
      </c>
      <c r="I69" s="26">
        <f t="shared" si="14"/>
        <v>16777</v>
      </c>
      <c r="J69" s="26">
        <f t="shared" si="14"/>
        <v>14304</v>
      </c>
      <c r="K69" s="26">
        <f t="shared" si="14"/>
        <v>12010</v>
      </c>
      <c r="L69" s="26">
        <f t="shared" si="14"/>
        <v>9501</v>
      </c>
      <c r="M69" s="26">
        <f t="shared" si="14"/>
        <v>7023</v>
      </c>
      <c r="N69" s="26">
        <f t="shared" si="14"/>
        <v>4495</v>
      </c>
      <c r="O69" s="26">
        <f t="shared" si="14"/>
        <v>2502</v>
      </c>
      <c r="P69" s="26">
        <f t="shared" si="14"/>
        <v>1348</v>
      </c>
      <c r="Q69" s="26">
        <f t="shared" si="14"/>
        <v>744</v>
      </c>
      <c r="R69" s="26">
        <f t="shared" si="14"/>
        <v>352</v>
      </c>
      <c r="S69" s="26">
        <f t="shared" si="14"/>
        <v>0</v>
      </c>
      <c r="T69" s="26">
        <f aca="true" t="shared" si="15" ref="T69:T75">SUM(C69:S69)</f>
        <v>226285</v>
      </c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ht="11.25">
      <c r="A70" s="4">
        <v>78</v>
      </c>
      <c r="B70" s="11" t="str">
        <f aca="true" t="shared" si="16" ref="B70:B75">+B39</f>
        <v>Isapre Cruz Blanca S.A.</v>
      </c>
      <c r="C70" s="26">
        <f aca="true" t="shared" si="17" ref="C70:S70">C8+C39</f>
        <v>60948</v>
      </c>
      <c r="D70" s="26">
        <f t="shared" si="17"/>
        <v>22063</v>
      </c>
      <c r="E70" s="26">
        <f t="shared" si="17"/>
        <v>24476</v>
      </c>
      <c r="F70" s="26">
        <f t="shared" si="17"/>
        <v>28111</v>
      </c>
      <c r="G70" s="26">
        <f t="shared" si="17"/>
        <v>28086</v>
      </c>
      <c r="H70" s="26">
        <f t="shared" si="17"/>
        <v>26709</v>
      </c>
      <c r="I70" s="26">
        <f t="shared" si="17"/>
        <v>22049</v>
      </c>
      <c r="J70" s="26">
        <f t="shared" si="17"/>
        <v>19846</v>
      </c>
      <c r="K70" s="26">
        <f t="shared" si="17"/>
        <v>16034</v>
      </c>
      <c r="L70" s="26">
        <f t="shared" si="17"/>
        <v>11752</v>
      </c>
      <c r="M70" s="26">
        <f t="shared" si="17"/>
        <v>8628</v>
      </c>
      <c r="N70" s="26">
        <f t="shared" si="17"/>
        <v>4788</v>
      </c>
      <c r="O70" s="26">
        <f t="shared" si="17"/>
        <v>2083</v>
      </c>
      <c r="P70" s="26">
        <f t="shared" si="17"/>
        <v>1329</v>
      </c>
      <c r="Q70" s="26">
        <f t="shared" si="17"/>
        <v>661</v>
      </c>
      <c r="R70" s="26">
        <f t="shared" si="17"/>
        <v>326</v>
      </c>
      <c r="S70" s="26">
        <f t="shared" si="17"/>
        <v>0</v>
      </c>
      <c r="T70" s="26">
        <f t="shared" si="15"/>
        <v>277889</v>
      </c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ht="11.25">
      <c r="A71" s="4">
        <v>80</v>
      </c>
      <c r="B71" s="11" t="str">
        <f t="shared" si="16"/>
        <v>Vida Tres</v>
      </c>
      <c r="C71" s="26">
        <f aca="true" t="shared" si="18" ref="C71:S71">C9+C40</f>
        <v>15650</v>
      </c>
      <c r="D71" s="26">
        <f t="shared" si="18"/>
        <v>5088</v>
      </c>
      <c r="E71" s="26">
        <f t="shared" si="18"/>
        <v>5129</v>
      </c>
      <c r="F71" s="26">
        <f t="shared" si="18"/>
        <v>5649</v>
      </c>
      <c r="G71" s="26">
        <f t="shared" si="18"/>
        <v>6146</v>
      </c>
      <c r="H71" s="26">
        <f t="shared" si="18"/>
        <v>6943</v>
      </c>
      <c r="I71" s="26">
        <f t="shared" si="18"/>
        <v>6125</v>
      </c>
      <c r="J71" s="26">
        <f t="shared" si="18"/>
        <v>5315</v>
      </c>
      <c r="K71" s="26">
        <f t="shared" si="18"/>
        <v>4265</v>
      </c>
      <c r="L71" s="26">
        <f t="shared" si="18"/>
        <v>3155</v>
      </c>
      <c r="M71" s="26">
        <f t="shared" si="18"/>
        <v>2738</v>
      </c>
      <c r="N71" s="26">
        <f t="shared" si="18"/>
        <v>1782</v>
      </c>
      <c r="O71" s="26">
        <f t="shared" si="18"/>
        <v>1004</v>
      </c>
      <c r="P71" s="26">
        <f t="shared" si="18"/>
        <v>694</v>
      </c>
      <c r="Q71" s="26">
        <f t="shared" si="18"/>
        <v>414</v>
      </c>
      <c r="R71" s="26">
        <f t="shared" si="18"/>
        <v>190</v>
      </c>
      <c r="S71" s="26">
        <f t="shared" si="18"/>
        <v>0</v>
      </c>
      <c r="T71" s="26">
        <f t="shared" si="15"/>
        <v>70287</v>
      </c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ht="11.25">
      <c r="A72" s="4">
        <v>81</v>
      </c>
      <c r="B72" s="11" t="str">
        <f t="shared" si="16"/>
        <v>Ferrosalud</v>
      </c>
      <c r="C72" s="26">
        <f aca="true" t="shared" si="19" ref="C72:S72">C10+C41</f>
        <v>1416</v>
      </c>
      <c r="D72" s="26">
        <f t="shared" si="19"/>
        <v>865</v>
      </c>
      <c r="E72" s="26">
        <f t="shared" si="19"/>
        <v>2832</v>
      </c>
      <c r="F72" s="26">
        <f t="shared" si="19"/>
        <v>1642</v>
      </c>
      <c r="G72" s="26">
        <f t="shared" si="19"/>
        <v>1006</v>
      </c>
      <c r="H72" s="26">
        <f t="shared" si="19"/>
        <v>969</v>
      </c>
      <c r="I72" s="26">
        <f t="shared" si="19"/>
        <v>838</v>
      </c>
      <c r="J72" s="26">
        <f t="shared" si="19"/>
        <v>889</v>
      </c>
      <c r="K72" s="26">
        <f t="shared" si="19"/>
        <v>598</v>
      </c>
      <c r="L72" s="26">
        <f t="shared" si="19"/>
        <v>364</v>
      </c>
      <c r="M72" s="26">
        <f t="shared" si="19"/>
        <v>368</v>
      </c>
      <c r="N72" s="26">
        <f t="shared" si="19"/>
        <v>172</v>
      </c>
      <c r="O72" s="26">
        <f t="shared" si="19"/>
        <v>100</v>
      </c>
      <c r="P72" s="26">
        <f t="shared" si="19"/>
        <v>51</v>
      </c>
      <c r="Q72" s="26">
        <f t="shared" si="19"/>
        <v>19</v>
      </c>
      <c r="R72" s="26">
        <f t="shared" si="19"/>
        <v>3</v>
      </c>
      <c r="S72" s="26">
        <f t="shared" si="19"/>
        <v>0</v>
      </c>
      <c r="T72" s="26">
        <f>SUM(C72:S72)</f>
        <v>12132</v>
      </c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ht="11.25">
      <c r="A73" s="4">
        <v>88</v>
      </c>
      <c r="B73" s="11" t="str">
        <f t="shared" si="16"/>
        <v>Mas Vida</v>
      </c>
      <c r="C73" s="26">
        <f aca="true" t="shared" si="20" ref="C73:S73">C11+C42</f>
        <v>51355</v>
      </c>
      <c r="D73" s="26">
        <f t="shared" si="20"/>
        <v>14077</v>
      </c>
      <c r="E73" s="26">
        <f t="shared" si="20"/>
        <v>11996</v>
      </c>
      <c r="F73" s="26">
        <f t="shared" si="20"/>
        <v>16711</v>
      </c>
      <c r="G73" s="26">
        <f t="shared" si="20"/>
        <v>21972</v>
      </c>
      <c r="H73" s="26">
        <f t="shared" si="20"/>
        <v>22333</v>
      </c>
      <c r="I73" s="26">
        <f t="shared" si="20"/>
        <v>17075</v>
      </c>
      <c r="J73" s="26">
        <f t="shared" si="20"/>
        <v>13173</v>
      </c>
      <c r="K73" s="26">
        <f t="shared" si="20"/>
        <v>8935</v>
      </c>
      <c r="L73" s="26">
        <f t="shared" si="20"/>
        <v>5076</v>
      </c>
      <c r="M73" s="26">
        <f t="shared" si="20"/>
        <v>2131</v>
      </c>
      <c r="N73" s="26">
        <f t="shared" si="20"/>
        <v>1034</v>
      </c>
      <c r="O73" s="26">
        <f t="shared" si="20"/>
        <v>493</v>
      </c>
      <c r="P73" s="26">
        <f t="shared" si="20"/>
        <v>291</v>
      </c>
      <c r="Q73" s="26">
        <f t="shared" si="20"/>
        <v>186</v>
      </c>
      <c r="R73" s="26">
        <f t="shared" si="20"/>
        <v>99</v>
      </c>
      <c r="S73" s="26">
        <f t="shared" si="20"/>
        <v>0</v>
      </c>
      <c r="T73" s="26">
        <f t="shared" si="15"/>
        <v>186937</v>
      </c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ht="11.25">
      <c r="A74" s="4">
        <v>99</v>
      </c>
      <c r="B74" s="11" t="str">
        <f t="shared" si="16"/>
        <v>Isapre Banmédica</v>
      </c>
      <c r="C74" s="26">
        <f aca="true" t="shared" si="21" ref="C74:S74">C12+C43</f>
        <v>66912</v>
      </c>
      <c r="D74" s="26">
        <f t="shared" si="21"/>
        <v>24433</v>
      </c>
      <c r="E74" s="26">
        <f t="shared" si="21"/>
        <v>30126</v>
      </c>
      <c r="F74" s="26">
        <f t="shared" si="21"/>
        <v>35210</v>
      </c>
      <c r="G74" s="26">
        <f t="shared" si="21"/>
        <v>33399</v>
      </c>
      <c r="H74" s="26">
        <f t="shared" si="21"/>
        <v>30905</v>
      </c>
      <c r="I74" s="26">
        <f t="shared" si="21"/>
        <v>25697</v>
      </c>
      <c r="J74" s="26">
        <f t="shared" si="21"/>
        <v>23591</v>
      </c>
      <c r="K74" s="26">
        <f t="shared" si="21"/>
        <v>18400</v>
      </c>
      <c r="L74" s="26">
        <f t="shared" si="21"/>
        <v>13189</v>
      </c>
      <c r="M74" s="26">
        <f t="shared" si="21"/>
        <v>9855</v>
      </c>
      <c r="N74" s="26">
        <f t="shared" si="21"/>
        <v>5617</v>
      </c>
      <c r="O74" s="26">
        <f t="shared" si="21"/>
        <v>2903</v>
      </c>
      <c r="P74" s="26">
        <f t="shared" si="21"/>
        <v>1818</v>
      </c>
      <c r="Q74" s="26">
        <f t="shared" si="21"/>
        <v>1189</v>
      </c>
      <c r="R74" s="26">
        <f t="shared" si="21"/>
        <v>719</v>
      </c>
      <c r="S74" s="26">
        <f t="shared" si="21"/>
        <v>0</v>
      </c>
      <c r="T74" s="26">
        <f t="shared" si="15"/>
        <v>323963</v>
      </c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ht="11.25">
      <c r="A75" s="4">
        <v>107</v>
      </c>
      <c r="B75" s="11" t="str">
        <f t="shared" si="16"/>
        <v>Consalud S.A.</v>
      </c>
      <c r="C75" s="26">
        <f aca="true" t="shared" si="22" ref="C75:S75">C13+C44</f>
        <v>63438</v>
      </c>
      <c r="D75" s="26">
        <f t="shared" si="22"/>
        <v>28051</v>
      </c>
      <c r="E75" s="26">
        <f t="shared" si="22"/>
        <v>43790</v>
      </c>
      <c r="F75" s="26">
        <f t="shared" si="22"/>
        <v>38279</v>
      </c>
      <c r="G75" s="26">
        <f t="shared" si="22"/>
        <v>30733</v>
      </c>
      <c r="H75" s="26">
        <f t="shared" si="22"/>
        <v>29278</v>
      </c>
      <c r="I75" s="26">
        <f t="shared" si="22"/>
        <v>26483</v>
      </c>
      <c r="J75" s="26">
        <f t="shared" si="22"/>
        <v>26358</v>
      </c>
      <c r="K75" s="26">
        <f t="shared" si="22"/>
        <v>21336</v>
      </c>
      <c r="L75" s="26">
        <f t="shared" si="22"/>
        <v>16151</v>
      </c>
      <c r="M75" s="26">
        <f t="shared" si="22"/>
        <v>10605</v>
      </c>
      <c r="N75" s="26">
        <f t="shared" si="22"/>
        <v>5381</v>
      </c>
      <c r="O75" s="26">
        <f t="shared" si="22"/>
        <v>2922</v>
      </c>
      <c r="P75" s="26">
        <f t="shared" si="22"/>
        <v>2068</v>
      </c>
      <c r="Q75" s="26">
        <f t="shared" si="22"/>
        <v>1111</v>
      </c>
      <c r="R75" s="26">
        <f t="shared" si="22"/>
        <v>499</v>
      </c>
      <c r="S75" s="26">
        <f t="shared" si="22"/>
        <v>0</v>
      </c>
      <c r="T75" s="26">
        <f t="shared" si="15"/>
        <v>346483</v>
      </c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ht="11.25">
      <c r="A76" s="4"/>
      <c r="B76" s="4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2:256" ht="11.25">
      <c r="B77" s="11" t="s">
        <v>44</v>
      </c>
      <c r="C77" s="26">
        <f aca="true" t="shared" si="23" ref="C77:T77">SUM(C69:C76)</f>
        <v>312707</v>
      </c>
      <c r="D77" s="26">
        <f t="shared" si="23"/>
        <v>110972</v>
      </c>
      <c r="E77" s="26">
        <f t="shared" si="23"/>
        <v>135816</v>
      </c>
      <c r="F77" s="26">
        <f t="shared" si="23"/>
        <v>149197</v>
      </c>
      <c r="G77" s="26">
        <f t="shared" si="23"/>
        <v>145933</v>
      </c>
      <c r="H77" s="26">
        <f t="shared" si="23"/>
        <v>139330</v>
      </c>
      <c r="I77" s="26">
        <f t="shared" si="23"/>
        <v>115044</v>
      </c>
      <c r="J77" s="26">
        <f t="shared" si="23"/>
        <v>103476</v>
      </c>
      <c r="K77" s="26">
        <f t="shared" si="23"/>
        <v>81578</v>
      </c>
      <c r="L77" s="26">
        <f t="shared" si="23"/>
        <v>59188</v>
      </c>
      <c r="M77" s="26">
        <f t="shared" si="23"/>
        <v>41348</v>
      </c>
      <c r="N77" s="26">
        <f t="shared" si="23"/>
        <v>23269</v>
      </c>
      <c r="O77" s="26">
        <f t="shared" si="23"/>
        <v>12007</v>
      </c>
      <c r="P77" s="26">
        <f t="shared" si="23"/>
        <v>7599</v>
      </c>
      <c r="Q77" s="26">
        <f t="shared" si="23"/>
        <v>4324</v>
      </c>
      <c r="R77" s="26">
        <f t="shared" si="23"/>
        <v>2188</v>
      </c>
      <c r="S77" s="26">
        <f t="shared" si="23"/>
        <v>0</v>
      </c>
      <c r="T77" s="26">
        <f t="shared" si="23"/>
        <v>1443976</v>
      </c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ht="11.25">
      <c r="A78" s="4"/>
      <c r="B78" s="4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ht="11.25">
      <c r="A79" s="4">
        <v>62</v>
      </c>
      <c r="B79" s="11" t="str">
        <f aca="true" t="shared" si="24" ref="B79:B84">+B48</f>
        <v>San Lorenzo</v>
      </c>
      <c r="C79" s="26">
        <f aca="true" t="shared" si="25" ref="C79:S79">C17+C48</f>
        <v>398</v>
      </c>
      <c r="D79" s="26">
        <f t="shared" si="25"/>
        <v>212</v>
      </c>
      <c r="E79" s="26">
        <f t="shared" si="25"/>
        <v>216</v>
      </c>
      <c r="F79" s="26">
        <f t="shared" si="25"/>
        <v>22</v>
      </c>
      <c r="G79" s="26">
        <f t="shared" si="25"/>
        <v>65</v>
      </c>
      <c r="H79" s="26">
        <f t="shared" si="25"/>
        <v>113</v>
      </c>
      <c r="I79" s="26">
        <f t="shared" si="25"/>
        <v>85</v>
      </c>
      <c r="J79" s="26">
        <f t="shared" si="25"/>
        <v>126</v>
      </c>
      <c r="K79" s="26">
        <f t="shared" si="25"/>
        <v>305</v>
      </c>
      <c r="L79" s="26">
        <f t="shared" si="25"/>
        <v>351</v>
      </c>
      <c r="M79" s="26">
        <f t="shared" si="25"/>
        <v>213</v>
      </c>
      <c r="N79" s="26">
        <f t="shared" si="25"/>
        <v>51</v>
      </c>
      <c r="O79" s="26">
        <f t="shared" si="25"/>
        <v>21</v>
      </c>
      <c r="P79" s="26">
        <f t="shared" si="25"/>
        <v>6</v>
      </c>
      <c r="Q79" s="26">
        <f t="shared" si="25"/>
        <v>6</v>
      </c>
      <c r="R79" s="26">
        <f t="shared" si="25"/>
        <v>5</v>
      </c>
      <c r="S79" s="26">
        <f t="shared" si="25"/>
        <v>0</v>
      </c>
      <c r="T79" s="26">
        <f aca="true" t="shared" si="26" ref="T79:T84">SUM(C79:S79)</f>
        <v>2195</v>
      </c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ht="11.25">
      <c r="A80" s="4">
        <v>63</v>
      </c>
      <c r="B80" s="11" t="str">
        <f t="shared" si="24"/>
        <v>Fusat Ltda.</v>
      </c>
      <c r="C80" s="26">
        <f aca="true" t="shared" si="27" ref="C80:S80">C18+C49</f>
        <v>3087</v>
      </c>
      <c r="D80" s="26">
        <f t="shared" si="27"/>
        <v>1333</v>
      </c>
      <c r="E80" s="26">
        <f t="shared" si="27"/>
        <v>1235</v>
      </c>
      <c r="F80" s="26">
        <f t="shared" si="27"/>
        <v>638</v>
      </c>
      <c r="G80" s="26">
        <f t="shared" si="27"/>
        <v>880</v>
      </c>
      <c r="H80" s="26">
        <f t="shared" si="27"/>
        <v>931</v>
      </c>
      <c r="I80" s="26">
        <f t="shared" si="27"/>
        <v>732</v>
      </c>
      <c r="J80" s="26">
        <f t="shared" si="27"/>
        <v>952</v>
      </c>
      <c r="K80" s="26">
        <f t="shared" si="27"/>
        <v>894</v>
      </c>
      <c r="L80" s="26">
        <f t="shared" si="27"/>
        <v>1611</v>
      </c>
      <c r="M80" s="26">
        <f t="shared" si="27"/>
        <v>1712</v>
      </c>
      <c r="N80" s="26">
        <f t="shared" si="27"/>
        <v>1207</v>
      </c>
      <c r="O80" s="26">
        <f t="shared" si="27"/>
        <v>623</v>
      </c>
      <c r="P80" s="26">
        <f t="shared" si="27"/>
        <v>259</v>
      </c>
      <c r="Q80" s="26">
        <f t="shared" si="27"/>
        <v>97</v>
      </c>
      <c r="R80" s="26">
        <f t="shared" si="27"/>
        <v>27</v>
      </c>
      <c r="S80" s="26">
        <f t="shared" si="27"/>
        <v>0</v>
      </c>
      <c r="T80" s="26">
        <f t="shared" si="26"/>
        <v>16218</v>
      </c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1:256" ht="11.25">
      <c r="A81" s="4">
        <v>65</v>
      </c>
      <c r="B81" s="11" t="str">
        <f t="shared" si="24"/>
        <v>Chuquicamata</v>
      </c>
      <c r="C81" s="26">
        <f aca="true" t="shared" si="28" ref="C81:S81">C19+C50</f>
        <v>4396</v>
      </c>
      <c r="D81" s="26">
        <f t="shared" si="28"/>
        <v>2183</v>
      </c>
      <c r="E81" s="26">
        <f t="shared" si="28"/>
        <v>1612</v>
      </c>
      <c r="F81" s="26">
        <f t="shared" si="28"/>
        <v>591</v>
      </c>
      <c r="G81" s="26">
        <f t="shared" si="28"/>
        <v>726</v>
      </c>
      <c r="H81" s="26">
        <f t="shared" si="28"/>
        <v>884</v>
      </c>
      <c r="I81" s="26">
        <f t="shared" si="28"/>
        <v>1126</v>
      </c>
      <c r="J81" s="26">
        <f t="shared" si="28"/>
        <v>1686</v>
      </c>
      <c r="K81" s="26">
        <f t="shared" si="28"/>
        <v>1631</v>
      </c>
      <c r="L81" s="26">
        <f t="shared" si="28"/>
        <v>1536</v>
      </c>
      <c r="M81" s="26">
        <f t="shared" si="28"/>
        <v>1207</v>
      </c>
      <c r="N81" s="26">
        <f t="shared" si="28"/>
        <v>630</v>
      </c>
      <c r="O81" s="26">
        <f t="shared" si="28"/>
        <v>194</v>
      </c>
      <c r="P81" s="26">
        <f t="shared" si="28"/>
        <v>69</v>
      </c>
      <c r="Q81" s="26">
        <f t="shared" si="28"/>
        <v>31</v>
      </c>
      <c r="R81" s="26">
        <f t="shared" si="28"/>
        <v>19</v>
      </c>
      <c r="S81" s="26">
        <f t="shared" si="28"/>
        <v>0</v>
      </c>
      <c r="T81" s="26">
        <f t="shared" si="26"/>
        <v>18521</v>
      </c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1:256" ht="11.25">
      <c r="A82" s="4">
        <v>68</v>
      </c>
      <c r="B82" s="11" t="str">
        <f t="shared" si="24"/>
        <v>Río Blanco</v>
      </c>
      <c r="C82" s="26">
        <f aca="true" t="shared" si="29" ref="C82:S82">C20+C51</f>
        <v>848</v>
      </c>
      <c r="D82" s="26">
        <f t="shared" si="29"/>
        <v>333</v>
      </c>
      <c r="E82" s="26">
        <f t="shared" si="29"/>
        <v>280</v>
      </c>
      <c r="F82" s="26">
        <f t="shared" si="29"/>
        <v>64</v>
      </c>
      <c r="G82" s="26">
        <f t="shared" si="29"/>
        <v>187</v>
      </c>
      <c r="H82" s="26">
        <f t="shared" si="29"/>
        <v>261</v>
      </c>
      <c r="I82" s="26">
        <f t="shared" si="29"/>
        <v>264</v>
      </c>
      <c r="J82" s="26">
        <f t="shared" si="29"/>
        <v>235</v>
      </c>
      <c r="K82" s="26">
        <f t="shared" si="29"/>
        <v>192</v>
      </c>
      <c r="L82" s="26">
        <f t="shared" si="29"/>
        <v>248</v>
      </c>
      <c r="M82" s="26">
        <f t="shared" si="29"/>
        <v>251</v>
      </c>
      <c r="N82" s="26">
        <f t="shared" si="29"/>
        <v>134</v>
      </c>
      <c r="O82" s="26">
        <f t="shared" si="29"/>
        <v>40</v>
      </c>
      <c r="P82" s="26">
        <f t="shared" si="29"/>
        <v>17</v>
      </c>
      <c r="Q82" s="26">
        <f t="shared" si="29"/>
        <v>7</v>
      </c>
      <c r="R82" s="26">
        <f t="shared" si="29"/>
        <v>5</v>
      </c>
      <c r="S82" s="26">
        <f t="shared" si="29"/>
        <v>0</v>
      </c>
      <c r="T82" s="26">
        <f t="shared" si="26"/>
        <v>3366</v>
      </c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</row>
    <row r="83" spans="1:256" ht="11.25">
      <c r="A83" s="4">
        <v>76</v>
      </c>
      <c r="B83" s="11" t="str">
        <f t="shared" si="24"/>
        <v>Isapre Fundación</v>
      </c>
      <c r="C83" s="26">
        <f aca="true" t="shared" si="30" ref="C83:S83">C21+C52</f>
        <v>2520</v>
      </c>
      <c r="D83" s="26">
        <f t="shared" si="30"/>
        <v>1003</v>
      </c>
      <c r="E83" s="26">
        <f t="shared" si="30"/>
        <v>921</v>
      </c>
      <c r="F83" s="26">
        <f t="shared" si="30"/>
        <v>582</v>
      </c>
      <c r="G83" s="26">
        <f t="shared" si="30"/>
        <v>591</v>
      </c>
      <c r="H83" s="26">
        <f t="shared" si="30"/>
        <v>567</v>
      </c>
      <c r="I83" s="26">
        <f t="shared" si="30"/>
        <v>651</v>
      </c>
      <c r="J83" s="26">
        <f t="shared" si="30"/>
        <v>621</v>
      </c>
      <c r="K83" s="26">
        <f t="shared" si="30"/>
        <v>536</v>
      </c>
      <c r="L83" s="26">
        <f t="shared" si="30"/>
        <v>605</v>
      </c>
      <c r="M83" s="26">
        <f t="shared" si="30"/>
        <v>983</v>
      </c>
      <c r="N83" s="26">
        <f t="shared" si="30"/>
        <v>946</v>
      </c>
      <c r="O83" s="26">
        <f t="shared" si="30"/>
        <v>451</v>
      </c>
      <c r="P83" s="26">
        <f t="shared" si="30"/>
        <v>379</v>
      </c>
      <c r="Q83" s="26">
        <f t="shared" si="30"/>
        <v>411</v>
      </c>
      <c r="R83" s="26">
        <f t="shared" si="30"/>
        <v>352</v>
      </c>
      <c r="S83" s="26">
        <f t="shared" si="30"/>
        <v>0</v>
      </c>
      <c r="T83" s="26">
        <f t="shared" si="26"/>
        <v>12119</v>
      </c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ht="11.25">
      <c r="A84" s="4">
        <v>94</v>
      </c>
      <c r="B84" s="11" t="str">
        <f t="shared" si="24"/>
        <v>Cruz del Norte</v>
      </c>
      <c r="C84" s="26">
        <f aca="true" t="shared" si="31" ref="C84:S84">C22+C53</f>
        <v>481</v>
      </c>
      <c r="D84" s="26">
        <f t="shared" si="31"/>
        <v>195</v>
      </c>
      <c r="E84" s="26">
        <f t="shared" si="31"/>
        <v>86</v>
      </c>
      <c r="F84" s="26">
        <f t="shared" si="31"/>
        <v>64</v>
      </c>
      <c r="G84" s="26">
        <f t="shared" si="31"/>
        <v>97</v>
      </c>
      <c r="H84" s="26">
        <f t="shared" si="31"/>
        <v>134</v>
      </c>
      <c r="I84" s="26">
        <f t="shared" si="31"/>
        <v>140</v>
      </c>
      <c r="J84" s="26">
        <f t="shared" si="31"/>
        <v>197</v>
      </c>
      <c r="K84" s="26">
        <f t="shared" si="31"/>
        <v>181</v>
      </c>
      <c r="L84" s="26">
        <f t="shared" si="31"/>
        <v>149</v>
      </c>
      <c r="M84" s="26">
        <f t="shared" si="31"/>
        <v>40</v>
      </c>
      <c r="N84" s="26">
        <f t="shared" si="31"/>
        <v>18</v>
      </c>
      <c r="O84" s="26">
        <f t="shared" si="31"/>
        <v>7</v>
      </c>
      <c r="P84" s="26">
        <f t="shared" si="31"/>
        <v>5</v>
      </c>
      <c r="Q84" s="26">
        <f t="shared" si="31"/>
        <v>2</v>
      </c>
      <c r="R84" s="26">
        <f t="shared" si="31"/>
        <v>0</v>
      </c>
      <c r="S84" s="26">
        <f t="shared" si="31"/>
        <v>0</v>
      </c>
      <c r="T84" s="26">
        <f t="shared" si="26"/>
        <v>1796</v>
      </c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256" ht="11.25">
      <c r="A85" s="4"/>
      <c r="B85" s="4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ht="11.25">
      <c r="A86" s="11"/>
      <c r="B86" s="11" t="s">
        <v>50</v>
      </c>
      <c r="C86" s="26">
        <f aca="true" t="shared" si="32" ref="C86:T86">SUM(C79:C84)</f>
        <v>11730</v>
      </c>
      <c r="D86" s="26">
        <f>SUM(D79:D84)</f>
        <v>5259</v>
      </c>
      <c r="E86" s="26">
        <f t="shared" si="32"/>
        <v>4350</v>
      </c>
      <c r="F86" s="26">
        <f t="shared" si="32"/>
        <v>1961</v>
      </c>
      <c r="G86" s="26">
        <f t="shared" si="32"/>
        <v>2546</v>
      </c>
      <c r="H86" s="26">
        <f t="shared" si="32"/>
        <v>2890</v>
      </c>
      <c r="I86" s="26">
        <f t="shared" si="32"/>
        <v>2998</v>
      </c>
      <c r="J86" s="26">
        <f t="shared" si="32"/>
        <v>3817</v>
      </c>
      <c r="K86" s="26">
        <f t="shared" si="32"/>
        <v>3739</v>
      </c>
      <c r="L86" s="26">
        <f t="shared" si="32"/>
        <v>4500</v>
      </c>
      <c r="M86" s="26">
        <f t="shared" si="32"/>
        <v>4406</v>
      </c>
      <c r="N86" s="26">
        <f t="shared" si="32"/>
        <v>2986</v>
      </c>
      <c r="O86" s="26">
        <f t="shared" si="32"/>
        <v>1336</v>
      </c>
      <c r="P86" s="26">
        <f t="shared" si="32"/>
        <v>735</v>
      </c>
      <c r="Q86" s="26">
        <f t="shared" si="32"/>
        <v>554</v>
      </c>
      <c r="R86" s="26">
        <f t="shared" si="32"/>
        <v>408</v>
      </c>
      <c r="S86" s="26">
        <f t="shared" si="32"/>
        <v>0</v>
      </c>
      <c r="T86" s="26">
        <f t="shared" si="32"/>
        <v>54215</v>
      </c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</row>
    <row r="87" spans="1:256" ht="11.25">
      <c r="A87" s="4"/>
      <c r="B87" s="4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ht="11.25">
      <c r="A88" s="15"/>
      <c r="B88" s="15" t="s">
        <v>51</v>
      </c>
      <c r="C88" s="26">
        <f aca="true" t="shared" si="33" ref="C88:T88">C77+C86</f>
        <v>324437</v>
      </c>
      <c r="D88" s="26">
        <f>D77+D86</f>
        <v>116231</v>
      </c>
      <c r="E88" s="26">
        <f t="shared" si="33"/>
        <v>140166</v>
      </c>
      <c r="F88" s="26">
        <f t="shared" si="33"/>
        <v>151158</v>
      </c>
      <c r="G88" s="26">
        <f t="shared" si="33"/>
        <v>148479</v>
      </c>
      <c r="H88" s="26">
        <f t="shared" si="33"/>
        <v>142220</v>
      </c>
      <c r="I88" s="26">
        <f t="shared" si="33"/>
        <v>118042</v>
      </c>
      <c r="J88" s="26">
        <f t="shared" si="33"/>
        <v>107293</v>
      </c>
      <c r="K88" s="26">
        <f t="shared" si="33"/>
        <v>85317</v>
      </c>
      <c r="L88" s="26">
        <f t="shared" si="33"/>
        <v>63688</v>
      </c>
      <c r="M88" s="26">
        <f t="shared" si="33"/>
        <v>45754</v>
      </c>
      <c r="N88" s="26">
        <f t="shared" si="33"/>
        <v>26255</v>
      </c>
      <c r="O88" s="26">
        <f t="shared" si="33"/>
        <v>13343</v>
      </c>
      <c r="P88" s="26">
        <f t="shared" si="33"/>
        <v>8334</v>
      </c>
      <c r="Q88" s="26">
        <f t="shared" si="33"/>
        <v>4878</v>
      </c>
      <c r="R88" s="26">
        <f t="shared" si="33"/>
        <v>2596</v>
      </c>
      <c r="S88" s="26">
        <f t="shared" si="33"/>
        <v>0</v>
      </c>
      <c r="T88" s="26">
        <f t="shared" si="33"/>
        <v>1498191</v>
      </c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ht="11.25">
      <c r="A89" s="4"/>
      <c r="B89" s="4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ht="12" thickBot="1">
      <c r="A90" s="27"/>
      <c r="B90" s="27" t="s">
        <v>52</v>
      </c>
      <c r="C90" s="51">
        <f aca="true" t="shared" si="34" ref="C90:S90">(C88/$T88)</f>
        <v>0.21655249564307888</v>
      </c>
      <c r="D90" s="51">
        <f>(D88/$T88)</f>
        <v>0.07758089589378124</v>
      </c>
      <c r="E90" s="51">
        <f t="shared" si="34"/>
        <v>0.09355682953642093</v>
      </c>
      <c r="F90" s="51">
        <f t="shared" si="34"/>
        <v>0.10089367777539712</v>
      </c>
      <c r="G90" s="51">
        <f t="shared" si="34"/>
        <v>0.09910552125863792</v>
      </c>
      <c r="H90" s="51">
        <f t="shared" si="34"/>
        <v>0.09492781627976674</v>
      </c>
      <c r="I90" s="51">
        <f t="shared" si="34"/>
        <v>0.07878968702922391</v>
      </c>
      <c r="J90" s="51">
        <f t="shared" si="34"/>
        <v>0.07161503439815084</v>
      </c>
      <c r="K90" s="51">
        <f t="shared" si="34"/>
        <v>0.056946677693298114</v>
      </c>
      <c r="L90" s="51">
        <f t="shared" si="34"/>
        <v>0.04250993364664452</v>
      </c>
      <c r="M90" s="51">
        <f t="shared" si="34"/>
        <v>0.030539497300410962</v>
      </c>
      <c r="N90" s="51">
        <f t="shared" si="34"/>
        <v>0.017524467841550245</v>
      </c>
      <c r="O90" s="51">
        <f t="shared" si="34"/>
        <v>0.008906074058648062</v>
      </c>
      <c r="P90" s="51">
        <f t="shared" si="34"/>
        <v>0.005562708626603684</v>
      </c>
      <c r="Q90" s="51">
        <f t="shared" si="34"/>
        <v>0.0032559266475369296</v>
      </c>
      <c r="R90" s="51">
        <f t="shared" si="34"/>
        <v>0.0017327563708499116</v>
      </c>
      <c r="S90" s="51">
        <f t="shared" si="34"/>
        <v>0</v>
      </c>
      <c r="T90" s="51">
        <f>SUM(C90:R90)</f>
        <v>1.0000000000000002</v>
      </c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2:256" ht="11.25">
      <c r="B91" s="11" t="str">
        <f>+B29</f>
        <v>Fuente: Superintendencia de Salud, Archivo Maestro de Beneficiarios.</v>
      </c>
      <c r="C91" s="4"/>
      <c r="D91" s="4"/>
      <c r="E91" s="4"/>
      <c r="F91" s="4"/>
      <c r="G91" s="4"/>
      <c r="H91" s="4"/>
      <c r="I91" s="4"/>
      <c r="J91" s="4"/>
      <c r="K91" s="4"/>
      <c r="L91" s="11" t="s">
        <v>1</v>
      </c>
      <c r="M91" s="11" t="s">
        <v>1</v>
      </c>
      <c r="N91" s="11" t="s">
        <v>1</v>
      </c>
      <c r="O91" s="11" t="s">
        <v>1</v>
      </c>
      <c r="P91" s="4"/>
      <c r="Q91" s="4"/>
      <c r="R91" s="11" t="s">
        <v>1</v>
      </c>
      <c r="S91" s="11"/>
      <c r="T91" s="11" t="s">
        <v>1</v>
      </c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2:256" ht="11.25">
      <c r="B92" s="11" t="str">
        <f>+B30</f>
        <v>(*) Son aquellos datos que no presentan información en el campo edad.</v>
      </c>
      <c r="C92" s="4"/>
      <c r="D92" s="4"/>
      <c r="E92" s="4"/>
      <c r="F92" s="4"/>
      <c r="G92" s="4"/>
      <c r="H92" s="4"/>
      <c r="I92" s="4"/>
      <c r="J92" s="4"/>
      <c r="K92" s="4"/>
      <c r="L92" s="11" t="s">
        <v>1</v>
      </c>
      <c r="M92" s="11" t="s">
        <v>1</v>
      </c>
      <c r="N92" s="11" t="s">
        <v>1</v>
      </c>
      <c r="O92" s="11" t="s">
        <v>1</v>
      </c>
      <c r="P92" s="4"/>
      <c r="Q92" s="4"/>
      <c r="R92" s="11" t="s">
        <v>1</v>
      </c>
      <c r="S92" s="11"/>
      <c r="T92" s="11" t="s">
        <v>1</v>
      </c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spans="2:256" ht="11.25">
      <c r="B93" s="11"/>
      <c r="C93" s="4"/>
      <c r="D93" s="4"/>
      <c r="E93" s="4"/>
      <c r="F93" s="4"/>
      <c r="G93" s="4"/>
      <c r="H93" s="4"/>
      <c r="I93" s="4"/>
      <c r="J93" s="4"/>
      <c r="K93" s="4"/>
      <c r="L93" s="11"/>
      <c r="M93" s="11"/>
      <c r="N93" s="11"/>
      <c r="O93" s="11"/>
      <c r="P93" s="4"/>
      <c r="Q93" s="4"/>
      <c r="R93" s="11"/>
      <c r="S93" s="11"/>
      <c r="T93" s="1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</row>
    <row r="94" spans="1:20" ht="15">
      <c r="A94" s="154" t="s">
        <v>230</v>
      </c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</row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</sheetData>
  <sheetProtection/>
  <mergeCells count="13">
    <mergeCell ref="A63:T63"/>
    <mergeCell ref="B64:T64"/>
    <mergeCell ref="B65:T65"/>
    <mergeCell ref="A94:T94"/>
    <mergeCell ref="C67:R67"/>
    <mergeCell ref="C36:R36"/>
    <mergeCell ref="B34:T34"/>
    <mergeCell ref="A1:T1"/>
    <mergeCell ref="A32:T32"/>
    <mergeCell ref="B2:T2"/>
    <mergeCell ref="B3:T3"/>
    <mergeCell ref="C5:R5"/>
    <mergeCell ref="B33:T33"/>
  </mergeCells>
  <hyperlinks>
    <hyperlink ref="A1" location="Indice!A1" display="Volver"/>
    <hyperlink ref="A32" location="Indice!A1" display="Volver"/>
    <hyperlink ref="A63" location="Indice!A1" display="Volver"/>
    <hyperlink ref="A94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jneira</dc:creator>
  <cp:keywords/>
  <dc:description/>
  <cp:lastModifiedBy>jneira</cp:lastModifiedBy>
  <cp:lastPrinted>2006-03-20T16:01:09Z</cp:lastPrinted>
  <dcterms:created xsi:type="dcterms:W3CDTF">2001-09-05T03:59:06Z</dcterms:created>
  <dcterms:modified xsi:type="dcterms:W3CDTF">2011-03-30T18:08:17Z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