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843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edad'!$W$67:$W$68</definedName>
    <definedName name="A_impresión_IM" localSheetId="4">'Cartera por region'!$W$67:$W$68</definedName>
    <definedName name="A_impresión_IM" localSheetId="10">'Cartera total por edad'!$X$68:$X$69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tipo'!$B$3:$H$31</definedName>
    <definedName name="_xlnm.Print_Area" localSheetId="9">'Cartera femenina por edad'!$B$3:$T$30,'Cartera femenina por edad'!$B$34:$T$62,'Cartera femenina por edad'!$B$65:$T$93</definedName>
    <definedName name="_xlnm.Print_Area" localSheetId="8">'Cartera masculina por edad'!$B$3:$T$31,'Cartera masculina por edad'!$B$34:$T$62,'Cartera masculina por edad'!$B$65:$T$92</definedName>
    <definedName name="_xlnm.Print_Area" localSheetId="4">'Cartera por region'!$B$3:$U$30,'Cartera por region'!$B$34:$S$61,'Cartera por region'!$B$65:$S$93</definedName>
    <definedName name="_xlnm.Print_Area" localSheetId="10">'Cartera total por edad'!$B$3:$T$31,'Cartera total por edad'!$B$34:$U$63,'Cartera total por edad'!$B$66:$U$95</definedName>
    <definedName name="_xlnm.Print_Area" localSheetId="1">'Cartera vigente por mes'!$B$3:$P$28,'Cartera vigente por mes'!$B$31:$P$56,'Cartera vigente por mes'!$B$59:$P$84</definedName>
    <definedName name="_xlnm.Print_Area" localSheetId="3">'Cotizantes por renta'!$B$3:$V$31</definedName>
    <definedName name="_xlnm.Print_Area" localSheetId="5">'Participacion de cartera'!$B$3:$G$30</definedName>
    <definedName name="_xlnm.Print_Area" localSheetId="6">'Participacion de cartera (2)'!$B$3:$G$30</definedName>
    <definedName name="_xlnm.Print_Area" localSheetId="11">'Suscrip y desahucio del sistema'!$B$2:$H$37</definedName>
    <definedName name="_xlnm.Print_Area" localSheetId="12">'Suscrip y desahucio por isapre'!$B$2:$G$31,'Suscrip y desahucio por isapre'!$B$33:$G$61</definedName>
    <definedName name="_xlnm.Print_Area" localSheetId="2">'Variacion anual de cartera'!$B$3:$K$31</definedName>
  </definedNames>
  <calcPr fullCalcOnLoad="1"/>
</workbook>
</file>

<file path=xl/sharedStrings.xml><?xml version="1.0" encoding="utf-8"?>
<sst xmlns="http://schemas.openxmlformats.org/spreadsheetml/2006/main" count="962" uniqueCount="276">
  <si>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</si>
  <si>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</si>
  <si>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</si>
  <si>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</si>
  <si>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</si>
  <si>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</si>
  <si>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</si>
  <si>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</si>
  <si>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</si>
  <si>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</si>
  <si>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</si>
  <si>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</si>
  <si>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</si>
  <si>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</si>
  <si>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</si>
  <si>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</si>
  <si>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</si>
  <si>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</si>
  <si>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</si>
  <si>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</si>
  <si>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</si>
  <si>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</si>
  <si>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</si>
  <si>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</si>
  <si>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</si>
  <si>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</si>
  <si>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</si>
  <si>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</si>
  <si>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</si>
  <si>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</si>
  <si>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</si>
  <si>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</si>
  <si>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</si>
  <si>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</si>
  <si>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</si>
  <si>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</si>
  <si>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</si>
  <si>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</si>
  <si>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</si>
  <si>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</si>
  <si>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</si>
  <si>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Colmena Golden Cross</t>
  </si>
  <si>
    <t>Normédica</t>
  </si>
  <si>
    <t>Vida Tres</t>
  </si>
  <si>
    <t>Isapre Banmédica</t>
  </si>
  <si>
    <t>Consalud S.A.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</si>
  <si>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</si>
  <si>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</si>
  <si>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</si>
  <si>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</si>
  <si>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</si>
  <si>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</si>
  <si>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</si>
  <si>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</si>
  <si>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</si>
  <si>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</si>
  <si>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</si>
  <si>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</si>
  <si>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</si>
  <si>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</si>
  <si>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</si>
  <si>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</si>
  <si>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</si>
  <si>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</si>
  <si>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</si>
  <si>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</si>
  <si>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</si>
  <si>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</si>
  <si>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</si>
  <si>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</si>
  <si>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</si>
  <si>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</si>
  <si>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</si>
  <si>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</si>
  <si>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</si>
  <si>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</si>
  <si>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</si>
  <si>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</si>
  <si>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</si>
  <si>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</si>
  <si>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</si>
  <si>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</si>
  <si>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</si>
  <si>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</si>
  <si>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</si>
  <si>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</si>
  <si>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</si>
  <si>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</si>
  <si>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</si>
  <si>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</si>
  <si>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</si>
  <si>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</si>
  <si>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</si>
  <si>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</si>
  <si>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</si>
  <si>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</si>
  <si>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</si>
  <si>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</si>
  <si>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</si>
  <si>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</si>
  <si>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</si>
  <si>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</si>
  <si>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</si>
  <si>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</si>
  <si>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</si>
  <si>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</si>
  <si>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</si>
  <si>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</si>
  <si>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</si>
  <si>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</si>
  <si>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</si>
  <si>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</si>
  <si>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</si>
  <si>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</si>
  <si>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</si>
  <si>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</si>
  <si>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</si>
  <si>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</si>
  <si>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</si>
  <si>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</si>
  <si>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</si>
  <si>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</si>
  <si>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</si>
  <si>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</si>
  <si>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</si>
  <si>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</si>
  <si>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</si>
  <si>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</si>
  <si>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</si>
  <si>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</si>
  <si>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</si>
  <si>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</si>
  <si>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</si>
  <si>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</si>
  <si>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</si>
  <si>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</si>
  <si>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</si>
  <si>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</si>
  <si>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</si>
  <si>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</si>
  <si>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</si>
  <si>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</si>
  <si>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</si>
  <si>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</si>
  <si>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</si>
  <si>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</si>
  <si>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</si>
  <si>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</si>
  <si>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</si>
  <si>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</si>
  <si>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</si>
  <si>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</si>
  <si>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</si>
  <si>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</si>
  <si>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</si>
  <si>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</si>
  <si>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</si>
  <si>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</si>
  <si>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</si>
  <si>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</si>
  <si>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</si>
  <si>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</si>
  <si>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</si>
  <si>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</si>
  <si>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</si>
  <si>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</si>
  <si>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</si>
  <si>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</si>
  <si>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</si>
  <si>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</si>
  <si>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</si>
  <si>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</si>
  <si>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</si>
  <si>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</si>
  <si>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</si>
  <si>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</si>
  <si>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67</t>
  </si>
  <si>
    <t xml:space="preserve"> 70</t>
  </si>
  <si>
    <t xml:space="preserve"> 78</t>
  </si>
  <si>
    <t xml:space="preserve"> 80</t>
  </si>
  <si>
    <t xml:space="preserve"> 88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</si>
  <si>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</si>
  <si>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</si>
  <si>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</si>
  <si>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</si>
  <si>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</si>
  <si>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</si>
  <si>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</si>
  <si>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</si>
  <si>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</si>
  <si>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</si>
  <si>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</si>
  <si>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</si>
  <si>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</si>
  <si>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</si>
  <si>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</si>
  <si>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</si>
  <si>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</si>
  <si>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</si>
  <si>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</si>
  <si>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</si>
  <si>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</si>
  <si>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</si>
  <si>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</si>
  <si>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</si>
  <si>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</si>
  <si>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</si>
  <si>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</si>
  <si>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</si>
  <si>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</si>
  <si>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</si>
  <si>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</si>
  <si>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</si>
  <si>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</si>
  <si>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</si>
  <si>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</si>
  <si>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</si>
  <si>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</si>
  <si>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</si>
  <si>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</si>
  <si>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</si>
  <si>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</si>
  <si>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</si>
  <si>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s/clas. (*)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</si>
  <si>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</si>
  <si>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</si>
  <si>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</si>
  <si>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</si>
  <si>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</si>
  <si>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</si>
  <si>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</si>
  <si>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</si>
  <si>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</si>
  <si>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Volver</t>
  </si>
  <si>
    <t>Número</t>
  </si>
  <si>
    <t>Porcentaje</t>
  </si>
  <si>
    <t>Tramos de renta imponible (en miles de pesos ($))</t>
  </si>
  <si>
    <t>más de 900</t>
  </si>
  <si>
    <t>Mas Vida</t>
  </si>
  <si>
    <t>(*) La participación es de cada isapre en relación a su mercado.</t>
  </si>
  <si>
    <t>Fuente: Superintendencia de Salud, Archivo Maestro de Beneficiarios.</t>
  </si>
  <si>
    <t>Fusat Ltda.</t>
  </si>
  <si>
    <t>Isapre Fundación</t>
  </si>
  <si>
    <t>Fuente: Superintendencia de Salud, Archivo Maestro de Suscripciones y Desahucios de Contratos.</t>
  </si>
  <si>
    <t>(*) Sin renta informada o renta igual a 0</t>
  </si>
  <si>
    <t>001 - 100</t>
  </si>
  <si>
    <t>Indice de las Estadísiticas de Cartera del Sistema Isapre</t>
  </si>
  <si>
    <t>COTIZANTES VIGENTES DEL SISTEMA ISAPRE AÑO 2008</t>
  </si>
  <si>
    <t>CARGAS VIGENTES DEL SISTEMA ISAPRE AÑO 2008</t>
  </si>
  <si>
    <t>BENEFICIARIOS VIGENTES DEL SISTEMA ISAPRE AÑO 2008</t>
  </si>
  <si>
    <t>COTIZANTES POR RENTA IMPONIBLE, CONDICION PREVISIONAL E ISAPRE EN DICIEMBRE DE 2008</t>
  </si>
  <si>
    <t>DISTRIBUCION PORCENTUAL DE COTIZANTES POR RENTA IMPONIBLE, CONDICION PREVISIONAL E ISAPRE EN DICIEMBRE DE 2008</t>
  </si>
  <si>
    <t>COTIZANTES POR REGION E ISAPRE EN DICIEMBRE DE 2008</t>
  </si>
  <si>
    <t>CARGAS POR REGION E ISAPRE EN DICIEMBRE DE 2008</t>
  </si>
  <si>
    <t>BENEFICIARIOS POR REGION E ISAPRE EN DICIEMBRE DE 2008</t>
  </si>
  <si>
    <t>XIV</t>
  </si>
  <si>
    <t>XV</t>
  </si>
  <si>
    <t>DICIEMBRE DE 2008</t>
  </si>
  <si>
    <t>EN DICIEMBRE DE 2008</t>
  </si>
  <si>
    <t>COTIZANTES SEXO MASCULINO POR EDAD E ISAPRE EN DICIEMBRE DE 2008</t>
  </si>
  <si>
    <t>CARGAS SEXO MASCULINO POR EDAD E ISAPRE EN DICIEMBRE DE 2008</t>
  </si>
  <si>
    <t>BENEFICIARIOS SEXO MASCULINO POR EDAD E ISAPRE EN DICIEMBRE DE 2008</t>
  </si>
  <si>
    <t>COTIZANTES SEXO FEMENINO POR EDAD E ISAPRE EN DICIEMBRE DE 2008</t>
  </si>
  <si>
    <t>CARGAS SEXO FEMENINO POR EDAD E ISAPRE EN DICIEMBRE DE 2008</t>
  </si>
  <si>
    <t>BENEFICIARIOS SEXO FEMENINO POR EDAD E ISAPRE EN DICIEMBRE DE 2008</t>
  </si>
  <si>
    <t>COTIZANTES POR EDAD E ISAPRE EN DICIEMBRE DE 2008</t>
  </si>
  <si>
    <t>CARGAS POR EDAD E ISAPRE EN DICIEMBRE DE 2008</t>
  </si>
  <si>
    <t>BENEFICIARIOS POR EDAD E ISAPRE EN DICIEMBRE DE 2008</t>
  </si>
  <si>
    <t>SUSCRIPCIONES Y DESAHUCIOS DE CONTRATOS POR TRIMESTRES AÑO 2008</t>
  </si>
  <si>
    <t>SUSCRIPCIONES Y DESAHUCIOS DE CONTRATOS POR MES AÑO 2008</t>
  </si>
  <si>
    <t>SUSCRIPCIONES Y DESAHUCIOS DE CONTRATOS POR ISAPRE ENERO-DICIEMBRE 2008</t>
  </si>
  <si>
    <t>PARTICIPACION DE SUSCRIPCIONES Y DESAHUCIOS DE CONTRATOS POR ISAPRE ENERO-DICIEMBRE 2008</t>
  </si>
  <si>
    <t>0 - 14</t>
  </si>
  <si>
    <t>15 - 19</t>
  </si>
  <si>
    <t>Dic/07</t>
  </si>
  <si>
    <t>Isapre Cruz Blanca S.A.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</si>
</sst>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4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  <font>
      <b/>
      <u val="single"/>
      <sz val="11"/>
      <color indexed="63"/>
      <name val="Arial"/>
      <family val="2"/>
    </font>
    <font>
      <b/>
      <u val="single"/>
      <sz val="11"/>
      <color indexed="9"/>
      <name val="Arial"/>
      <family val="2"/>
    </font>
    <font>
      <b/>
      <sz val="14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71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7" fontId="8" fillId="0" borderId="1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 applyProtection="1">
      <alignment/>
      <protection/>
    </xf>
    <xf numFmtId="208" fontId="8" fillId="0" borderId="3" xfId="0" applyNumberFormat="1" applyFont="1" applyBorder="1" applyAlignment="1" applyProtection="1">
      <alignment horizontal="left"/>
      <protection/>
    </xf>
    <xf numFmtId="211" fontId="8" fillId="0" borderId="3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4" xfId="0" applyNumberFormat="1" applyFont="1" applyBorder="1" applyAlignment="1" applyProtection="1" quotePrefix="1">
      <alignment horizontal="left"/>
      <protection/>
    </xf>
    <xf numFmtId="3" fontId="8" fillId="0" borderId="4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3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37" fontId="8" fillId="0" borderId="2" xfId="0" applyNumberFormat="1" applyFont="1" applyBorder="1" applyAlignment="1" applyProtection="1">
      <alignment horizontal="center"/>
      <protection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1" xfId="0" applyNumberFormat="1" applyFont="1" applyBorder="1" applyAlignment="1" applyProtection="1">
      <alignment horizontal="center"/>
      <protection/>
    </xf>
    <xf numFmtId="206" fontId="8" fillId="0" borderId="2" xfId="0" applyNumberFormat="1" applyFont="1" applyBorder="1" applyAlignment="1" applyProtection="1">
      <alignment horizontal="center"/>
      <protection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206" fontId="8" fillId="0" borderId="1" xfId="25" applyNumberFormat="1" applyFont="1" applyBorder="1" applyProtection="1">
      <alignment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5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211" fontId="8" fillId="0" borderId="4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12" fontId="8" fillId="0" borderId="0" xfId="26" applyNumberFormat="1" applyFont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6" xfId="0" applyNumberFormat="1" applyFont="1" applyFill="1" applyBorder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 quotePrefix="1">
      <alignment horizontal="right"/>
      <protection/>
    </xf>
    <xf numFmtId="37" fontId="20" fillId="3" borderId="6" xfId="0" applyNumberFormat="1" applyFont="1" applyFill="1" applyBorder="1" applyAlignment="1" applyProtection="1">
      <alignment horizontal="right"/>
      <protection/>
    </xf>
    <xf numFmtId="37" fontId="20" fillId="3" borderId="1" xfId="0" applyNumberFormat="1" applyFont="1" applyFill="1" applyBorder="1" applyAlignment="1" applyProtection="1">
      <alignment horizontal="left"/>
      <protection/>
    </xf>
    <xf numFmtId="206" fontId="20" fillId="3" borderId="6" xfId="0" applyNumberFormat="1" applyFont="1" applyFill="1" applyBorder="1" applyAlignment="1" applyProtection="1">
      <alignment horizontal="centerContinuous"/>
      <protection/>
    </xf>
    <xf numFmtId="206" fontId="20" fillId="3" borderId="1" xfId="0" applyNumberFormat="1" applyFont="1" applyFill="1" applyBorder="1" applyAlignment="1" applyProtection="1">
      <alignment/>
      <protection/>
    </xf>
    <xf numFmtId="37" fontId="20" fillId="3" borderId="0" xfId="0" applyNumberFormat="1" applyFont="1" applyFill="1" applyAlignment="1" applyProtection="1">
      <alignment/>
      <protection/>
    </xf>
    <xf numFmtId="206" fontId="20" fillId="3" borderId="0" xfId="0" applyNumberFormat="1" applyFont="1" applyFill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 horizontal="centerContinuous"/>
      <protection/>
    </xf>
    <xf numFmtId="206" fontId="20" fillId="3" borderId="0" xfId="0" applyNumberFormat="1" applyFont="1" applyFill="1" applyAlignment="1" applyProtection="1" quotePrefix="1">
      <alignment/>
      <protection/>
    </xf>
    <xf numFmtId="37" fontId="20" fillId="3" borderId="2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left"/>
      <protection/>
    </xf>
    <xf numFmtId="206" fontId="20" fillId="3" borderId="2" xfId="0" applyNumberFormat="1" applyFont="1" applyFill="1" applyBorder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/>
      <protection/>
    </xf>
    <xf numFmtId="37" fontId="20" fillId="3" borderId="6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right"/>
      <protection/>
    </xf>
    <xf numFmtId="37" fontId="20" fillId="3" borderId="7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Continuous"/>
      <protection/>
    </xf>
    <xf numFmtId="206" fontId="20" fillId="3" borderId="8" xfId="0" applyNumberFormat="1" applyFont="1" applyFill="1" applyBorder="1" applyAlignment="1" applyProtection="1">
      <alignment horizontal="right"/>
      <protection/>
    </xf>
    <xf numFmtId="37" fontId="20" fillId="3" borderId="1" xfId="25" applyNumberFormat="1" applyFont="1" applyFill="1" applyBorder="1" applyAlignment="1" applyProtection="1">
      <alignment horizontal="left"/>
      <protection/>
    </xf>
    <xf numFmtId="206" fontId="20" fillId="3" borderId="6" xfId="25" applyNumberFormat="1" applyFont="1" applyFill="1" applyBorder="1" applyAlignment="1" applyProtection="1">
      <alignment horizontal="centerContinuous"/>
      <protection/>
    </xf>
    <xf numFmtId="206" fontId="20" fillId="3" borderId="1" xfId="25" applyNumberFormat="1" applyFont="1" applyFill="1" applyBorder="1" applyProtection="1">
      <alignment/>
      <protection/>
    </xf>
    <xf numFmtId="37" fontId="20" fillId="3" borderId="2" xfId="25" applyNumberFormat="1" applyFont="1" applyFill="1" applyBorder="1" applyAlignment="1" applyProtection="1">
      <alignment horizontal="center"/>
      <protection/>
    </xf>
    <xf numFmtId="37" fontId="20" fillId="3" borderId="2" xfId="25" applyNumberFormat="1" applyFont="1" applyFill="1" applyBorder="1" applyAlignment="1" applyProtection="1">
      <alignment horizontal="left"/>
      <protection/>
    </xf>
    <xf numFmtId="206" fontId="20" fillId="3" borderId="2" xfId="25" applyNumberFormat="1" applyFont="1" applyFill="1" applyBorder="1" applyAlignment="1" applyProtection="1">
      <alignment horizontal="right"/>
      <protection/>
    </xf>
    <xf numFmtId="206" fontId="20" fillId="3" borderId="2" xfId="25" applyNumberFormat="1" applyFont="1" applyFill="1" applyBorder="1" applyAlignment="1" applyProtection="1">
      <alignment horizontal="center"/>
      <protection/>
    </xf>
    <xf numFmtId="206" fontId="20" fillId="3" borderId="1" xfId="0" applyNumberFormat="1" applyFont="1" applyFill="1" applyBorder="1" applyAlignment="1" applyProtection="1">
      <alignment horizontal="right"/>
      <protection/>
    </xf>
    <xf numFmtId="37" fontId="20" fillId="3" borderId="5" xfId="0" applyNumberFormat="1" applyFont="1" applyFill="1" applyBorder="1" applyAlignment="1" applyProtection="1">
      <alignment horizontal="centerContinuous"/>
      <protection/>
    </xf>
    <xf numFmtId="37" fontId="20" fillId="3" borderId="9" xfId="0" applyNumberFormat="1" applyFont="1" applyFill="1" applyBorder="1" applyAlignment="1" applyProtection="1">
      <alignment horizontal="right"/>
      <protection/>
    </xf>
    <xf numFmtId="3" fontId="20" fillId="3" borderId="5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Continuous"/>
      <protection/>
    </xf>
    <xf numFmtId="3" fontId="20" fillId="3" borderId="5" xfId="0" applyNumberFormat="1" applyFont="1" applyFill="1" applyBorder="1" applyAlignment="1" applyProtection="1">
      <alignment horizontal="right"/>
      <protection/>
    </xf>
    <xf numFmtId="3" fontId="20" fillId="3" borderId="9" xfId="0" applyNumberFormat="1" applyFont="1" applyFill="1" applyBorder="1" applyAlignment="1" applyProtection="1">
      <alignment horizontal="center"/>
      <protection/>
    </xf>
    <xf numFmtId="3" fontId="20" fillId="3" borderId="9" xfId="0" applyNumberFormat="1" applyFont="1" applyFill="1" applyBorder="1" applyAlignment="1" applyProtection="1">
      <alignment horizontal="right"/>
      <protection/>
    </xf>
    <xf numFmtId="208" fontId="8" fillId="0" borderId="4" xfId="0" applyNumberFormat="1" applyFont="1" applyBorder="1" applyAlignment="1" applyProtection="1">
      <alignment horizontal="left"/>
      <protection/>
    </xf>
    <xf numFmtId="206" fontId="21" fillId="0" borderId="0" xfId="15" applyFont="1" applyAlignment="1">
      <alignment/>
    </xf>
    <xf numFmtId="206" fontId="22" fillId="0" borderId="0" xfId="15" applyFont="1" applyFill="1" applyAlignment="1">
      <alignment/>
    </xf>
    <xf numFmtId="212" fontId="8" fillId="0" borderId="4" xfId="17" applyNumberFormat="1" applyFont="1" applyBorder="1" applyAlignment="1" applyProtection="1">
      <alignment/>
      <protection/>
    </xf>
    <xf numFmtId="37" fontId="20" fillId="3" borderId="0" xfId="0" applyNumberFormat="1" applyFont="1" applyFill="1" applyBorder="1" applyAlignment="1" applyProtection="1">
      <alignment horizontal="center"/>
      <protection/>
    </xf>
    <xf numFmtId="206" fontId="8" fillId="0" borderId="4" xfId="0" applyNumberFormat="1" applyFont="1" applyBorder="1" applyAlignment="1" applyProtection="1">
      <alignment/>
      <protection/>
    </xf>
    <xf numFmtId="206" fontId="23" fillId="0" borderId="0" xfId="24" applyFont="1" applyAlignment="1">
      <alignment horizontal="center"/>
      <protection/>
    </xf>
    <xf numFmtId="37" fontId="16" fillId="0" borderId="0" xfId="23" applyFont="1" applyAlignment="1">
      <alignment horizontal="center"/>
      <protection/>
    </xf>
    <xf numFmtId="206" fontId="22" fillId="4" borderId="0" xfId="15" applyFont="1" applyFill="1" applyAlignment="1">
      <alignment horizontal="center"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left"/>
      <protection/>
    </xf>
    <xf numFmtId="206" fontId="21" fillId="0" borderId="0" xfId="15" applyFont="1" applyAlignment="1">
      <alignment horizontal="center"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" borderId="6" xfId="0" applyNumberFormat="1" applyFont="1" applyFill="1" applyBorder="1" applyAlignment="1" applyProtection="1">
      <alignment horizontal="center"/>
      <protection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8" fillId="0" borderId="0" xfId="0" applyNumberFormat="1" applyFont="1" applyAlignment="1" applyProtection="1">
      <alignment horizontal="justify" wrapText="1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5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2" xfId="0" applyNumberFormat="1" applyFont="1" applyFill="1" applyBorder="1" applyAlignment="1" applyProtection="1" quotePrefix="1">
      <alignment horizontal="center" vertical="center" wrapText="1"/>
      <protection/>
    </xf>
    <xf numFmtId="37" fontId="20" fillId="3" borderId="5" xfId="0" applyNumberFormat="1" applyFont="1" applyFill="1" applyBorder="1" applyAlignment="1" applyProtection="1">
      <alignment horizontal="center" vertical="center"/>
      <protection/>
    </xf>
    <xf numFmtId="37" fontId="20" fillId="3" borderId="9" xfId="0" applyNumberFormat="1" applyFont="1" applyFill="1" applyBorder="1" applyAlignment="1" applyProtection="1">
      <alignment horizontal="center" vertical="center"/>
      <protection/>
    </xf>
    <xf numFmtId="206" fontId="19" fillId="0" borderId="0" xfId="15" applyFont="1" applyAlignment="1">
      <alignment horizontal="center"/>
    </xf>
    <xf numFmtId="3" fontId="20" fillId="3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6</xdr:col>
      <xdr:colOff>771525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0610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34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24375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34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077325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34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3630275"/>
          <a:ext cx="14173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039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10100"/>
          <a:ext cx="14697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27</xdr:col>
      <xdr:colOff>0</xdr:colOff>
      <xdr:row>64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315450"/>
          <a:ext cx="14697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27</xdr:col>
      <xdr:colOff>0</xdr:colOff>
      <xdr:row>96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14011275"/>
          <a:ext cx="14697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5648325"/>
          <a:ext cx="824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7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5295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7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105900"/>
          <a:ext cx="99345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38017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23862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16</xdr:col>
      <xdr:colOff>0</xdr:colOff>
      <xdr:row>57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486775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16</xdr:col>
      <xdr:colOff>0</xdr:colOff>
      <xdr:row>85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2725400"/>
          <a:ext cx="138017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81525"/>
          <a:ext cx="817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735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35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62475"/>
          <a:ext cx="14735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35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096375"/>
          <a:ext cx="147351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4716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610100"/>
          <a:ext cx="13506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220200"/>
          <a:ext cx="13506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3773150"/>
          <a:ext cx="147161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448175"/>
          <a:ext cx="74199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35</xdr:col>
      <xdr:colOff>0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438650"/>
          <a:ext cx="8705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752975"/>
          <a:ext cx="822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8</xdr:col>
      <xdr:colOff>0</xdr:colOff>
      <xdr:row>69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334500"/>
          <a:ext cx="8220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20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455295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10590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20</xdr:col>
      <xdr:colOff>0</xdr:colOff>
      <xdr:row>94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3658850"/>
          <a:ext cx="13830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showGridLines="0" showRowColHeaders="0" tabSelected="1" workbookViewId="0" topLeftCell="A1">
      <selection activeCell="A1" sqref="A1"/>
    </sheetView>
  </sheetViews>
  <sheetFormatPr defaultColWidth="11.19921875" defaultRowHeight="15" zeroHeight="1"/>
  <cols>
    <col min="1" max="1" width="4.09765625" style="104" customWidth="1"/>
    <col min="2" max="2" width="30.5" style="104" bestFit="1" customWidth="1"/>
    <col min="3" max="3" width="1.203125" style="104" bestFit="1" customWidth="1"/>
    <col min="4" max="4" width="48.09765625" style="104" bestFit="1" customWidth="1"/>
    <col min="5" max="8" width="10" style="152" customWidth="1"/>
    <col min="9" max="9" width="6.59765625" style="152" customWidth="1"/>
    <col min="10" max="16384" width="10" style="104" hidden="1" customWidth="1"/>
  </cols>
  <sheetData>
    <row r="1" ht="11.25"/>
    <row r="2" spans="1:4" ht="11.25">
      <c r="A2" s="152"/>
      <c r="B2" s="152"/>
      <c r="C2" s="152"/>
      <c r="D2" s="152"/>
    </row>
    <row r="3" spans="1:4" ht="11.25">
      <c r="A3" s="152"/>
      <c r="B3" s="152"/>
      <c r="C3" s="152"/>
      <c r="D3" s="152"/>
    </row>
    <row r="4" spans="1:4" ht="11.25">
      <c r="A4" s="152"/>
      <c r="B4" s="152"/>
      <c r="C4" s="152"/>
      <c r="D4" s="152"/>
    </row>
    <row r="5" spans="1:4" ht="11.25">
      <c r="A5" s="152"/>
      <c r="B5" s="152"/>
      <c r="C5" s="152"/>
      <c r="D5" s="152"/>
    </row>
    <row r="6" spans="1:4" ht="11.25">
      <c r="A6" s="152"/>
      <c r="B6" s="152"/>
      <c r="C6" s="152"/>
      <c r="D6" s="152"/>
    </row>
    <row r="7" spans="1:4" ht="11.25">
      <c r="A7" s="152"/>
      <c r="B7" s="152"/>
      <c r="C7" s="152"/>
      <c r="D7" s="152"/>
    </row>
    <row r="8" spans="2:4" ht="18">
      <c r="B8" s="151" t="s">
        <v>246</v>
      </c>
      <c r="C8" s="151"/>
      <c r="D8" s="151"/>
    </row>
    <row r="9" ht="11.25"/>
    <row r="10" spans="2:4" ht="11.25">
      <c r="B10" s="105" t="s">
        <v>184</v>
      </c>
      <c r="C10" s="103" t="s">
        <v>185</v>
      </c>
      <c r="D10" s="106" t="s">
        <v>186</v>
      </c>
    </row>
    <row r="11" spans="2:4" ht="11.25">
      <c r="B11" s="103"/>
      <c r="C11" s="103"/>
      <c r="D11" s="106" t="s">
        <v>187</v>
      </c>
    </row>
    <row r="12" spans="2:4" ht="11.25">
      <c r="B12" s="103"/>
      <c r="C12" s="103"/>
      <c r="D12" s="106" t="s">
        <v>188</v>
      </c>
    </row>
    <row r="13" spans="2:4" ht="11.25">
      <c r="B13" s="105" t="s">
        <v>189</v>
      </c>
      <c r="C13" s="103" t="s">
        <v>185</v>
      </c>
      <c r="D13" s="106" t="s">
        <v>190</v>
      </c>
    </row>
    <row r="14" spans="2:4" ht="11.25">
      <c r="B14" s="105" t="s">
        <v>191</v>
      </c>
      <c r="C14" s="103" t="s">
        <v>185</v>
      </c>
      <c r="D14" s="106" t="s">
        <v>192</v>
      </c>
    </row>
    <row r="15" spans="2:4" ht="11.25">
      <c r="B15" s="105" t="s">
        <v>193</v>
      </c>
      <c r="C15" s="103" t="s">
        <v>185</v>
      </c>
      <c r="D15" s="106" t="s">
        <v>194</v>
      </c>
    </row>
    <row r="16" spans="2:4" ht="11.25">
      <c r="B16" s="103"/>
      <c r="C16" s="103"/>
      <c r="D16" s="106" t="s">
        <v>195</v>
      </c>
    </row>
    <row r="17" spans="2:4" ht="11.25">
      <c r="B17" s="103"/>
      <c r="C17" s="103"/>
      <c r="D17" s="106" t="s">
        <v>196</v>
      </c>
    </row>
    <row r="18" spans="2:4" ht="11.25">
      <c r="B18" s="105" t="s">
        <v>197</v>
      </c>
      <c r="C18" s="103" t="s">
        <v>185</v>
      </c>
      <c r="D18" s="106" t="s">
        <v>198</v>
      </c>
    </row>
    <row r="19" spans="2:4" ht="11.25">
      <c r="B19" s="105" t="s">
        <v>229</v>
      </c>
      <c r="C19" s="103" t="s">
        <v>185</v>
      </c>
      <c r="D19" s="106" t="s">
        <v>230</v>
      </c>
    </row>
    <row r="20" spans="2:4" ht="11.25">
      <c r="B20" s="105" t="s">
        <v>199</v>
      </c>
      <c r="C20" s="103" t="s">
        <v>185</v>
      </c>
      <c r="D20" s="106" t="s">
        <v>200</v>
      </c>
    </row>
    <row r="21" spans="2:4" ht="11.25">
      <c r="B21" s="105" t="s">
        <v>201</v>
      </c>
      <c r="C21" s="103" t="s">
        <v>185</v>
      </c>
      <c r="D21" s="106" t="s">
        <v>202</v>
      </c>
    </row>
    <row r="22" spans="2:4" ht="11.25">
      <c r="B22" s="103"/>
      <c r="C22" s="103"/>
      <c r="D22" s="106" t="s">
        <v>203</v>
      </c>
    </row>
    <row r="23" spans="2:4" ht="11.25">
      <c r="B23" s="103"/>
      <c r="C23" s="103"/>
      <c r="D23" s="106" t="s">
        <v>204</v>
      </c>
    </row>
    <row r="24" spans="2:4" ht="11.25">
      <c r="B24" s="105" t="s">
        <v>205</v>
      </c>
      <c r="C24" s="103" t="s">
        <v>185</v>
      </c>
      <c r="D24" s="106" t="s">
        <v>206</v>
      </c>
    </row>
    <row r="25" spans="2:4" ht="11.25">
      <c r="B25" s="103"/>
      <c r="C25" s="103"/>
      <c r="D25" s="106" t="s">
        <v>207</v>
      </c>
    </row>
    <row r="26" spans="2:4" ht="11.25">
      <c r="B26" s="103"/>
      <c r="C26" s="103"/>
      <c r="D26" s="106" t="s">
        <v>208</v>
      </c>
    </row>
    <row r="27" spans="2:4" ht="11.25">
      <c r="B27" s="105" t="s">
        <v>209</v>
      </c>
      <c r="C27" s="103" t="s">
        <v>185</v>
      </c>
      <c r="D27" s="106" t="s">
        <v>210</v>
      </c>
    </row>
    <row r="28" spans="2:4" ht="11.25">
      <c r="B28" s="103"/>
      <c r="C28" s="103"/>
      <c r="D28" s="106" t="s">
        <v>211</v>
      </c>
    </row>
    <row r="29" spans="2:4" ht="11.25">
      <c r="B29" s="103"/>
      <c r="C29" s="103"/>
      <c r="D29" s="106" t="s">
        <v>212</v>
      </c>
    </row>
    <row r="30" spans="2:4" ht="11.25">
      <c r="B30" s="105" t="s">
        <v>213</v>
      </c>
      <c r="C30" s="103" t="s">
        <v>185</v>
      </c>
      <c r="D30" s="106" t="s">
        <v>214</v>
      </c>
    </row>
    <row r="31" spans="2:4" ht="11.25">
      <c r="B31" s="103"/>
      <c r="C31" s="103"/>
      <c r="D31" s="106" t="s">
        <v>215</v>
      </c>
    </row>
    <row r="32" spans="2:4" ht="11.25">
      <c r="B32" s="105" t="s">
        <v>216</v>
      </c>
      <c r="C32" s="103" t="s">
        <v>185</v>
      </c>
      <c r="D32" s="106" t="s">
        <v>217</v>
      </c>
    </row>
    <row r="33" ht="11.25">
      <c r="D33" s="106"/>
    </row>
    <row r="34" ht="11.25" customHeight="1" hidden="1">
      <c r="D34" s="106"/>
    </row>
    <row r="35" ht="11.25" customHeight="1" hidden="1">
      <c r="D35" s="106"/>
    </row>
    <row r="36" ht="11.25" customHeight="1" hidden="1">
      <c r="D36" s="106"/>
    </row>
    <row r="37" ht="11.25" customHeight="1" hidden="1">
      <c r="D37" s="106"/>
    </row>
    <row r="38" ht="11.25" customHeight="1" hidden="1">
      <c r="D38" s="106"/>
    </row>
    <row r="39" ht="11.25" customHeight="1" hidden="1">
      <c r="D39" s="106"/>
    </row>
    <row r="40" ht="11.25" customHeight="1" hidden="1">
      <c r="D40" s="106"/>
    </row>
    <row r="41" ht="11.25" customHeight="1" hidden="1">
      <c r="D41" s="106"/>
    </row>
    <row r="42" ht="11.25" customHeight="1" hidden="1">
      <c r="D42" s="106"/>
    </row>
    <row r="43" ht="11.25" customHeight="1" hidden="1">
      <c r="D43" s="106"/>
    </row>
    <row r="44" ht="11.25" customHeight="1" hidden="1">
      <c r="D44" s="106"/>
    </row>
    <row r="45" ht="11.25" customHeight="1" hidden="1">
      <c r="D45" s="106"/>
    </row>
    <row r="46" ht="11.25" customHeight="1" hidden="1">
      <c r="D46" s="106"/>
    </row>
    <row r="47" ht="11.25" customHeight="1" hidden="1">
      <c r="D47" s="106"/>
    </row>
    <row r="48" ht="11.25" customHeight="1" hidden="1">
      <c r="D48" s="106"/>
    </row>
    <row r="49" ht="11.25" customHeight="1" hidden="1">
      <c r="D49" s="106"/>
    </row>
    <row r="50" ht="11.25" customHeight="1" hidden="1">
      <c r="D50" s="106"/>
    </row>
  </sheetData>
  <mergeCells count="3">
    <mergeCell ref="B8:D8"/>
    <mergeCell ref="E1:I65536"/>
    <mergeCell ref="A2:D7"/>
  </mergeCells>
  <hyperlinks>
    <hyperlink ref="B10" location="'Cartera vigente por mes'!A1" display="Cartera vigente por mes"/>
    <hyperlink ref="B13" location="'Variacion anual de cartera'!A1" display="Variación anual de cartera"/>
    <hyperlink ref="B14" location="'Cotizantes por renta'!A1" display="Cotizantes por renta"/>
    <hyperlink ref="B15" location="'Cartera por region'!A1" display="Cartera por región"/>
    <hyperlink ref="B18" location="'Participacion de cartera'!A1" display="Participación cartera"/>
    <hyperlink ref="B19" location="'Participacion de cartera (2)'!A1" display="Participación cartera (2)"/>
    <hyperlink ref="B20" location="'Beneficiarios por tipo'!A1" display="Beneficiarios por tipo"/>
    <hyperlink ref="B21" location="'Cartera masculina por edad'!A1" display="Cartera masculina por edad"/>
    <hyperlink ref="B24" location="'Cartera femenina por edad'!A1" display="Cartera femenina por edad"/>
    <hyperlink ref="B27" location="'Cartera total por edad'!A1" display="Cartera total por edad"/>
    <hyperlink ref="B30" location="'Suscrip y desahucio del sistema'!A1" display="Suscrip y desahucio del sistema"/>
    <hyperlink ref="B32" location="'Suscrip y desahucio por isapre'!A1" display="Suscrip y desahucio por isapre"/>
    <hyperlink ref="D10" location="'Cartera vigente por mes'!A1" display="Cotizantes vigentes del sistema isapre"/>
    <hyperlink ref="D11" location="'Cartera vigente por mes'!A43" display="Cargas vigentes del sistema isapre"/>
    <hyperlink ref="D12" location="'Cartera vigente por mes'!A83" display="Beneficiarios vigentes del sistema isapre"/>
    <hyperlink ref="D13" location="'Variacion anual de cartera'!A1" display="Cotizantes y beneficiarios por isapre, número y tasas de crecimiento"/>
    <hyperlink ref="D14" location="'Cotizantes por renta'!A1" display="Cotizantes por renta imponible, condición previsional e isapre"/>
    <hyperlink ref="D15" location="'Cartera por region'!A1" display="Cotizantes por región e isapre"/>
    <hyperlink ref="D16" location="'Cartera por region'!A44" display="Cargas por región e isapre"/>
    <hyperlink ref="D17" location="'Cartera por region'!A85" display="Beneficiarios por región e isapre"/>
    <hyperlink ref="D18" location="'Participacion de cartera'!A1" display="Participación cotizantes y beneficiarios por isapre "/>
    <hyperlink ref="D19" location="'Participacion de cartera (2)'!A1" display="Participación cotizantes y beneficiarios por isapre con propietarios en común"/>
    <hyperlink ref="D20" location="'Beneficiarios por tipo'!A1" display="Beneficiarios por condición previsional del cotizante e isapre "/>
    <hyperlink ref="D21" location="'Cartera masculina por edad'!A1" display="Cotizantes sexo masculino por edad e isapre"/>
    <hyperlink ref="D22" location="'Cartera masculina por edad'!A44" display="Cargas sexo masculino por edad e isapre"/>
    <hyperlink ref="D23" location="'Cartera masculina por edad'!A84" display="Beneficiarios sexo masculino por edad e isapre"/>
    <hyperlink ref="D24" location="'Cartera femenina por edad'!A1" display="Cotizantes sexo femenino por edad e isapre"/>
    <hyperlink ref="D25" location="'Cartera femenina por edad'!A44" display="Cargas sexo femenino por edad e isapre"/>
    <hyperlink ref="D26" location="'Cartera femenina por edad'!A84" display="Beneficiarios sexo femenino por edad e isapre"/>
    <hyperlink ref="D27" location="'Cartera total por edad'!A1" display="Cotizantes por edad e isapre"/>
    <hyperlink ref="D28" location="'Cartera total por edad'!A44" display="Cargas por edad e isapre"/>
    <hyperlink ref="D29" location="'Cartera total por edad'!A84" display="Beneficiarios por edad e isapre"/>
    <hyperlink ref="D30" location="'Suscrip y desahucio del sistema'!A1" display="Suscripciones y desahucios de contratos por trimestres"/>
    <hyperlink ref="D31" location="'Suscrip y desahucio del sistema'!A17" display="Suscripciones y desahucios de contratos por mes"/>
    <hyperlink ref="D32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workbookViewId="0" topLeftCell="A1">
      <selection activeCell="B3" sqref="B3:T3"/>
    </sheetView>
  </sheetViews>
  <sheetFormatPr defaultColWidth="6.796875" defaultRowHeight="15" zeroHeight="1"/>
  <cols>
    <col min="1" max="1" width="4.59765625" style="1" bestFit="1" customWidth="1"/>
    <col min="2" max="2" width="19.5" style="1" customWidth="1"/>
    <col min="3" max="3" width="8.09765625" style="1" bestFit="1" customWidth="1"/>
    <col min="4" max="4" width="8.09765625" style="1" customWidth="1"/>
    <col min="5" max="5" width="7.09765625" style="1" bestFit="1" customWidth="1"/>
    <col min="6" max="9" width="8.09765625" style="1" bestFit="1" customWidth="1"/>
    <col min="10" max="14" width="7.09765625" style="1" bestFit="1" customWidth="1"/>
    <col min="15" max="15" width="6.59765625" style="1" bestFit="1" customWidth="1"/>
    <col min="16" max="18" width="6.09765625" style="1" bestFit="1" customWidth="1"/>
    <col min="19" max="19" width="8.09765625" style="1" hidden="1" customWidth="1"/>
    <col min="20" max="20" width="8.59765625" style="1" bestFit="1" customWidth="1"/>
    <col min="21" max="21" width="7.69921875" style="1" hidden="1" customWidth="1"/>
    <col min="22" max="22" width="10" style="1" hidden="1" customWidth="1"/>
    <col min="23" max="23" width="10.69921875" style="1" hidden="1" customWidth="1"/>
    <col min="24" max="16384" width="0" style="1" hidden="1" customWidth="1"/>
  </cols>
  <sheetData>
    <row r="1" spans="1:20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256" ht="10.5" customHeight="1">
      <c r="B2" s="154" t="s">
        <v>73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54" t="s">
        <v>262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5" t="s">
        <v>74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3" t="s">
        <v>56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38"/>
      <c r="T5" s="138"/>
      <c r="U5" s="21"/>
      <c r="V5" s="21"/>
      <c r="W5" s="7" t="s">
        <v>75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272</v>
      </c>
      <c r="D6" s="125" t="s">
        <v>273</v>
      </c>
      <c r="E6" s="125" t="s">
        <v>57</v>
      </c>
      <c r="F6" s="125" t="s">
        <v>58</v>
      </c>
      <c r="G6" s="125" t="s">
        <v>59</v>
      </c>
      <c r="H6" s="125" t="s">
        <v>60</v>
      </c>
      <c r="I6" s="125" t="s">
        <v>61</v>
      </c>
      <c r="J6" s="125" t="s">
        <v>62</v>
      </c>
      <c r="K6" s="125" t="s">
        <v>63</v>
      </c>
      <c r="L6" s="125" t="s">
        <v>64</v>
      </c>
      <c r="M6" s="125" t="s">
        <v>65</v>
      </c>
      <c r="N6" s="125" t="s">
        <v>66</v>
      </c>
      <c r="O6" s="125" t="s">
        <v>67</v>
      </c>
      <c r="P6" s="125" t="s">
        <v>68</v>
      </c>
      <c r="Q6" s="125" t="s">
        <v>69</v>
      </c>
      <c r="R6" s="126" t="s">
        <v>70</v>
      </c>
      <c r="S6" s="126" t="s">
        <v>224</v>
      </c>
      <c r="T6" s="139" t="s">
        <v>4</v>
      </c>
      <c r="U6" s="21"/>
      <c r="V6" s="21"/>
      <c r="W6" s="9" t="s">
        <v>76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masculina por edad'!B7</f>
        <v>Colmena Golden Cross</v>
      </c>
      <c r="C7" s="23">
        <v>28</v>
      </c>
      <c r="D7" s="23">
        <v>92</v>
      </c>
      <c r="E7" s="23">
        <v>2287</v>
      </c>
      <c r="F7" s="23">
        <v>14765</v>
      </c>
      <c r="G7" s="23">
        <v>16838</v>
      </c>
      <c r="H7" s="23">
        <v>13362</v>
      </c>
      <c r="I7" s="23">
        <v>9671</v>
      </c>
      <c r="J7" s="23">
        <v>8759</v>
      </c>
      <c r="K7" s="23">
        <v>7853</v>
      </c>
      <c r="L7" s="23">
        <v>6135</v>
      </c>
      <c r="M7" s="23">
        <v>4084</v>
      </c>
      <c r="N7" s="23">
        <v>2438</v>
      </c>
      <c r="O7" s="23">
        <v>1335</v>
      </c>
      <c r="P7" s="23">
        <v>827</v>
      </c>
      <c r="Q7" s="23">
        <v>530</v>
      </c>
      <c r="R7" s="23">
        <v>286</v>
      </c>
      <c r="S7" s="23"/>
      <c r="T7" s="26">
        <f aca="true" t="shared" si="0" ref="T7:T13">SUM(C7:S7)</f>
        <v>89290</v>
      </c>
      <c r="U7" s="21"/>
      <c r="V7" s="13"/>
      <c r="W7" s="50">
        <f>+T7/'Cartera total por edad'!T7</f>
        <v>0.42414425369802106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masculina por edad'!B8</f>
        <v>Isapre Cruz Blanca S.A.</v>
      </c>
      <c r="C8" s="23">
        <v>138</v>
      </c>
      <c r="D8" s="23">
        <v>415</v>
      </c>
      <c r="E8" s="23">
        <v>4603</v>
      </c>
      <c r="F8" s="23">
        <v>14905</v>
      </c>
      <c r="G8" s="23">
        <v>16930</v>
      </c>
      <c r="H8" s="23">
        <v>16253</v>
      </c>
      <c r="I8" s="23">
        <v>13832</v>
      </c>
      <c r="J8" s="23">
        <v>12620</v>
      </c>
      <c r="K8" s="23">
        <v>10804</v>
      </c>
      <c r="L8" s="23">
        <v>7971</v>
      </c>
      <c r="M8" s="23">
        <v>4881</v>
      </c>
      <c r="N8" s="23">
        <v>2604</v>
      </c>
      <c r="O8" s="23">
        <v>1543</v>
      </c>
      <c r="P8" s="23">
        <v>873</v>
      </c>
      <c r="Q8" s="23">
        <v>374</v>
      </c>
      <c r="R8" s="23">
        <v>208</v>
      </c>
      <c r="S8" s="23"/>
      <c r="T8" s="26">
        <f t="shared" si="0"/>
        <v>108954</v>
      </c>
      <c r="U8" s="21"/>
      <c r="V8" s="13"/>
      <c r="W8" s="50">
        <f>+T8/'Cartera total por edad'!T8</f>
        <v>0.38225986401240586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masculina por edad'!B9</f>
        <v>Vida Tres</v>
      </c>
      <c r="C9" s="23">
        <v>8</v>
      </c>
      <c r="D9" s="23">
        <v>48</v>
      </c>
      <c r="E9" s="23">
        <v>457</v>
      </c>
      <c r="F9" s="23">
        <v>2748</v>
      </c>
      <c r="G9" s="23">
        <v>4070</v>
      </c>
      <c r="H9" s="23">
        <v>4422</v>
      </c>
      <c r="I9" s="23">
        <v>3798</v>
      </c>
      <c r="J9" s="23">
        <v>3095</v>
      </c>
      <c r="K9" s="23">
        <v>2751</v>
      </c>
      <c r="L9" s="23">
        <v>2149</v>
      </c>
      <c r="M9" s="23">
        <v>1808</v>
      </c>
      <c r="N9" s="23">
        <v>1106</v>
      </c>
      <c r="O9" s="23">
        <v>619</v>
      </c>
      <c r="P9" s="23">
        <v>481</v>
      </c>
      <c r="Q9" s="23">
        <v>197</v>
      </c>
      <c r="R9" s="23">
        <v>123</v>
      </c>
      <c r="S9" s="23"/>
      <c r="T9" s="26">
        <f t="shared" si="0"/>
        <v>27880</v>
      </c>
      <c r="U9" s="21"/>
      <c r="V9" s="13"/>
      <c r="W9" s="50">
        <f>+T9/'Cartera total por edad'!T9</f>
        <v>0.39984511021555497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masculina por edad'!B10</f>
        <v>Ferrosalud</v>
      </c>
      <c r="C10" s="23">
        <v>2</v>
      </c>
      <c r="D10" s="23">
        <v>8</v>
      </c>
      <c r="E10" s="23">
        <v>158</v>
      </c>
      <c r="F10" s="23">
        <v>412</v>
      </c>
      <c r="G10" s="23">
        <v>568</v>
      </c>
      <c r="H10" s="23">
        <v>604</v>
      </c>
      <c r="I10" s="23">
        <v>539</v>
      </c>
      <c r="J10" s="23">
        <v>468</v>
      </c>
      <c r="K10" s="23">
        <v>385</v>
      </c>
      <c r="L10" s="23">
        <v>287</v>
      </c>
      <c r="M10" s="23">
        <v>130</v>
      </c>
      <c r="N10" s="23">
        <v>38</v>
      </c>
      <c r="O10" s="23">
        <v>15</v>
      </c>
      <c r="P10" s="23">
        <v>11</v>
      </c>
      <c r="Q10" s="23">
        <v>5</v>
      </c>
      <c r="R10" s="23">
        <v>1</v>
      </c>
      <c r="S10" s="23"/>
      <c r="T10" s="26">
        <f>SUM(C10:S10)</f>
        <v>3631</v>
      </c>
      <c r="U10" s="21"/>
      <c r="V10" s="13"/>
      <c r="W10" s="50">
        <f>+T10/'Cartera total por edad'!T10</f>
        <v>0.37066149448754593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masculina por edad'!B11</f>
        <v>Mas Vida</v>
      </c>
      <c r="C11" s="23">
        <v>97</v>
      </c>
      <c r="D11" s="23">
        <v>137</v>
      </c>
      <c r="E11" s="23">
        <v>1594</v>
      </c>
      <c r="F11" s="23">
        <v>9153</v>
      </c>
      <c r="G11" s="23">
        <v>13552</v>
      </c>
      <c r="H11" s="23">
        <v>12166</v>
      </c>
      <c r="I11" s="23">
        <v>9153</v>
      </c>
      <c r="J11" s="23">
        <v>7195</v>
      </c>
      <c r="K11" s="23">
        <v>5665</v>
      </c>
      <c r="L11" s="23">
        <v>3467</v>
      </c>
      <c r="M11" s="23">
        <v>1284</v>
      </c>
      <c r="N11" s="23">
        <v>604</v>
      </c>
      <c r="O11" s="23">
        <v>298</v>
      </c>
      <c r="P11" s="23">
        <v>207</v>
      </c>
      <c r="Q11" s="23">
        <v>108</v>
      </c>
      <c r="R11" s="23">
        <v>92</v>
      </c>
      <c r="S11" s="23"/>
      <c r="T11" s="26">
        <f t="shared" si="0"/>
        <v>64772</v>
      </c>
      <c r="U11" s="21"/>
      <c r="V11" s="13"/>
      <c r="W11" s="50">
        <f>+T11/'Cartera total por edad'!T11</f>
        <v>0.40889607151199125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masculina por edad'!B12</f>
        <v>Isapre Banmédica</v>
      </c>
      <c r="C12" s="23">
        <v>21</v>
      </c>
      <c r="D12" s="23">
        <v>195</v>
      </c>
      <c r="E12" s="23">
        <v>3482</v>
      </c>
      <c r="F12" s="23">
        <v>12852</v>
      </c>
      <c r="G12" s="23">
        <v>14742</v>
      </c>
      <c r="H12" s="23">
        <v>13927</v>
      </c>
      <c r="I12" s="23">
        <v>12956</v>
      </c>
      <c r="J12" s="23">
        <v>11500</v>
      </c>
      <c r="K12" s="23">
        <v>9544</v>
      </c>
      <c r="L12" s="23">
        <v>8198</v>
      </c>
      <c r="M12" s="23">
        <v>5528</v>
      </c>
      <c r="N12" s="23">
        <v>3400</v>
      </c>
      <c r="O12" s="23">
        <v>1827</v>
      </c>
      <c r="P12" s="23">
        <v>1323</v>
      </c>
      <c r="Q12" s="23">
        <v>743</v>
      </c>
      <c r="R12" s="23">
        <v>533</v>
      </c>
      <c r="S12" s="23"/>
      <c r="T12" s="26">
        <f t="shared" si="0"/>
        <v>100771</v>
      </c>
      <c r="U12" s="21"/>
      <c r="V12" s="13"/>
      <c r="W12" s="50">
        <f>+T12/'Cartera total por edad'!T12</f>
        <v>0.3421916756936639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masculina por edad'!B13</f>
        <v>Consalud S.A.</v>
      </c>
      <c r="C13" s="23">
        <v>68</v>
      </c>
      <c r="D13" s="23">
        <v>722</v>
      </c>
      <c r="E13" s="23">
        <v>5201</v>
      </c>
      <c r="F13" s="23">
        <v>10802</v>
      </c>
      <c r="G13" s="23">
        <v>10560</v>
      </c>
      <c r="H13" s="23">
        <v>9572</v>
      </c>
      <c r="I13" s="23">
        <v>8724</v>
      </c>
      <c r="J13" s="23">
        <v>8210</v>
      </c>
      <c r="K13" s="23">
        <v>7413</v>
      </c>
      <c r="L13" s="23">
        <v>6012</v>
      </c>
      <c r="M13" s="23">
        <v>3246</v>
      </c>
      <c r="N13" s="23">
        <v>1884</v>
      </c>
      <c r="O13" s="23">
        <v>1426</v>
      </c>
      <c r="P13" s="23">
        <v>1012</v>
      </c>
      <c r="Q13" s="23">
        <v>512</v>
      </c>
      <c r="R13" s="23">
        <v>318</v>
      </c>
      <c r="S13" s="23"/>
      <c r="T13" s="26">
        <f t="shared" si="0"/>
        <v>75682</v>
      </c>
      <c r="U13" s="21"/>
      <c r="V13" s="13"/>
      <c r="W13" s="50">
        <f>+T13/'Cartera total por edad'!T13</f>
        <v>0.24501596058092628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55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46</v>
      </c>
      <c r="C15" s="26">
        <f aca="true" t="shared" si="1" ref="C15:T15">SUM(C7:C14)</f>
        <v>362</v>
      </c>
      <c r="D15" s="26">
        <f t="shared" si="1"/>
        <v>1617</v>
      </c>
      <c r="E15" s="26">
        <f t="shared" si="1"/>
        <v>17782</v>
      </c>
      <c r="F15" s="26">
        <f t="shared" si="1"/>
        <v>65637</v>
      </c>
      <c r="G15" s="26">
        <f t="shared" si="1"/>
        <v>77260</v>
      </c>
      <c r="H15" s="26">
        <f t="shared" si="1"/>
        <v>70306</v>
      </c>
      <c r="I15" s="26">
        <f t="shared" si="1"/>
        <v>58673</v>
      </c>
      <c r="J15" s="26">
        <f t="shared" si="1"/>
        <v>51847</v>
      </c>
      <c r="K15" s="26">
        <f t="shared" si="1"/>
        <v>44415</v>
      </c>
      <c r="L15" s="26">
        <f t="shared" si="1"/>
        <v>34219</v>
      </c>
      <c r="M15" s="26">
        <f t="shared" si="1"/>
        <v>20961</v>
      </c>
      <c r="N15" s="26">
        <f t="shared" si="1"/>
        <v>12074</v>
      </c>
      <c r="O15" s="26">
        <f t="shared" si="1"/>
        <v>7063</v>
      </c>
      <c r="P15" s="26">
        <f t="shared" si="1"/>
        <v>4734</v>
      </c>
      <c r="Q15" s="26">
        <f t="shared" si="1"/>
        <v>2469</v>
      </c>
      <c r="R15" s="26">
        <f t="shared" si="1"/>
        <v>1561</v>
      </c>
      <c r="S15" s="26">
        <f t="shared" si="1"/>
        <v>0</v>
      </c>
      <c r="T15" s="26">
        <f t="shared" si="1"/>
        <v>470980</v>
      </c>
      <c r="U15" s="21">
        <v>0</v>
      </c>
      <c r="V15" s="26"/>
      <c r="W15" s="50">
        <f>+T15/'Cartera total por edad'!T15</f>
        <v>0.35230658407431814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55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masculina por edad'!B17</f>
        <v>San Lorenzo</v>
      </c>
      <c r="C17" s="23"/>
      <c r="D17" s="23"/>
      <c r="E17" s="23">
        <v>3</v>
      </c>
      <c r="F17" s="23">
        <v>3</v>
      </c>
      <c r="G17" s="23">
        <v>21</v>
      </c>
      <c r="H17" s="23">
        <v>20</v>
      </c>
      <c r="I17" s="23">
        <v>13</v>
      </c>
      <c r="J17" s="23">
        <v>23</v>
      </c>
      <c r="K17" s="23">
        <v>27</v>
      </c>
      <c r="L17" s="23">
        <v>35</v>
      </c>
      <c r="M17" s="23">
        <v>14</v>
      </c>
      <c r="N17" s="23">
        <v>6</v>
      </c>
      <c r="O17" s="23">
        <v>3</v>
      </c>
      <c r="P17" s="23"/>
      <c r="Q17" s="23"/>
      <c r="R17" s="23"/>
      <c r="S17" s="23"/>
      <c r="T17" s="26">
        <f aca="true" t="shared" si="2" ref="T17:T22">SUM(C17:S17)</f>
        <v>168</v>
      </c>
      <c r="U17" s="21"/>
      <c r="V17" s="13"/>
      <c r="W17" s="50">
        <f>+T17/'Cartera total por edad'!T17</f>
        <v>0.10376775787523163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masculina por edad'!B18</f>
        <v>Fusat Ltda.</v>
      </c>
      <c r="C18" s="23">
        <v>174</v>
      </c>
      <c r="D18" s="23">
        <v>33</v>
      </c>
      <c r="E18" s="23">
        <v>29</v>
      </c>
      <c r="F18" s="23">
        <v>210</v>
      </c>
      <c r="G18" s="23">
        <v>355</v>
      </c>
      <c r="H18" s="23">
        <v>372</v>
      </c>
      <c r="I18" s="23">
        <v>377</v>
      </c>
      <c r="J18" s="23">
        <v>329</v>
      </c>
      <c r="K18" s="23">
        <v>422</v>
      </c>
      <c r="L18" s="23">
        <v>420</v>
      </c>
      <c r="M18" s="23">
        <v>306</v>
      </c>
      <c r="N18" s="23">
        <v>184</v>
      </c>
      <c r="O18" s="23">
        <v>76</v>
      </c>
      <c r="P18" s="23">
        <v>51</v>
      </c>
      <c r="Q18" s="23">
        <v>25</v>
      </c>
      <c r="R18" s="23">
        <v>37</v>
      </c>
      <c r="S18" s="23"/>
      <c r="T18" s="26">
        <f t="shared" si="2"/>
        <v>3400</v>
      </c>
      <c r="U18" s="21"/>
      <c r="V18" s="13"/>
      <c r="W18" s="50">
        <f>+T18/'Cartera total por edad'!T18</f>
        <v>0.2366534419155008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masculina por edad'!B19</f>
        <v>Chuquicamata</v>
      </c>
      <c r="C19" s="23">
        <v>199</v>
      </c>
      <c r="D19" s="23">
        <v>13</v>
      </c>
      <c r="E19" s="23">
        <v>43</v>
      </c>
      <c r="F19" s="23">
        <v>284</v>
      </c>
      <c r="G19" s="23">
        <v>230</v>
      </c>
      <c r="H19" s="23">
        <v>196</v>
      </c>
      <c r="I19" s="23">
        <v>219</v>
      </c>
      <c r="J19" s="23">
        <v>235</v>
      </c>
      <c r="K19" s="23">
        <v>218</v>
      </c>
      <c r="L19" s="23">
        <v>246</v>
      </c>
      <c r="M19" s="23">
        <v>156</v>
      </c>
      <c r="N19" s="23">
        <v>57</v>
      </c>
      <c r="O19" s="23">
        <v>10</v>
      </c>
      <c r="P19" s="23">
        <v>13</v>
      </c>
      <c r="Q19" s="23">
        <v>6</v>
      </c>
      <c r="R19" s="23">
        <v>14</v>
      </c>
      <c r="S19" s="23"/>
      <c r="T19" s="26">
        <f t="shared" si="2"/>
        <v>2139</v>
      </c>
      <c r="U19" s="21"/>
      <c r="V19" s="13"/>
      <c r="W19" s="50">
        <f>+T19/'Cartera total por edad'!T19</f>
        <v>0.17343711992216007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masculina por edad'!B20</f>
        <v>Río Blanco</v>
      </c>
      <c r="C20" s="23">
        <v>1</v>
      </c>
      <c r="D20" s="23">
        <v>1</v>
      </c>
      <c r="E20" s="23"/>
      <c r="F20" s="23">
        <v>16</v>
      </c>
      <c r="G20" s="23">
        <v>34</v>
      </c>
      <c r="H20" s="23">
        <v>35</v>
      </c>
      <c r="I20" s="23">
        <v>34</v>
      </c>
      <c r="J20" s="23">
        <v>29</v>
      </c>
      <c r="K20" s="23">
        <v>33</v>
      </c>
      <c r="L20" s="23">
        <v>29</v>
      </c>
      <c r="M20" s="23">
        <v>21</v>
      </c>
      <c r="N20" s="23">
        <v>7</v>
      </c>
      <c r="O20" s="23">
        <v>1</v>
      </c>
      <c r="P20" s="23">
        <v>1</v>
      </c>
      <c r="Q20" s="23">
        <v>2</v>
      </c>
      <c r="R20" s="23"/>
      <c r="S20" s="23"/>
      <c r="T20" s="26">
        <f t="shared" si="2"/>
        <v>244</v>
      </c>
      <c r="U20" s="21"/>
      <c r="V20" s="13"/>
      <c r="W20" s="50">
        <f>+T20/'Cartera total por edad'!T20</f>
        <v>0.11725132148005767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masculina por edad'!B21</f>
        <v>Isapre Fundación</v>
      </c>
      <c r="C21" s="23">
        <v>3</v>
      </c>
      <c r="D21" s="23">
        <v>3</v>
      </c>
      <c r="E21" s="23">
        <v>113</v>
      </c>
      <c r="F21" s="23">
        <v>475</v>
      </c>
      <c r="G21" s="23">
        <v>439</v>
      </c>
      <c r="H21" s="23">
        <v>582</v>
      </c>
      <c r="I21" s="23">
        <v>477</v>
      </c>
      <c r="J21" s="23">
        <v>380</v>
      </c>
      <c r="K21" s="23">
        <v>375</v>
      </c>
      <c r="L21" s="23">
        <v>569</v>
      </c>
      <c r="M21" s="23">
        <v>686</v>
      </c>
      <c r="N21" s="23">
        <v>469</v>
      </c>
      <c r="O21" s="23">
        <v>390</v>
      </c>
      <c r="P21" s="23">
        <v>448</v>
      </c>
      <c r="Q21" s="23">
        <v>452</v>
      </c>
      <c r="R21" s="23">
        <v>528</v>
      </c>
      <c r="S21" s="23"/>
      <c r="T21" s="26">
        <f t="shared" si="2"/>
        <v>6389</v>
      </c>
      <c r="U21" s="21"/>
      <c r="V21" s="13"/>
      <c r="W21" s="50">
        <f>+T21/'Cartera total por edad'!T21</f>
        <v>0.46829876126951553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masculina por edad'!B22</f>
        <v>Cruz del Norte</v>
      </c>
      <c r="C22" s="23"/>
      <c r="D22" s="23"/>
      <c r="E22" s="23">
        <v>4</v>
      </c>
      <c r="F22" s="23">
        <v>16</v>
      </c>
      <c r="G22" s="23">
        <v>12</v>
      </c>
      <c r="H22" s="23">
        <v>15</v>
      </c>
      <c r="I22" s="23">
        <v>14</v>
      </c>
      <c r="J22" s="23">
        <v>9</v>
      </c>
      <c r="K22" s="23">
        <v>12</v>
      </c>
      <c r="L22" s="23">
        <v>9</v>
      </c>
      <c r="M22" s="23">
        <v>7</v>
      </c>
      <c r="N22" s="23"/>
      <c r="O22" s="23">
        <v>2</v>
      </c>
      <c r="P22" s="23"/>
      <c r="Q22" s="23"/>
      <c r="R22" s="23"/>
      <c r="S22" s="23"/>
      <c r="T22" s="26">
        <f t="shared" si="2"/>
        <v>100</v>
      </c>
      <c r="U22" s="21"/>
      <c r="V22" s="13"/>
      <c r="W22" s="50">
        <f>+T22/'Cartera total por edad'!T22</f>
        <v>0.07462686567164178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55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52</v>
      </c>
      <c r="C24" s="26">
        <f aca="true" t="shared" si="3" ref="C24:T24">SUM(C17:C22)</f>
        <v>377</v>
      </c>
      <c r="D24" s="26">
        <f>SUM(D17:D22)</f>
        <v>50</v>
      </c>
      <c r="E24" s="26">
        <f t="shared" si="3"/>
        <v>192</v>
      </c>
      <c r="F24" s="26">
        <f t="shared" si="3"/>
        <v>1004</v>
      </c>
      <c r="G24" s="26">
        <f t="shared" si="3"/>
        <v>1091</v>
      </c>
      <c r="H24" s="26">
        <f t="shared" si="3"/>
        <v>1220</v>
      </c>
      <c r="I24" s="26">
        <f t="shared" si="3"/>
        <v>1134</v>
      </c>
      <c r="J24" s="26">
        <f t="shared" si="3"/>
        <v>1005</v>
      </c>
      <c r="K24" s="26">
        <f t="shared" si="3"/>
        <v>1087</v>
      </c>
      <c r="L24" s="26">
        <f t="shared" si="3"/>
        <v>1308</v>
      </c>
      <c r="M24" s="26">
        <f t="shared" si="3"/>
        <v>1190</v>
      </c>
      <c r="N24" s="26">
        <f t="shared" si="3"/>
        <v>723</v>
      </c>
      <c r="O24" s="26">
        <f t="shared" si="3"/>
        <v>482</v>
      </c>
      <c r="P24" s="26">
        <f t="shared" si="3"/>
        <v>513</v>
      </c>
      <c r="Q24" s="26">
        <f t="shared" si="3"/>
        <v>485</v>
      </c>
      <c r="R24" s="26">
        <f t="shared" si="3"/>
        <v>579</v>
      </c>
      <c r="S24" s="26">
        <f t="shared" si="3"/>
        <v>0</v>
      </c>
      <c r="T24" s="26">
        <f t="shared" si="3"/>
        <v>12440</v>
      </c>
      <c r="U24" s="21">
        <v>0</v>
      </c>
      <c r="V24" s="26"/>
      <c r="W24" s="50">
        <f>+T24/'Cartera total por edad'!T24</f>
        <v>0.27411145142454224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6"/>
      <c r="W25" s="55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53</v>
      </c>
      <c r="C26" s="26">
        <f aca="true" t="shared" si="4" ref="C26:T26">C15+C24</f>
        <v>739</v>
      </c>
      <c r="D26" s="26">
        <f>D15+D24</f>
        <v>1667</v>
      </c>
      <c r="E26" s="26">
        <f t="shared" si="4"/>
        <v>17974</v>
      </c>
      <c r="F26" s="26">
        <f t="shared" si="4"/>
        <v>66641</v>
      </c>
      <c r="G26" s="26">
        <f t="shared" si="4"/>
        <v>78351</v>
      </c>
      <c r="H26" s="26">
        <f t="shared" si="4"/>
        <v>71526</v>
      </c>
      <c r="I26" s="26">
        <f t="shared" si="4"/>
        <v>59807</v>
      </c>
      <c r="J26" s="26">
        <f t="shared" si="4"/>
        <v>52852</v>
      </c>
      <c r="K26" s="26">
        <f t="shared" si="4"/>
        <v>45502</v>
      </c>
      <c r="L26" s="26">
        <f t="shared" si="4"/>
        <v>35527</v>
      </c>
      <c r="M26" s="26">
        <f t="shared" si="4"/>
        <v>22151</v>
      </c>
      <c r="N26" s="26">
        <f t="shared" si="4"/>
        <v>12797</v>
      </c>
      <c r="O26" s="26">
        <f t="shared" si="4"/>
        <v>7545</v>
      </c>
      <c r="P26" s="26">
        <f t="shared" si="4"/>
        <v>5247</v>
      </c>
      <c r="Q26" s="26">
        <f t="shared" si="4"/>
        <v>2954</v>
      </c>
      <c r="R26" s="26">
        <f t="shared" si="4"/>
        <v>2140</v>
      </c>
      <c r="S26" s="26">
        <f t="shared" si="4"/>
        <v>0</v>
      </c>
      <c r="T26" s="26">
        <f t="shared" si="4"/>
        <v>483420</v>
      </c>
      <c r="U26" s="21">
        <v>0</v>
      </c>
      <c r="V26" s="26"/>
      <c r="W26" s="50">
        <f>+T26/'Cartera total por edad'!T26</f>
        <v>0.34973918957047667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54</v>
      </c>
      <c r="C28" s="51">
        <f aca="true" t="shared" si="5" ref="C28:S28">(C26/$T26)</f>
        <v>0.0015286914070580448</v>
      </c>
      <c r="D28" s="51">
        <f>(D26/$T26)</f>
        <v>0.003448347192917132</v>
      </c>
      <c r="E28" s="51">
        <f t="shared" si="5"/>
        <v>0.037180919283438835</v>
      </c>
      <c r="F28" s="51">
        <f t="shared" si="5"/>
        <v>0.13785321252740887</v>
      </c>
      <c r="G28" s="51">
        <f t="shared" si="5"/>
        <v>0.16207645525629888</v>
      </c>
      <c r="H28" s="51">
        <f t="shared" si="5"/>
        <v>0.14795829713292788</v>
      </c>
      <c r="I28" s="51">
        <f t="shared" si="5"/>
        <v>0.12371643705266643</v>
      </c>
      <c r="J28" s="51">
        <f t="shared" si="5"/>
        <v>0.10932936163170742</v>
      </c>
      <c r="K28" s="51">
        <f t="shared" si="5"/>
        <v>0.0941251913450002</v>
      </c>
      <c r="L28" s="51">
        <f t="shared" si="5"/>
        <v>0.07349096024161185</v>
      </c>
      <c r="M28" s="51">
        <f t="shared" si="5"/>
        <v>0.045821438914401554</v>
      </c>
      <c r="N28" s="51">
        <f t="shared" si="5"/>
        <v>0.026471805055645194</v>
      </c>
      <c r="O28" s="51">
        <f t="shared" si="5"/>
        <v>0.015607546233089239</v>
      </c>
      <c r="P28" s="51">
        <f t="shared" si="5"/>
        <v>0.0108539158495718</v>
      </c>
      <c r="Q28" s="51">
        <f t="shared" si="5"/>
        <v>0.006110628439038517</v>
      </c>
      <c r="R28" s="51">
        <f t="shared" si="5"/>
        <v>0.004426792437218154</v>
      </c>
      <c r="S28" s="51">
        <f t="shared" si="5"/>
        <v>0</v>
      </c>
      <c r="T28" s="51">
        <f>SUM(C28:R28)</f>
        <v>1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107"/>
      <c r="M29" s="53" t="s">
        <v>1</v>
      </c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11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4" t="s">
        <v>77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263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272</v>
      </c>
      <c r="D37" s="125" t="s">
        <v>273</v>
      </c>
      <c r="E37" s="125" t="s">
        <v>57</v>
      </c>
      <c r="F37" s="125" t="s">
        <v>58</v>
      </c>
      <c r="G37" s="125" t="s">
        <v>59</v>
      </c>
      <c r="H37" s="125" t="s">
        <v>60</v>
      </c>
      <c r="I37" s="125" t="s">
        <v>61</v>
      </c>
      <c r="J37" s="125" t="s">
        <v>62</v>
      </c>
      <c r="K37" s="125" t="s">
        <v>63</v>
      </c>
      <c r="L37" s="125" t="s">
        <v>64</v>
      </c>
      <c r="M37" s="125" t="s">
        <v>65</v>
      </c>
      <c r="N37" s="125" t="s">
        <v>66</v>
      </c>
      <c r="O37" s="125" t="s">
        <v>67</v>
      </c>
      <c r="P37" s="125" t="s">
        <v>68</v>
      </c>
      <c r="Q37" s="125" t="s">
        <v>69</v>
      </c>
      <c r="R37" s="126" t="s">
        <v>70</v>
      </c>
      <c r="S37" s="126" t="s">
        <v>224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48524</v>
      </c>
      <c r="D38" s="23">
        <v>15561</v>
      </c>
      <c r="E38" s="23">
        <v>12634</v>
      </c>
      <c r="F38" s="23">
        <v>6637</v>
      </c>
      <c r="G38" s="23">
        <v>5594</v>
      </c>
      <c r="H38" s="23">
        <v>5816</v>
      </c>
      <c r="I38" s="23">
        <v>5281</v>
      </c>
      <c r="J38" s="23">
        <v>5596</v>
      </c>
      <c r="K38" s="23">
        <v>5199</v>
      </c>
      <c r="L38" s="23">
        <v>3945</v>
      </c>
      <c r="M38" s="23">
        <v>3078</v>
      </c>
      <c r="N38" s="23">
        <v>1804</v>
      </c>
      <c r="O38" s="23">
        <v>945</v>
      </c>
      <c r="P38" s="23">
        <v>546</v>
      </c>
      <c r="Q38" s="23">
        <v>280</v>
      </c>
      <c r="R38" s="23">
        <v>158</v>
      </c>
      <c r="S38" s="23"/>
      <c r="T38" s="26">
        <f aca="true" t="shared" si="6" ref="T38:T44">SUM(C38:S38)</f>
        <v>121598</v>
      </c>
      <c r="U38" s="21"/>
      <c r="V38" s="13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64315</v>
      </c>
      <c r="D39" s="23">
        <v>22185</v>
      </c>
      <c r="E39" s="23">
        <v>15607</v>
      </c>
      <c r="F39" s="23">
        <v>8133</v>
      </c>
      <c r="G39" s="23">
        <v>7376</v>
      </c>
      <c r="H39" s="23">
        <v>8465</v>
      </c>
      <c r="I39" s="23">
        <v>8908</v>
      </c>
      <c r="J39" s="23">
        <v>8968</v>
      </c>
      <c r="K39" s="23">
        <v>7337</v>
      </c>
      <c r="L39" s="23">
        <v>5277</v>
      </c>
      <c r="M39" s="23">
        <v>3454</v>
      </c>
      <c r="N39" s="23">
        <v>1747</v>
      </c>
      <c r="O39" s="23">
        <v>859</v>
      </c>
      <c r="P39" s="23">
        <v>546</v>
      </c>
      <c r="Q39" s="23">
        <v>287</v>
      </c>
      <c r="R39" s="23">
        <v>201</v>
      </c>
      <c r="S39" s="23"/>
      <c r="T39" s="26">
        <f t="shared" si="6"/>
        <v>163665</v>
      </c>
      <c r="U39" s="21"/>
      <c r="V39" s="13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14862</v>
      </c>
      <c r="D40" s="23">
        <v>5185</v>
      </c>
      <c r="E40" s="23">
        <v>3924</v>
      </c>
      <c r="F40" s="23">
        <v>1900</v>
      </c>
      <c r="G40" s="23">
        <v>1524</v>
      </c>
      <c r="H40" s="23">
        <v>1952</v>
      </c>
      <c r="I40" s="23">
        <v>1863</v>
      </c>
      <c r="J40" s="23">
        <v>1711</v>
      </c>
      <c r="K40" s="23">
        <v>1395</v>
      </c>
      <c r="L40" s="23">
        <v>1132</v>
      </c>
      <c r="M40" s="23">
        <v>852</v>
      </c>
      <c r="N40" s="23">
        <v>549</v>
      </c>
      <c r="O40" s="23">
        <v>430</v>
      </c>
      <c r="P40" s="23">
        <v>279</v>
      </c>
      <c r="Q40" s="23">
        <v>157</v>
      </c>
      <c r="R40" s="23">
        <v>88</v>
      </c>
      <c r="S40" s="23"/>
      <c r="T40" s="26">
        <f t="shared" si="6"/>
        <v>37803</v>
      </c>
      <c r="U40" s="21"/>
      <c r="V40" s="13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2064</v>
      </c>
      <c r="D41" s="23">
        <v>771</v>
      </c>
      <c r="E41" s="23">
        <v>455</v>
      </c>
      <c r="F41" s="23">
        <v>200</v>
      </c>
      <c r="G41" s="23">
        <v>200</v>
      </c>
      <c r="H41" s="23">
        <v>248</v>
      </c>
      <c r="I41" s="23">
        <v>328</v>
      </c>
      <c r="J41" s="23">
        <v>270</v>
      </c>
      <c r="K41" s="23">
        <v>271</v>
      </c>
      <c r="L41" s="23">
        <v>331</v>
      </c>
      <c r="M41" s="23">
        <v>266</v>
      </c>
      <c r="N41" s="23">
        <v>111</v>
      </c>
      <c r="O41" s="23">
        <v>48</v>
      </c>
      <c r="P41" s="23">
        <v>17</v>
      </c>
      <c r="Q41" s="23">
        <v>5</v>
      </c>
      <c r="R41" s="23">
        <v>3</v>
      </c>
      <c r="S41" s="23"/>
      <c r="T41" s="26">
        <f>SUM(C41:S41)</f>
        <v>5588</v>
      </c>
      <c r="U41" s="21"/>
      <c r="V41" s="1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41867</v>
      </c>
      <c r="D42" s="23">
        <v>11104</v>
      </c>
      <c r="E42" s="23">
        <v>7353</v>
      </c>
      <c r="F42" s="23">
        <v>4115</v>
      </c>
      <c r="G42" s="23">
        <v>4749</v>
      </c>
      <c r="H42" s="23">
        <v>4883</v>
      </c>
      <c r="I42" s="23">
        <v>4151</v>
      </c>
      <c r="J42" s="23">
        <v>3511</v>
      </c>
      <c r="K42" s="23">
        <v>2200</v>
      </c>
      <c r="L42" s="23">
        <v>1109</v>
      </c>
      <c r="M42" s="23">
        <v>468</v>
      </c>
      <c r="N42" s="23">
        <v>297</v>
      </c>
      <c r="O42" s="23">
        <v>144</v>
      </c>
      <c r="P42" s="23">
        <v>103</v>
      </c>
      <c r="Q42" s="23">
        <v>62</v>
      </c>
      <c r="R42" s="23">
        <v>54</v>
      </c>
      <c r="S42" s="23"/>
      <c r="T42" s="26">
        <f t="shared" si="6"/>
        <v>86170</v>
      </c>
      <c r="U42" s="21"/>
      <c r="V42" s="1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64226</v>
      </c>
      <c r="D43" s="23">
        <v>22502</v>
      </c>
      <c r="E43" s="23">
        <v>16235</v>
      </c>
      <c r="F43" s="23">
        <v>8390</v>
      </c>
      <c r="G43" s="23">
        <v>7173</v>
      </c>
      <c r="H43" s="23">
        <v>8630</v>
      </c>
      <c r="I43" s="23">
        <v>9255</v>
      </c>
      <c r="J43" s="23">
        <v>9254</v>
      </c>
      <c r="K43" s="23">
        <v>7277</v>
      </c>
      <c r="L43" s="23">
        <v>5280</v>
      </c>
      <c r="M43" s="23">
        <v>3716</v>
      </c>
      <c r="N43" s="23">
        <v>2116</v>
      </c>
      <c r="O43" s="23">
        <v>1294</v>
      </c>
      <c r="P43" s="23">
        <v>889</v>
      </c>
      <c r="Q43" s="23">
        <v>556</v>
      </c>
      <c r="R43" s="23">
        <v>397</v>
      </c>
      <c r="S43" s="23"/>
      <c r="T43" s="26">
        <f t="shared" si="6"/>
        <v>167190</v>
      </c>
      <c r="U43" s="21"/>
      <c r="V43" s="13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68028</v>
      </c>
      <c r="D44" s="23">
        <v>26528</v>
      </c>
      <c r="E44" s="23">
        <v>19889</v>
      </c>
      <c r="F44" s="23">
        <v>10970</v>
      </c>
      <c r="G44" s="23">
        <v>9287</v>
      </c>
      <c r="H44" s="23">
        <v>11158</v>
      </c>
      <c r="I44" s="23">
        <v>13068</v>
      </c>
      <c r="J44" s="23">
        <v>13466</v>
      </c>
      <c r="K44" s="23">
        <v>11041</v>
      </c>
      <c r="L44" s="23">
        <v>7564</v>
      </c>
      <c r="M44" s="23">
        <v>4499</v>
      </c>
      <c r="N44" s="23">
        <v>2467</v>
      </c>
      <c r="O44" s="23">
        <v>1420</v>
      </c>
      <c r="P44" s="23">
        <v>980</v>
      </c>
      <c r="Q44" s="23">
        <v>564</v>
      </c>
      <c r="R44" s="23">
        <v>482</v>
      </c>
      <c r="S44" s="23"/>
      <c r="T44" s="26">
        <f t="shared" si="6"/>
        <v>201411</v>
      </c>
      <c r="U44" s="21"/>
      <c r="V44" s="13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46</v>
      </c>
      <c r="C46" s="26">
        <f aca="true" t="shared" si="8" ref="C46:T46">SUM(C38:C45)</f>
        <v>303886</v>
      </c>
      <c r="D46" s="26">
        <f t="shared" si="8"/>
        <v>103836</v>
      </c>
      <c r="E46" s="26">
        <f t="shared" si="8"/>
        <v>76097</v>
      </c>
      <c r="F46" s="26">
        <f t="shared" si="8"/>
        <v>40345</v>
      </c>
      <c r="G46" s="26">
        <f t="shared" si="8"/>
        <v>35903</v>
      </c>
      <c r="H46" s="26">
        <f t="shared" si="8"/>
        <v>41152</v>
      </c>
      <c r="I46" s="26">
        <f t="shared" si="8"/>
        <v>42854</v>
      </c>
      <c r="J46" s="26">
        <f t="shared" si="8"/>
        <v>42776</v>
      </c>
      <c r="K46" s="26">
        <f t="shared" si="8"/>
        <v>34720</v>
      </c>
      <c r="L46" s="26">
        <f t="shared" si="8"/>
        <v>24638</v>
      </c>
      <c r="M46" s="26">
        <f t="shared" si="8"/>
        <v>16333</v>
      </c>
      <c r="N46" s="26">
        <f t="shared" si="8"/>
        <v>9091</v>
      </c>
      <c r="O46" s="26">
        <f t="shared" si="8"/>
        <v>5140</v>
      </c>
      <c r="P46" s="26">
        <f t="shared" si="8"/>
        <v>3360</v>
      </c>
      <c r="Q46" s="26">
        <f t="shared" si="8"/>
        <v>1911</v>
      </c>
      <c r="R46" s="26">
        <f t="shared" si="8"/>
        <v>1383</v>
      </c>
      <c r="S46" s="26">
        <f t="shared" si="8"/>
        <v>0</v>
      </c>
      <c r="T46" s="26">
        <f t="shared" si="8"/>
        <v>783425</v>
      </c>
      <c r="U46" s="21">
        <v>0</v>
      </c>
      <c r="V46" s="26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467</v>
      </c>
      <c r="D48" s="23">
        <v>317</v>
      </c>
      <c r="E48" s="23">
        <v>305</v>
      </c>
      <c r="F48" s="23">
        <v>27</v>
      </c>
      <c r="G48" s="23">
        <v>70</v>
      </c>
      <c r="H48" s="23">
        <v>79</v>
      </c>
      <c r="I48" s="23">
        <v>123</v>
      </c>
      <c r="J48" s="23">
        <v>260</v>
      </c>
      <c r="K48" s="23">
        <v>298</v>
      </c>
      <c r="L48" s="23">
        <v>217</v>
      </c>
      <c r="M48" s="23">
        <v>72</v>
      </c>
      <c r="N48" s="23">
        <v>38</v>
      </c>
      <c r="O48" s="23">
        <v>17</v>
      </c>
      <c r="P48" s="23">
        <v>20</v>
      </c>
      <c r="Q48" s="23">
        <v>30</v>
      </c>
      <c r="R48" s="23">
        <v>20</v>
      </c>
      <c r="S48" s="23"/>
      <c r="T48" s="26">
        <f aca="true" t="shared" si="10" ref="T48:T53">SUM(C48:S48)</f>
        <v>2360</v>
      </c>
      <c r="U48" s="21"/>
      <c r="V48" s="13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2992</v>
      </c>
      <c r="D49" s="23">
        <v>1597</v>
      </c>
      <c r="E49" s="23">
        <v>1267</v>
      </c>
      <c r="F49" s="23">
        <v>560</v>
      </c>
      <c r="G49" s="23">
        <v>414</v>
      </c>
      <c r="H49" s="23">
        <v>520</v>
      </c>
      <c r="I49" s="23">
        <v>665</v>
      </c>
      <c r="J49" s="23">
        <v>883</v>
      </c>
      <c r="K49" s="23">
        <v>1189</v>
      </c>
      <c r="L49" s="23">
        <v>1307</v>
      </c>
      <c r="M49" s="23">
        <v>1058</v>
      </c>
      <c r="N49" s="23">
        <v>582</v>
      </c>
      <c r="O49" s="23">
        <v>305</v>
      </c>
      <c r="P49" s="23">
        <v>199</v>
      </c>
      <c r="Q49" s="23">
        <v>127</v>
      </c>
      <c r="R49" s="23">
        <v>114</v>
      </c>
      <c r="S49" s="23"/>
      <c r="T49" s="26">
        <f t="shared" si="10"/>
        <v>13779</v>
      </c>
      <c r="U49" s="21"/>
      <c r="V49" s="13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4364</v>
      </c>
      <c r="D50" s="23">
        <v>2428</v>
      </c>
      <c r="E50" s="23">
        <v>1612</v>
      </c>
      <c r="F50" s="23">
        <v>316</v>
      </c>
      <c r="G50" s="23">
        <v>569</v>
      </c>
      <c r="H50" s="23">
        <v>818</v>
      </c>
      <c r="I50" s="23">
        <v>1197</v>
      </c>
      <c r="J50" s="23">
        <v>1495</v>
      </c>
      <c r="K50" s="23">
        <v>1368</v>
      </c>
      <c r="L50" s="23">
        <v>1050</v>
      </c>
      <c r="M50" s="23">
        <v>596</v>
      </c>
      <c r="N50" s="23">
        <v>298</v>
      </c>
      <c r="O50" s="23">
        <v>159</v>
      </c>
      <c r="P50" s="23">
        <v>153</v>
      </c>
      <c r="Q50" s="23">
        <v>117</v>
      </c>
      <c r="R50" s="23">
        <v>80</v>
      </c>
      <c r="S50" s="23"/>
      <c r="T50" s="26">
        <f t="shared" si="10"/>
        <v>16620</v>
      </c>
      <c r="U50" s="21"/>
      <c r="V50" s="13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781</v>
      </c>
      <c r="D51" s="23">
        <v>368</v>
      </c>
      <c r="E51" s="23">
        <v>266</v>
      </c>
      <c r="F51" s="23">
        <v>74</v>
      </c>
      <c r="G51" s="23">
        <v>173</v>
      </c>
      <c r="H51" s="23">
        <v>168</v>
      </c>
      <c r="I51" s="23">
        <v>183</v>
      </c>
      <c r="J51" s="23">
        <v>216</v>
      </c>
      <c r="K51" s="23">
        <v>188</v>
      </c>
      <c r="L51" s="23">
        <v>205</v>
      </c>
      <c r="M51" s="23">
        <v>140</v>
      </c>
      <c r="N51" s="23">
        <v>64</v>
      </c>
      <c r="O51" s="23">
        <v>36</v>
      </c>
      <c r="P51" s="23">
        <v>22</v>
      </c>
      <c r="Q51" s="23">
        <v>16</v>
      </c>
      <c r="R51" s="23">
        <v>27</v>
      </c>
      <c r="S51" s="23"/>
      <c r="T51" s="26">
        <f t="shared" si="10"/>
        <v>2927</v>
      </c>
      <c r="U51" s="21"/>
      <c r="V51" s="1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2189</v>
      </c>
      <c r="D52" s="23">
        <v>948</v>
      </c>
      <c r="E52" s="23">
        <v>786</v>
      </c>
      <c r="F52" s="23">
        <v>174</v>
      </c>
      <c r="G52" s="23">
        <v>161</v>
      </c>
      <c r="H52" s="23">
        <v>251</v>
      </c>
      <c r="I52" s="23">
        <v>283</v>
      </c>
      <c r="J52" s="23">
        <v>351</v>
      </c>
      <c r="K52" s="23">
        <v>429</v>
      </c>
      <c r="L52" s="23">
        <v>532</v>
      </c>
      <c r="M52" s="23">
        <v>482</v>
      </c>
      <c r="N52" s="23">
        <v>376</v>
      </c>
      <c r="O52" s="23">
        <v>273</v>
      </c>
      <c r="P52" s="23">
        <v>210</v>
      </c>
      <c r="Q52" s="23">
        <v>184</v>
      </c>
      <c r="R52" s="23">
        <v>122</v>
      </c>
      <c r="S52" s="23"/>
      <c r="T52" s="26">
        <f t="shared" si="10"/>
        <v>7751</v>
      </c>
      <c r="U52" s="21"/>
      <c r="V52" s="13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582</v>
      </c>
      <c r="D53" s="23">
        <v>230</v>
      </c>
      <c r="E53" s="23">
        <v>91</v>
      </c>
      <c r="F53" s="23">
        <v>56</v>
      </c>
      <c r="G53" s="23">
        <v>79</v>
      </c>
      <c r="H53" s="23">
        <v>110</v>
      </c>
      <c r="I53" s="23">
        <v>142</v>
      </c>
      <c r="J53" s="23">
        <v>161</v>
      </c>
      <c r="K53" s="23">
        <v>118</v>
      </c>
      <c r="L53" s="23">
        <v>94</v>
      </c>
      <c r="M53" s="23">
        <v>37</v>
      </c>
      <c r="N53" s="23">
        <v>12</v>
      </c>
      <c r="O53" s="23">
        <v>8</v>
      </c>
      <c r="P53" s="23">
        <v>7</v>
      </c>
      <c r="Q53" s="23">
        <v>5</v>
      </c>
      <c r="R53" s="23"/>
      <c r="S53" s="23"/>
      <c r="T53" s="26">
        <f t="shared" si="10"/>
        <v>1732</v>
      </c>
      <c r="U53" s="21"/>
      <c r="V53" s="1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52</v>
      </c>
      <c r="C55" s="26">
        <f aca="true" t="shared" si="11" ref="C55:T55">SUM(C48:C53)</f>
        <v>11375</v>
      </c>
      <c r="D55" s="26">
        <f>SUM(D48:D53)</f>
        <v>5888</v>
      </c>
      <c r="E55" s="26">
        <f t="shared" si="11"/>
        <v>4327</v>
      </c>
      <c r="F55" s="26">
        <f t="shared" si="11"/>
        <v>1207</v>
      </c>
      <c r="G55" s="26">
        <f t="shared" si="11"/>
        <v>1466</v>
      </c>
      <c r="H55" s="26">
        <f t="shared" si="11"/>
        <v>1946</v>
      </c>
      <c r="I55" s="26">
        <f t="shared" si="11"/>
        <v>2593</v>
      </c>
      <c r="J55" s="26">
        <f t="shared" si="11"/>
        <v>3366</v>
      </c>
      <c r="K55" s="26">
        <f t="shared" si="11"/>
        <v>3590</v>
      </c>
      <c r="L55" s="26">
        <f t="shared" si="11"/>
        <v>3405</v>
      </c>
      <c r="M55" s="26">
        <f t="shared" si="11"/>
        <v>2385</v>
      </c>
      <c r="N55" s="26">
        <f t="shared" si="11"/>
        <v>1370</v>
      </c>
      <c r="O55" s="26">
        <f t="shared" si="11"/>
        <v>798</v>
      </c>
      <c r="P55" s="26">
        <f t="shared" si="11"/>
        <v>611</v>
      </c>
      <c r="Q55" s="26">
        <f t="shared" si="11"/>
        <v>479</v>
      </c>
      <c r="R55" s="26">
        <f t="shared" si="11"/>
        <v>363</v>
      </c>
      <c r="S55" s="26">
        <f t="shared" si="11"/>
        <v>0</v>
      </c>
      <c r="T55" s="26">
        <f t="shared" si="11"/>
        <v>45169</v>
      </c>
      <c r="U55" s="21">
        <v>0</v>
      </c>
      <c r="V55" s="26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6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53</v>
      </c>
      <c r="C57" s="26">
        <f aca="true" t="shared" si="12" ref="C57:T57">C46+C55</f>
        <v>315261</v>
      </c>
      <c r="D57" s="26">
        <f>D46+D55</f>
        <v>109724</v>
      </c>
      <c r="E57" s="26">
        <f t="shared" si="12"/>
        <v>80424</v>
      </c>
      <c r="F57" s="26">
        <f t="shared" si="12"/>
        <v>41552</v>
      </c>
      <c r="G57" s="26">
        <f t="shared" si="12"/>
        <v>37369</v>
      </c>
      <c r="H57" s="26">
        <f t="shared" si="12"/>
        <v>43098</v>
      </c>
      <c r="I57" s="26">
        <f t="shared" si="12"/>
        <v>45447</v>
      </c>
      <c r="J57" s="26">
        <f t="shared" si="12"/>
        <v>46142</v>
      </c>
      <c r="K57" s="26">
        <f t="shared" si="12"/>
        <v>38310</v>
      </c>
      <c r="L57" s="26">
        <f t="shared" si="12"/>
        <v>28043</v>
      </c>
      <c r="M57" s="26">
        <f t="shared" si="12"/>
        <v>18718</v>
      </c>
      <c r="N57" s="26">
        <f t="shared" si="12"/>
        <v>10461</v>
      </c>
      <c r="O57" s="26">
        <f t="shared" si="12"/>
        <v>5938</v>
      </c>
      <c r="P57" s="26">
        <f t="shared" si="12"/>
        <v>3971</v>
      </c>
      <c r="Q57" s="26">
        <f t="shared" si="12"/>
        <v>2390</v>
      </c>
      <c r="R57" s="26">
        <f t="shared" si="12"/>
        <v>1746</v>
      </c>
      <c r="S57" s="26">
        <f t="shared" si="12"/>
        <v>0</v>
      </c>
      <c r="T57" s="26">
        <f t="shared" si="12"/>
        <v>828594</v>
      </c>
      <c r="U57" s="21">
        <v>0</v>
      </c>
      <c r="V57" s="26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54</v>
      </c>
      <c r="C59" s="51">
        <f aca="true" t="shared" si="13" ref="C59:S59">(C57/$T57)</f>
        <v>0.3804770490734908</v>
      </c>
      <c r="D59" s="51">
        <f>(D57/$T57)</f>
        <v>0.1324219098859031</v>
      </c>
      <c r="E59" s="51">
        <f t="shared" si="13"/>
        <v>0.09706080420567853</v>
      </c>
      <c r="F59" s="51">
        <f t="shared" si="13"/>
        <v>0.05014759942746387</v>
      </c>
      <c r="G59" s="51">
        <f t="shared" si="13"/>
        <v>0.0450992886745499</v>
      </c>
      <c r="H59" s="51">
        <f t="shared" si="13"/>
        <v>0.052013410669157635</v>
      </c>
      <c r="I59" s="51">
        <f t="shared" si="13"/>
        <v>0.054848333441951065</v>
      </c>
      <c r="J59" s="51">
        <f t="shared" si="13"/>
        <v>0.05568710369614069</v>
      </c>
      <c r="K59" s="51">
        <f t="shared" si="13"/>
        <v>0.046234947392812406</v>
      </c>
      <c r="L59" s="51">
        <f t="shared" si="13"/>
        <v>0.033844078040632684</v>
      </c>
      <c r="M59" s="51">
        <f t="shared" si="13"/>
        <v>0.022590074270390566</v>
      </c>
      <c r="N59" s="51">
        <f t="shared" si="13"/>
        <v>0.012625000905147756</v>
      </c>
      <c r="O59" s="51">
        <f t="shared" si="13"/>
        <v>0.007166356502702168</v>
      </c>
      <c r="P59" s="51">
        <f t="shared" si="13"/>
        <v>0.0047924556537942585</v>
      </c>
      <c r="Q59" s="51">
        <f t="shared" si="13"/>
        <v>0.002884404183472243</v>
      </c>
      <c r="R59" s="51">
        <f t="shared" si="13"/>
        <v>0.0021071839767123584</v>
      </c>
      <c r="S59" s="51">
        <f t="shared" si="13"/>
        <v>0</v>
      </c>
      <c r="T59" s="51">
        <f>SUM(C59:R59)</f>
        <v>1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13"/>
      <c r="K60" s="13"/>
      <c r="L60" s="53" t="s">
        <v>1</v>
      </c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107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4"/>
      <c r="D61" s="4"/>
      <c r="E61" s="4"/>
      <c r="F61" s="4"/>
      <c r="G61" s="4"/>
      <c r="H61" s="4"/>
      <c r="I61" s="4"/>
      <c r="J61" s="4"/>
      <c r="K61" s="4"/>
      <c r="L61" s="11" t="s">
        <v>1</v>
      </c>
      <c r="M61" s="11" t="s">
        <v>1</v>
      </c>
      <c r="N61" s="11" t="s">
        <v>1</v>
      </c>
      <c r="O61" s="11" t="s">
        <v>1</v>
      </c>
      <c r="P61" s="4"/>
      <c r="Q61" s="4"/>
      <c r="R61" s="11" t="s">
        <v>1</v>
      </c>
      <c r="S61" s="11"/>
      <c r="T61" s="11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4"/>
      <c r="D62" s="4"/>
      <c r="E62" s="4"/>
      <c r="F62" s="4"/>
      <c r="G62" s="4"/>
      <c r="H62" s="4"/>
      <c r="I62" s="4"/>
      <c r="J62" s="4"/>
      <c r="K62" s="4"/>
      <c r="L62" s="11"/>
      <c r="M62" s="11"/>
      <c r="N62" s="11"/>
      <c r="O62" s="11"/>
      <c r="P62" s="4"/>
      <c r="Q62" s="4"/>
      <c r="R62" s="11"/>
      <c r="S62" s="11"/>
      <c r="T62" s="1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3" t="s">
        <v>233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4" t="s">
        <v>78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264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3" t="s">
        <v>56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39</v>
      </c>
      <c r="B68" s="120" t="s">
        <v>40</v>
      </c>
      <c r="C68" s="125" t="s">
        <v>272</v>
      </c>
      <c r="D68" s="125" t="s">
        <v>273</v>
      </c>
      <c r="E68" s="125" t="s">
        <v>57</v>
      </c>
      <c r="F68" s="125" t="s">
        <v>58</v>
      </c>
      <c r="G68" s="125" t="s">
        <v>59</v>
      </c>
      <c r="H68" s="125" t="s">
        <v>60</v>
      </c>
      <c r="I68" s="125" t="s">
        <v>61</v>
      </c>
      <c r="J68" s="125" t="s">
        <v>62</v>
      </c>
      <c r="K68" s="125" t="s">
        <v>63</v>
      </c>
      <c r="L68" s="125" t="s">
        <v>64</v>
      </c>
      <c r="M68" s="125" t="s">
        <v>65</v>
      </c>
      <c r="N68" s="125" t="s">
        <v>66</v>
      </c>
      <c r="O68" s="125" t="s">
        <v>67</v>
      </c>
      <c r="P68" s="125" t="s">
        <v>68</v>
      </c>
      <c r="Q68" s="125" t="s">
        <v>69</v>
      </c>
      <c r="R68" s="126" t="s">
        <v>70</v>
      </c>
      <c r="S68" s="126" t="s">
        <v>224</v>
      </c>
      <c r="T68" s="139" t="s">
        <v>4</v>
      </c>
      <c r="U68" s="21"/>
      <c r="V68" s="21"/>
      <c r="W68" s="56" t="s">
        <v>79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48552</v>
      </c>
      <c r="D69" s="26">
        <f t="shared" si="14"/>
        <v>15653</v>
      </c>
      <c r="E69" s="26">
        <f t="shared" si="14"/>
        <v>14921</v>
      </c>
      <c r="F69" s="26">
        <f t="shared" si="14"/>
        <v>21402</v>
      </c>
      <c r="G69" s="26">
        <f t="shared" si="14"/>
        <v>22432</v>
      </c>
      <c r="H69" s="26">
        <f t="shared" si="14"/>
        <v>19178</v>
      </c>
      <c r="I69" s="26">
        <f t="shared" si="14"/>
        <v>14952</v>
      </c>
      <c r="J69" s="26">
        <f t="shared" si="14"/>
        <v>14355</v>
      </c>
      <c r="K69" s="26">
        <f t="shared" si="14"/>
        <v>13052</v>
      </c>
      <c r="L69" s="26">
        <f t="shared" si="14"/>
        <v>10080</v>
      </c>
      <c r="M69" s="26">
        <f t="shared" si="14"/>
        <v>7162</v>
      </c>
      <c r="N69" s="26">
        <f t="shared" si="14"/>
        <v>4242</v>
      </c>
      <c r="O69" s="26">
        <f t="shared" si="14"/>
        <v>2280</v>
      </c>
      <c r="P69" s="26">
        <f t="shared" si="14"/>
        <v>1373</v>
      </c>
      <c r="Q69" s="26">
        <f t="shared" si="14"/>
        <v>810</v>
      </c>
      <c r="R69" s="26">
        <f t="shared" si="14"/>
        <v>444</v>
      </c>
      <c r="S69" s="26">
        <f t="shared" si="14"/>
        <v>0</v>
      </c>
      <c r="T69" s="26">
        <f aca="true" t="shared" si="15" ref="T69:T75">SUM(C69:S69)</f>
        <v>210888</v>
      </c>
      <c r="U69" s="21"/>
      <c r="V69" s="26"/>
      <c r="W69" s="21">
        <f aca="true" t="shared" si="16" ref="W69:W75">+T69-C69</f>
        <v>162336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7" ref="B70:B75">+B39</f>
        <v>Isapre Cruz Blanca S.A.</v>
      </c>
      <c r="C70" s="26">
        <f aca="true" t="shared" si="18" ref="C70:S70">C8+C39</f>
        <v>64453</v>
      </c>
      <c r="D70" s="26">
        <f t="shared" si="18"/>
        <v>22600</v>
      </c>
      <c r="E70" s="26">
        <f t="shared" si="18"/>
        <v>20210</v>
      </c>
      <c r="F70" s="26">
        <f t="shared" si="18"/>
        <v>23038</v>
      </c>
      <c r="G70" s="26">
        <f t="shared" si="18"/>
        <v>24306</v>
      </c>
      <c r="H70" s="26">
        <f t="shared" si="18"/>
        <v>24718</v>
      </c>
      <c r="I70" s="26">
        <f t="shared" si="18"/>
        <v>22740</v>
      </c>
      <c r="J70" s="26">
        <f t="shared" si="18"/>
        <v>21588</v>
      </c>
      <c r="K70" s="26">
        <f t="shared" si="18"/>
        <v>18141</v>
      </c>
      <c r="L70" s="26">
        <f t="shared" si="18"/>
        <v>13248</v>
      </c>
      <c r="M70" s="26">
        <f t="shared" si="18"/>
        <v>8335</v>
      </c>
      <c r="N70" s="26">
        <f t="shared" si="18"/>
        <v>4351</v>
      </c>
      <c r="O70" s="26">
        <f t="shared" si="18"/>
        <v>2402</v>
      </c>
      <c r="P70" s="26">
        <f t="shared" si="18"/>
        <v>1419</v>
      </c>
      <c r="Q70" s="26">
        <f t="shared" si="18"/>
        <v>661</v>
      </c>
      <c r="R70" s="26">
        <f t="shared" si="18"/>
        <v>409</v>
      </c>
      <c r="S70" s="26">
        <f t="shared" si="18"/>
        <v>0</v>
      </c>
      <c r="T70" s="26">
        <f t="shared" si="15"/>
        <v>272619</v>
      </c>
      <c r="U70" s="21"/>
      <c r="V70" s="26"/>
      <c r="W70" s="21">
        <f t="shared" si="16"/>
        <v>208166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7"/>
        <v>Vida Tres</v>
      </c>
      <c r="C71" s="26">
        <f aca="true" t="shared" si="19" ref="C71:S71">C9+C40</f>
        <v>14870</v>
      </c>
      <c r="D71" s="26">
        <f t="shared" si="19"/>
        <v>5233</v>
      </c>
      <c r="E71" s="26">
        <f t="shared" si="19"/>
        <v>4381</v>
      </c>
      <c r="F71" s="26">
        <f t="shared" si="19"/>
        <v>4648</v>
      </c>
      <c r="G71" s="26">
        <f t="shared" si="19"/>
        <v>5594</v>
      </c>
      <c r="H71" s="26">
        <f t="shared" si="19"/>
        <v>6374</v>
      </c>
      <c r="I71" s="26">
        <f t="shared" si="19"/>
        <v>5661</v>
      </c>
      <c r="J71" s="26">
        <f t="shared" si="19"/>
        <v>4806</v>
      </c>
      <c r="K71" s="26">
        <f t="shared" si="19"/>
        <v>4146</v>
      </c>
      <c r="L71" s="26">
        <f t="shared" si="19"/>
        <v>3281</v>
      </c>
      <c r="M71" s="26">
        <f t="shared" si="19"/>
        <v>2660</v>
      </c>
      <c r="N71" s="26">
        <f t="shared" si="19"/>
        <v>1655</v>
      </c>
      <c r="O71" s="26">
        <f t="shared" si="19"/>
        <v>1049</v>
      </c>
      <c r="P71" s="26">
        <f t="shared" si="19"/>
        <v>760</v>
      </c>
      <c r="Q71" s="26">
        <f t="shared" si="19"/>
        <v>354</v>
      </c>
      <c r="R71" s="26">
        <f t="shared" si="19"/>
        <v>211</v>
      </c>
      <c r="S71" s="26">
        <f t="shared" si="19"/>
        <v>0</v>
      </c>
      <c r="T71" s="26">
        <f t="shared" si="15"/>
        <v>65683</v>
      </c>
      <c r="U71" s="21"/>
      <c r="V71" s="26"/>
      <c r="W71" s="21">
        <f t="shared" si="16"/>
        <v>50813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7"/>
        <v>Ferrosalud</v>
      </c>
      <c r="C72" s="26">
        <f aca="true" t="shared" si="20" ref="C72:S72">C10+C41</f>
        <v>2066</v>
      </c>
      <c r="D72" s="26">
        <f t="shared" si="20"/>
        <v>779</v>
      </c>
      <c r="E72" s="26">
        <f t="shared" si="20"/>
        <v>613</v>
      </c>
      <c r="F72" s="26">
        <f t="shared" si="20"/>
        <v>612</v>
      </c>
      <c r="G72" s="26">
        <f t="shared" si="20"/>
        <v>768</v>
      </c>
      <c r="H72" s="26">
        <f t="shared" si="20"/>
        <v>852</v>
      </c>
      <c r="I72" s="26">
        <f t="shared" si="20"/>
        <v>867</v>
      </c>
      <c r="J72" s="26">
        <f t="shared" si="20"/>
        <v>738</v>
      </c>
      <c r="K72" s="26">
        <f t="shared" si="20"/>
        <v>656</v>
      </c>
      <c r="L72" s="26">
        <f t="shared" si="20"/>
        <v>618</v>
      </c>
      <c r="M72" s="26">
        <f t="shared" si="20"/>
        <v>396</v>
      </c>
      <c r="N72" s="26">
        <f t="shared" si="20"/>
        <v>149</v>
      </c>
      <c r="O72" s="26">
        <f t="shared" si="20"/>
        <v>63</v>
      </c>
      <c r="P72" s="26">
        <f t="shared" si="20"/>
        <v>28</v>
      </c>
      <c r="Q72" s="26">
        <f t="shared" si="20"/>
        <v>10</v>
      </c>
      <c r="R72" s="26">
        <f t="shared" si="20"/>
        <v>4</v>
      </c>
      <c r="S72" s="26">
        <f t="shared" si="20"/>
        <v>0</v>
      </c>
      <c r="T72" s="26">
        <f>SUM(C72:S72)</f>
        <v>9219</v>
      </c>
      <c r="U72" s="21"/>
      <c r="V72" s="26"/>
      <c r="W72" s="21">
        <f>+T72-C72</f>
        <v>7153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7"/>
        <v>Mas Vida</v>
      </c>
      <c r="C73" s="26">
        <f aca="true" t="shared" si="21" ref="C73:S73">C11+C42</f>
        <v>41964</v>
      </c>
      <c r="D73" s="26">
        <f t="shared" si="21"/>
        <v>11241</v>
      </c>
      <c r="E73" s="26">
        <f t="shared" si="21"/>
        <v>8947</v>
      </c>
      <c r="F73" s="26">
        <f t="shared" si="21"/>
        <v>13268</v>
      </c>
      <c r="G73" s="26">
        <f t="shared" si="21"/>
        <v>18301</v>
      </c>
      <c r="H73" s="26">
        <f t="shared" si="21"/>
        <v>17049</v>
      </c>
      <c r="I73" s="26">
        <f t="shared" si="21"/>
        <v>13304</v>
      </c>
      <c r="J73" s="26">
        <f t="shared" si="21"/>
        <v>10706</v>
      </c>
      <c r="K73" s="26">
        <f t="shared" si="21"/>
        <v>7865</v>
      </c>
      <c r="L73" s="26">
        <f t="shared" si="21"/>
        <v>4576</v>
      </c>
      <c r="M73" s="26">
        <f t="shared" si="21"/>
        <v>1752</v>
      </c>
      <c r="N73" s="26">
        <f t="shared" si="21"/>
        <v>901</v>
      </c>
      <c r="O73" s="26">
        <f t="shared" si="21"/>
        <v>442</v>
      </c>
      <c r="P73" s="26">
        <f t="shared" si="21"/>
        <v>310</v>
      </c>
      <c r="Q73" s="26">
        <f t="shared" si="21"/>
        <v>170</v>
      </c>
      <c r="R73" s="26">
        <f t="shared" si="21"/>
        <v>146</v>
      </c>
      <c r="S73" s="26">
        <f t="shared" si="21"/>
        <v>0</v>
      </c>
      <c r="T73" s="26">
        <f t="shared" si="15"/>
        <v>150942</v>
      </c>
      <c r="U73" s="21"/>
      <c r="V73" s="26"/>
      <c r="W73" s="21">
        <f t="shared" si="16"/>
        <v>108978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7"/>
        <v>Isapre Banmédica</v>
      </c>
      <c r="C74" s="26">
        <f aca="true" t="shared" si="22" ref="C74:S74">C12+C43</f>
        <v>64247</v>
      </c>
      <c r="D74" s="26">
        <f t="shared" si="22"/>
        <v>22697</v>
      </c>
      <c r="E74" s="26">
        <f t="shared" si="22"/>
        <v>19717</v>
      </c>
      <c r="F74" s="26">
        <f t="shared" si="22"/>
        <v>21242</v>
      </c>
      <c r="G74" s="26">
        <f t="shared" si="22"/>
        <v>21915</v>
      </c>
      <c r="H74" s="26">
        <f t="shared" si="22"/>
        <v>22557</v>
      </c>
      <c r="I74" s="26">
        <f t="shared" si="22"/>
        <v>22211</v>
      </c>
      <c r="J74" s="26">
        <f t="shared" si="22"/>
        <v>20754</v>
      </c>
      <c r="K74" s="26">
        <f t="shared" si="22"/>
        <v>16821</v>
      </c>
      <c r="L74" s="26">
        <f t="shared" si="22"/>
        <v>13478</v>
      </c>
      <c r="M74" s="26">
        <f t="shared" si="22"/>
        <v>9244</v>
      </c>
      <c r="N74" s="26">
        <f t="shared" si="22"/>
        <v>5516</v>
      </c>
      <c r="O74" s="26">
        <f t="shared" si="22"/>
        <v>3121</v>
      </c>
      <c r="P74" s="26">
        <f t="shared" si="22"/>
        <v>2212</v>
      </c>
      <c r="Q74" s="26">
        <f t="shared" si="22"/>
        <v>1299</v>
      </c>
      <c r="R74" s="26">
        <f t="shared" si="22"/>
        <v>930</v>
      </c>
      <c r="S74" s="26">
        <f t="shared" si="22"/>
        <v>0</v>
      </c>
      <c r="T74" s="26">
        <f t="shared" si="15"/>
        <v>267961</v>
      </c>
      <c r="U74" s="21"/>
      <c r="V74" s="26"/>
      <c r="W74" s="21">
        <f t="shared" si="16"/>
        <v>203714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7"/>
        <v>Consalud S.A.</v>
      </c>
      <c r="C75" s="26">
        <f aca="true" t="shared" si="23" ref="C75:S75">C13+C44</f>
        <v>68096</v>
      </c>
      <c r="D75" s="26">
        <f t="shared" si="23"/>
        <v>27250</v>
      </c>
      <c r="E75" s="26">
        <f t="shared" si="23"/>
        <v>25090</v>
      </c>
      <c r="F75" s="26">
        <f t="shared" si="23"/>
        <v>21772</v>
      </c>
      <c r="G75" s="26">
        <f t="shared" si="23"/>
        <v>19847</v>
      </c>
      <c r="H75" s="26">
        <f t="shared" si="23"/>
        <v>20730</v>
      </c>
      <c r="I75" s="26">
        <f t="shared" si="23"/>
        <v>21792</v>
      </c>
      <c r="J75" s="26">
        <f t="shared" si="23"/>
        <v>21676</v>
      </c>
      <c r="K75" s="26">
        <f t="shared" si="23"/>
        <v>18454</v>
      </c>
      <c r="L75" s="26">
        <f t="shared" si="23"/>
        <v>13576</v>
      </c>
      <c r="M75" s="26">
        <f t="shared" si="23"/>
        <v>7745</v>
      </c>
      <c r="N75" s="26">
        <f t="shared" si="23"/>
        <v>4351</v>
      </c>
      <c r="O75" s="26">
        <f t="shared" si="23"/>
        <v>2846</v>
      </c>
      <c r="P75" s="26">
        <f t="shared" si="23"/>
        <v>1992</v>
      </c>
      <c r="Q75" s="26">
        <f t="shared" si="23"/>
        <v>1076</v>
      </c>
      <c r="R75" s="26">
        <f t="shared" si="23"/>
        <v>800</v>
      </c>
      <c r="S75" s="26">
        <f t="shared" si="23"/>
        <v>0</v>
      </c>
      <c r="T75" s="26">
        <f t="shared" si="15"/>
        <v>277093</v>
      </c>
      <c r="U75" s="21"/>
      <c r="V75" s="26"/>
      <c r="W75" s="21">
        <f t="shared" si="16"/>
        <v>208997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46</v>
      </c>
      <c r="C77" s="26">
        <f aca="true" t="shared" si="24" ref="C77:T77">SUM(C69:C76)</f>
        <v>304248</v>
      </c>
      <c r="D77" s="26">
        <f t="shared" si="24"/>
        <v>105453</v>
      </c>
      <c r="E77" s="26">
        <f t="shared" si="24"/>
        <v>93879</v>
      </c>
      <c r="F77" s="26">
        <f t="shared" si="24"/>
        <v>105982</v>
      </c>
      <c r="G77" s="26">
        <f t="shared" si="24"/>
        <v>113163</v>
      </c>
      <c r="H77" s="26">
        <f t="shared" si="24"/>
        <v>111458</v>
      </c>
      <c r="I77" s="26">
        <f t="shared" si="24"/>
        <v>101527</v>
      </c>
      <c r="J77" s="26">
        <f t="shared" si="24"/>
        <v>94623</v>
      </c>
      <c r="K77" s="26">
        <f t="shared" si="24"/>
        <v>79135</v>
      </c>
      <c r="L77" s="26">
        <f t="shared" si="24"/>
        <v>58857</v>
      </c>
      <c r="M77" s="26">
        <f t="shared" si="24"/>
        <v>37294</v>
      </c>
      <c r="N77" s="26">
        <f t="shared" si="24"/>
        <v>21165</v>
      </c>
      <c r="O77" s="26">
        <f t="shared" si="24"/>
        <v>12203</v>
      </c>
      <c r="P77" s="26">
        <f t="shared" si="24"/>
        <v>8094</v>
      </c>
      <c r="Q77" s="26">
        <f t="shared" si="24"/>
        <v>4380</v>
      </c>
      <c r="R77" s="26">
        <f t="shared" si="24"/>
        <v>2944</v>
      </c>
      <c r="S77" s="26">
        <f t="shared" si="24"/>
        <v>0</v>
      </c>
      <c r="T77" s="26">
        <f t="shared" si="24"/>
        <v>1254405</v>
      </c>
      <c r="U77" s="21">
        <v>0</v>
      </c>
      <c r="V77" s="26"/>
      <c r="W77" s="26">
        <f>SUM(W69:W75)</f>
        <v>950157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5" ref="B79:B84">+B48</f>
        <v>San Lorenzo</v>
      </c>
      <c r="C79" s="26">
        <f aca="true" t="shared" si="26" ref="C79:S79">C17+C48</f>
        <v>467</v>
      </c>
      <c r="D79" s="26">
        <f t="shared" si="26"/>
        <v>317</v>
      </c>
      <c r="E79" s="26">
        <f t="shared" si="26"/>
        <v>308</v>
      </c>
      <c r="F79" s="26">
        <f t="shared" si="26"/>
        <v>30</v>
      </c>
      <c r="G79" s="26">
        <f t="shared" si="26"/>
        <v>91</v>
      </c>
      <c r="H79" s="26">
        <f t="shared" si="26"/>
        <v>99</v>
      </c>
      <c r="I79" s="26">
        <f t="shared" si="26"/>
        <v>136</v>
      </c>
      <c r="J79" s="26">
        <f t="shared" si="26"/>
        <v>283</v>
      </c>
      <c r="K79" s="26">
        <f t="shared" si="26"/>
        <v>325</v>
      </c>
      <c r="L79" s="26">
        <f t="shared" si="26"/>
        <v>252</v>
      </c>
      <c r="M79" s="26">
        <f t="shared" si="26"/>
        <v>86</v>
      </c>
      <c r="N79" s="26">
        <f t="shared" si="26"/>
        <v>44</v>
      </c>
      <c r="O79" s="26">
        <f t="shared" si="26"/>
        <v>20</v>
      </c>
      <c r="P79" s="26">
        <f t="shared" si="26"/>
        <v>20</v>
      </c>
      <c r="Q79" s="26">
        <f t="shared" si="26"/>
        <v>30</v>
      </c>
      <c r="R79" s="26">
        <f t="shared" si="26"/>
        <v>20</v>
      </c>
      <c r="S79" s="26">
        <f t="shared" si="26"/>
        <v>0</v>
      </c>
      <c r="T79" s="26">
        <f aca="true" t="shared" si="27" ref="T79:T84">SUM(C79:S79)</f>
        <v>2528</v>
      </c>
      <c r="U79" s="21"/>
      <c r="V79" s="26"/>
      <c r="W79" s="21">
        <f aca="true" t="shared" si="28" ref="W79:W84">+T79-C79</f>
        <v>2061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5"/>
        <v>Fusat Ltda.</v>
      </c>
      <c r="C80" s="26">
        <f aca="true" t="shared" si="29" ref="C80:S80">C18+C49</f>
        <v>3166</v>
      </c>
      <c r="D80" s="26">
        <f t="shared" si="29"/>
        <v>1630</v>
      </c>
      <c r="E80" s="26">
        <f t="shared" si="29"/>
        <v>1296</v>
      </c>
      <c r="F80" s="26">
        <f t="shared" si="29"/>
        <v>770</v>
      </c>
      <c r="G80" s="26">
        <f t="shared" si="29"/>
        <v>769</v>
      </c>
      <c r="H80" s="26">
        <f t="shared" si="29"/>
        <v>892</v>
      </c>
      <c r="I80" s="26">
        <f t="shared" si="29"/>
        <v>1042</v>
      </c>
      <c r="J80" s="26">
        <f t="shared" si="29"/>
        <v>1212</v>
      </c>
      <c r="K80" s="26">
        <f t="shared" si="29"/>
        <v>1611</v>
      </c>
      <c r="L80" s="26">
        <f t="shared" si="29"/>
        <v>1727</v>
      </c>
      <c r="M80" s="26">
        <f t="shared" si="29"/>
        <v>1364</v>
      </c>
      <c r="N80" s="26">
        <f t="shared" si="29"/>
        <v>766</v>
      </c>
      <c r="O80" s="26">
        <f t="shared" si="29"/>
        <v>381</v>
      </c>
      <c r="P80" s="26">
        <f t="shared" si="29"/>
        <v>250</v>
      </c>
      <c r="Q80" s="26">
        <f t="shared" si="29"/>
        <v>152</v>
      </c>
      <c r="R80" s="26">
        <f t="shared" si="29"/>
        <v>151</v>
      </c>
      <c r="S80" s="26">
        <f t="shared" si="29"/>
        <v>0</v>
      </c>
      <c r="T80" s="26">
        <f t="shared" si="27"/>
        <v>17179</v>
      </c>
      <c r="U80" s="21"/>
      <c r="V80" s="26"/>
      <c r="W80" s="21">
        <f t="shared" si="28"/>
        <v>14013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5"/>
        <v>Chuquicamata</v>
      </c>
      <c r="C81" s="26">
        <f aca="true" t="shared" si="30" ref="C81:S81">C19+C50</f>
        <v>4563</v>
      </c>
      <c r="D81" s="26">
        <f t="shared" si="30"/>
        <v>2441</v>
      </c>
      <c r="E81" s="26">
        <f t="shared" si="30"/>
        <v>1655</v>
      </c>
      <c r="F81" s="26">
        <f t="shared" si="30"/>
        <v>600</v>
      </c>
      <c r="G81" s="26">
        <f t="shared" si="30"/>
        <v>799</v>
      </c>
      <c r="H81" s="26">
        <f t="shared" si="30"/>
        <v>1014</v>
      </c>
      <c r="I81" s="26">
        <f t="shared" si="30"/>
        <v>1416</v>
      </c>
      <c r="J81" s="26">
        <f t="shared" si="30"/>
        <v>1730</v>
      </c>
      <c r="K81" s="26">
        <f t="shared" si="30"/>
        <v>1586</v>
      </c>
      <c r="L81" s="26">
        <f t="shared" si="30"/>
        <v>1296</v>
      </c>
      <c r="M81" s="26">
        <f t="shared" si="30"/>
        <v>752</v>
      </c>
      <c r="N81" s="26">
        <f t="shared" si="30"/>
        <v>355</v>
      </c>
      <c r="O81" s="26">
        <f t="shared" si="30"/>
        <v>169</v>
      </c>
      <c r="P81" s="26">
        <f t="shared" si="30"/>
        <v>166</v>
      </c>
      <c r="Q81" s="26">
        <f t="shared" si="30"/>
        <v>123</v>
      </c>
      <c r="R81" s="26">
        <f t="shared" si="30"/>
        <v>94</v>
      </c>
      <c r="S81" s="26">
        <f t="shared" si="30"/>
        <v>0</v>
      </c>
      <c r="T81" s="26">
        <f t="shared" si="27"/>
        <v>18759</v>
      </c>
      <c r="U81" s="21"/>
      <c r="V81" s="26"/>
      <c r="W81" s="21">
        <f t="shared" si="28"/>
        <v>14196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5"/>
        <v>Río Blanco</v>
      </c>
      <c r="C82" s="26">
        <f aca="true" t="shared" si="31" ref="C82:S82">C20+C51</f>
        <v>782</v>
      </c>
      <c r="D82" s="26">
        <f t="shared" si="31"/>
        <v>369</v>
      </c>
      <c r="E82" s="26">
        <f t="shared" si="31"/>
        <v>266</v>
      </c>
      <c r="F82" s="26">
        <f t="shared" si="31"/>
        <v>90</v>
      </c>
      <c r="G82" s="26">
        <f t="shared" si="31"/>
        <v>207</v>
      </c>
      <c r="H82" s="26">
        <f t="shared" si="31"/>
        <v>203</v>
      </c>
      <c r="I82" s="26">
        <f t="shared" si="31"/>
        <v>217</v>
      </c>
      <c r="J82" s="26">
        <f t="shared" si="31"/>
        <v>245</v>
      </c>
      <c r="K82" s="26">
        <f t="shared" si="31"/>
        <v>221</v>
      </c>
      <c r="L82" s="26">
        <f t="shared" si="31"/>
        <v>234</v>
      </c>
      <c r="M82" s="26">
        <f t="shared" si="31"/>
        <v>161</v>
      </c>
      <c r="N82" s="26">
        <f t="shared" si="31"/>
        <v>71</v>
      </c>
      <c r="O82" s="26">
        <f t="shared" si="31"/>
        <v>37</v>
      </c>
      <c r="P82" s="26">
        <f t="shared" si="31"/>
        <v>23</v>
      </c>
      <c r="Q82" s="26">
        <f t="shared" si="31"/>
        <v>18</v>
      </c>
      <c r="R82" s="26">
        <f t="shared" si="31"/>
        <v>27</v>
      </c>
      <c r="S82" s="26">
        <f t="shared" si="31"/>
        <v>0</v>
      </c>
      <c r="T82" s="26">
        <f t="shared" si="27"/>
        <v>3171</v>
      </c>
      <c r="U82" s="21"/>
      <c r="V82" s="26"/>
      <c r="W82" s="21">
        <f t="shared" si="28"/>
        <v>2389</v>
      </c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5"/>
        <v>Isapre Fundación</v>
      </c>
      <c r="C83" s="26">
        <f aca="true" t="shared" si="32" ref="C83:S83">C21+C52</f>
        <v>2192</v>
      </c>
      <c r="D83" s="26">
        <f t="shared" si="32"/>
        <v>951</v>
      </c>
      <c r="E83" s="26">
        <f t="shared" si="32"/>
        <v>899</v>
      </c>
      <c r="F83" s="26">
        <f t="shared" si="32"/>
        <v>649</v>
      </c>
      <c r="G83" s="26">
        <f t="shared" si="32"/>
        <v>600</v>
      </c>
      <c r="H83" s="26">
        <f t="shared" si="32"/>
        <v>833</v>
      </c>
      <c r="I83" s="26">
        <f t="shared" si="32"/>
        <v>760</v>
      </c>
      <c r="J83" s="26">
        <f t="shared" si="32"/>
        <v>731</v>
      </c>
      <c r="K83" s="26">
        <f t="shared" si="32"/>
        <v>804</v>
      </c>
      <c r="L83" s="26">
        <f t="shared" si="32"/>
        <v>1101</v>
      </c>
      <c r="M83" s="26">
        <f t="shared" si="32"/>
        <v>1168</v>
      </c>
      <c r="N83" s="26">
        <f t="shared" si="32"/>
        <v>845</v>
      </c>
      <c r="O83" s="26">
        <f t="shared" si="32"/>
        <v>663</v>
      </c>
      <c r="P83" s="26">
        <f t="shared" si="32"/>
        <v>658</v>
      </c>
      <c r="Q83" s="26">
        <f t="shared" si="32"/>
        <v>636</v>
      </c>
      <c r="R83" s="26">
        <f t="shared" si="32"/>
        <v>650</v>
      </c>
      <c r="S83" s="26">
        <f t="shared" si="32"/>
        <v>0</v>
      </c>
      <c r="T83" s="26">
        <f t="shared" si="27"/>
        <v>14140</v>
      </c>
      <c r="U83" s="21"/>
      <c r="V83" s="26"/>
      <c r="W83" s="21">
        <f t="shared" si="28"/>
        <v>11948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5"/>
        <v>Cruz del Norte</v>
      </c>
      <c r="C84" s="26">
        <f aca="true" t="shared" si="33" ref="C84:S84">C22+C53</f>
        <v>582</v>
      </c>
      <c r="D84" s="26">
        <f t="shared" si="33"/>
        <v>230</v>
      </c>
      <c r="E84" s="26">
        <f t="shared" si="33"/>
        <v>95</v>
      </c>
      <c r="F84" s="26">
        <f t="shared" si="33"/>
        <v>72</v>
      </c>
      <c r="G84" s="26">
        <f t="shared" si="33"/>
        <v>91</v>
      </c>
      <c r="H84" s="26">
        <f t="shared" si="33"/>
        <v>125</v>
      </c>
      <c r="I84" s="26">
        <f t="shared" si="33"/>
        <v>156</v>
      </c>
      <c r="J84" s="26">
        <f t="shared" si="33"/>
        <v>170</v>
      </c>
      <c r="K84" s="26">
        <f t="shared" si="33"/>
        <v>130</v>
      </c>
      <c r="L84" s="26">
        <f t="shared" si="33"/>
        <v>103</v>
      </c>
      <c r="M84" s="26">
        <f t="shared" si="33"/>
        <v>44</v>
      </c>
      <c r="N84" s="26">
        <f t="shared" si="33"/>
        <v>12</v>
      </c>
      <c r="O84" s="26">
        <f t="shared" si="33"/>
        <v>10</v>
      </c>
      <c r="P84" s="26">
        <f t="shared" si="33"/>
        <v>7</v>
      </c>
      <c r="Q84" s="26">
        <f t="shared" si="33"/>
        <v>5</v>
      </c>
      <c r="R84" s="26">
        <f t="shared" si="33"/>
        <v>0</v>
      </c>
      <c r="S84" s="26">
        <f t="shared" si="33"/>
        <v>0</v>
      </c>
      <c r="T84" s="26">
        <f t="shared" si="27"/>
        <v>1832</v>
      </c>
      <c r="U84" s="21"/>
      <c r="V84" s="26"/>
      <c r="W84" s="21">
        <f t="shared" si="28"/>
        <v>1250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52</v>
      </c>
      <c r="C86" s="26">
        <f aca="true" t="shared" si="34" ref="C86:T86">SUM(C79:C84)</f>
        <v>11752</v>
      </c>
      <c r="D86" s="26">
        <f>SUM(D79:D84)</f>
        <v>5938</v>
      </c>
      <c r="E86" s="26">
        <f t="shared" si="34"/>
        <v>4519</v>
      </c>
      <c r="F86" s="26">
        <f t="shared" si="34"/>
        <v>2211</v>
      </c>
      <c r="G86" s="26">
        <f t="shared" si="34"/>
        <v>2557</v>
      </c>
      <c r="H86" s="26">
        <f t="shared" si="34"/>
        <v>3166</v>
      </c>
      <c r="I86" s="26">
        <f t="shared" si="34"/>
        <v>3727</v>
      </c>
      <c r="J86" s="26">
        <f t="shared" si="34"/>
        <v>4371</v>
      </c>
      <c r="K86" s="26">
        <f t="shared" si="34"/>
        <v>4677</v>
      </c>
      <c r="L86" s="26">
        <f t="shared" si="34"/>
        <v>4713</v>
      </c>
      <c r="M86" s="26">
        <f t="shared" si="34"/>
        <v>3575</v>
      </c>
      <c r="N86" s="26">
        <f t="shared" si="34"/>
        <v>2093</v>
      </c>
      <c r="O86" s="26">
        <f t="shared" si="34"/>
        <v>1280</v>
      </c>
      <c r="P86" s="26">
        <f t="shared" si="34"/>
        <v>1124</v>
      </c>
      <c r="Q86" s="26">
        <f t="shared" si="34"/>
        <v>964</v>
      </c>
      <c r="R86" s="26">
        <f t="shared" si="34"/>
        <v>942</v>
      </c>
      <c r="S86" s="26">
        <f t="shared" si="34"/>
        <v>0</v>
      </c>
      <c r="T86" s="26">
        <f t="shared" si="34"/>
        <v>57609</v>
      </c>
      <c r="U86" s="21">
        <v>0</v>
      </c>
      <c r="V86" s="26"/>
      <c r="W86" s="26">
        <f>SUM(W79:W84)</f>
        <v>45857</v>
      </c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6"/>
      <c r="W87" s="26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53</v>
      </c>
      <c r="C88" s="26">
        <f aca="true" t="shared" si="35" ref="C88:T88">C77+C86</f>
        <v>316000</v>
      </c>
      <c r="D88" s="26">
        <f>D77+D86</f>
        <v>111391</v>
      </c>
      <c r="E88" s="26">
        <f t="shared" si="35"/>
        <v>98398</v>
      </c>
      <c r="F88" s="26">
        <f t="shared" si="35"/>
        <v>108193</v>
      </c>
      <c r="G88" s="26">
        <f t="shared" si="35"/>
        <v>115720</v>
      </c>
      <c r="H88" s="26">
        <f t="shared" si="35"/>
        <v>114624</v>
      </c>
      <c r="I88" s="26">
        <f t="shared" si="35"/>
        <v>105254</v>
      </c>
      <c r="J88" s="26">
        <f t="shared" si="35"/>
        <v>98994</v>
      </c>
      <c r="K88" s="26">
        <f t="shared" si="35"/>
        <v>83812</v>
      </c>
      <c r="L88" s="26">
        <f t="shared" si="35"/>
        <v>63570</v>
      </c>
      <c r="M88" s="26">
        <f t="shared" si="35"/>
        <v>40869</v>
      </c>
      <c r="N88" s="26">
        <f t="shared" si="35"/>
        <v>23258</v>
      </c>
      <c r="O88" s="26">
        <f t="shared" si="35"/>
        <v>13483</v>
      </c>
      <c r="P88" s="26">
        <f t="shared" si="35"/>
        <v>9218</v>
      </c>
      <c r="Q88" s="26">
        <f t="shared" si="35"/>
        <v>5344</v>
      </c>
      <c r="R88" s="26">
        <f t="shared" si="35"/>
        <v>3886</v>
      </c>
      <c r="S88" s="26">
        <f t="shared" si="35"/>
        <v>0</v>
      </c>
      <c r="T88" s="26">
        <f t="shared" si="35"/>
        <v>1312014</v>
      </c>
      <c r="U88" s="21">
        <v>0</v>
      </c>
      <c r="V88" s="26"/>
      <c r="W88" s="26">
        <f>W77+W86</f>
        <v>996014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54</v>
      </c>
      <c r="C90" s="51">
        <f aca="true" t="shared" si="36" ref="C90:S90">(C88/$T88)</f>
        <v>0.24085108847923878</v>
      </c>
      <c r="D90" s="51">
        <f>(D88/$T88)</f>
        <v>0.08490077087592053</v>
      </c>
      <c r="E90" s="51">
        <f t="shared" si="36"/>
        <v>0.07499767532968399</v>
      </c>
      <c r="F90" s="51">
        <f t="shared" si="36"/>
        <v>0.08246329688555153</v>
      </c>
      <c r="G90" s="51">
        <f t="shared" si="36"/>
        <v>0.08820027835068833</v>
      </c>
      <c r="H90" s="51">
        <f t="shared" si="36"/>
        <v>0.08736492141089958</v>
      </c>
      <c r="I90" s="51">
        <f t="shared" si="36"/>
        <v>0.08022322932529684</v>
      </c>
      <c r="J90" s="51">
        <f t="shared" si="36"/>
        <v>0.07545193877504355</v>
      </c>
      <c r="K90" s="51">
        <f t="shared" si="36"/>
        <v>0.06388041591019608</v>
      </c>
      <c r="L90" s="51">
        <f t="shared" si="36"/>
        <v>0.048452226881725347</v>
      </c>
      <c r="M90" s="51">
        <f t="shared" si="36"/>
        <v>0.03114982004765193</v>
      </c>
      <c r="N90" s="51">
        <f t="shared" si="36"/>
        <v>0.01772694498686752</v>
      </c>
      <c r="O90" s="51">
        <f t="shared" si="36"/>
        <v>0.010276567170777141</v>
      </c>
      <c r="P90" s="51">
        <f t="shared" si="36"/>
        <v>0.007025839663296275</v>
      </c>
      <c r="Q90" s="51">
        <f t="shared" si="36"/>
        <v>0.004073127268459026</v>
      </c>
      <c r="R90" s="51">
        <f t="shared" si="36"/>
        <v>0.0029618586387035505</v>
      </c>
      <c r="S90" s="51">
        <f t="shared" si="36"/>
        <v>0</v>
      </c>
      <c r="T90" s="51">
        <f>SUM(C90:R90)</f>
        <v>1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+'Cartera masculina por edad'!B29</f>
        <v>Fuente: Superintendencia de Salud, Archivo Maestro de Beneficiarios.</v>
      </c>
      <c r="C91" s="13"/>
      <c r="D91" s="13"/>
      <c r="E91" s="13"/>
      <c r="F91" s="13"/>
      <c r="G91" s="13"/>
      <c r="H91" s="13"/>
      <c r="I91" s="13"/>
      <c r="J91" s="13"/>
      <c r="K91" s="13"/>
      <c r="L91" s="53" t="s">
        <v>1</v>
      </c>
      <c r="M91" s="53" t="s">
        <v>1</v>
      </c>
      <c r="N91" s="53" t="s">
        <v>1</v>
      </c>
      <c r="O91" s="53" t="s">
        <v>1</v>
      </c>
      <c r="P91" s="13"/>
      <c r="Q91" s="13"/>
      <c r="R91" s="53" t="s">
        <v>1</v>
      </c>
      <c r="S91" s="53"/>
      <c r="T91" s="53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ht="11.25"/>
    <row r="94" spans="1:20" ht="15">
      <c r="A94" s="153" t="s">
        <v>233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3">
    <mergeCell ref="A1:T1"/>
    <mergeCell ref="C67:R67"/>
    <mergeCell ref="B34:T34"/>
    <mergeCell ref="C36:R36"/>
    <mergeCell ref="B64:T64"/>
    <mergeCell ref="B65:T65"/>
    <mergeCell ref="B2:T2"/>
    <mergeCell ref="B3:T3"/>
    <mergeCell ref="C5:R5"/>
    <mergeCell ref="B33:T33"/>
    <mergeCell ref="A94:T94"/>
    <mergeCell ref="A63:T63"/>
    <mergeCell ref="A32:T32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6"/>
  <sheetViews>
    <sheetView showGridLines="0" zoomScale="80" zoomScaleNormal="80" workbookViewId="0" topLeftCell="A1">
      <selection activeCell="B3" sqref="B3:T3"/>
    </sheetView>
  </sheetViews>
  <sheetFormatPr defaultColWidth="6.796875" defaultRowHeight="15" zeroHeight="1"/>
  <cols>
    <col min="1" max="1" width="3.69921875" style="1" bestFit="1" customWidth="1"/>
    <col min="2" max="2" width="19.3984375" style="1" customWidth="1"/>
    <col min="3" max="3" width="11.09765625" style="1" bestFit="1" customWidth="1"/>
    <col min="4" max="4" width="7" style="1" customWidth="1"/>
    <col min="5" max="5" width="7" style="1" bestFit="1" customWidth="1"/>
    <col min="6" max="6" width="6.09765625" style="1" bestFit="1" customWidth="1"/>
    <col min="7" max="7" width="6.59765625" style="1" customWidth="1"/>
    <col min="8" max="9" width="6.09765625" style="1" bestFit="1" customWidth="1"/>
    <col min="10" max="10" width="6" style="1" bestFit="1" customWidth="1"/>
    <col min="11" max="11" width="5.8984375" style="1" bestFit="1" customWidth="1"/>
    <col min="12" max="13" width="7.19921875" style="1" bestFit="1" customWidth="1"/>
    <col min="14" max="14" width="7.69921875" style="1" bestFit="1" customWidth="1"/>
    <col min="15" max="15" width="7.19921875" style="1" bestFit="1" customWidth="1"/>
    <col min="16" max="18" width="6.19921875" style="1" bestFit="1" customWidth="1"/>
    <col min="19" max="19" width="6.5" style="1" customWidth="1"/>
    <col min="20" max="20" width="8" style="1" bestFit="1" customWidth="1"/>
    <col min="21" max="21" width="6.8984375" style="1" bestFit="1" customWidth="1"/>
    <col min="22" max="22" width="10.09765625" style="1" hidden="1" customWidth="1"/>
    <col min="23" max="23" width="12.09765625" style="1" hidden="1" customWidth="1"/>
    <col min="24" max="24" width="13" style="1" hidden="1" customWidth="1"/>
    <col min="25" max="25" width="9.19921875" style="1" hidden="1" customWidth="1"/>
    <col min="26" max="27" width="0" style="1" hidden="1" customWidth="1"/>
    <col min="28" max="28" width="8.59765625" style="1" hidden="1" customWidth="1"/>
    <col min="29" max="16384" width="0" style="1" hidden="1" customWidth="1"/>
  </cols>
  <sheetData>
    <row r="1" spans="1:20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56" ht="13.5">
      <c r="A2" s="44"/>
      <c r="B2" s="154" t="s">
        <v>80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44"/>
      <c r="V2" s="21"/>
      <c r="W2" s="21"/>
      <c r="X2" s="4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4" t="s">
        <v>265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"/>
      <c r="V3" s="21"/>
      <c r="W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5.75" customHeight="1">
      <c r="A5" s="112" t="s">
        <v>1</v>
      </c>
      <c r="B5" s="112" t="s">
        <v>1</v>
      </c>
      <c r="C5" s="163" t="s">
        <v>56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 t="s">
        <v>224</v>
      </c>
      <c r="T5" s="166" t="s">
        <v>4</v>
      </c>
      <c r="U5" s="45"/>
      <c r="V5" s="21"/>
      <c r="W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272</v>
      </c>
      <c r="D6" s="125" t="s">
        <v>273</v>
      </c>
      <c r="E6" s="125" t="s">
        <v>57</v>
      </c>
      <c r="F6" s="125" t="s">
        <v>58</v>
      </c>
      <c r="G6" s="125" t="s">
        <v>59</v>
      </c>
      <c r="H6" s="125" t="s">
        <v>60</v>
      </c>
      <c r="I6" s="125" t="s">
        <v>61</v>
      </c>
      <c r="J6" s="125" t="s">
        <v>62</v>
      </c>
      <c r="K6" s="125" t="s">
        <v>63</v>
      </c>
      <c r="L6" s="125" t="s">
        <v>64</v>
      </c>
      <c r="M6" s="125" t="s">
        <v>65</v>
      </c>
      <c r="N6" s="125" t="s">
        <v>66</v>
      </c>
      <c r="O6" s="125" t="s">
        <v>67</v>
      </c>
      <c r="P6" s="125" t="s">
        <v>68</v>
      </c>
      <c r="Q6" s="125" t="s">
        <v>69</v>
      </c>
      <c r="R6" s="126" t="s">
        <v>70</v>
      </c>
      <c r="S6" s="165"/>
      <c r="T6" s="167"/>
      <c r="U6" s="46"/>
      <c r="V6" s="21" t="s">
        <v>81</v>
      </c>
      <c r="W6" s="47" t="s">
        <v>82</v>
      </c>
      <c r="X6" s="48" t="s">
        <v>83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+'Cartera femenina por edad'!B7</f>
        <v>Colmena Golden Cross</v>
      </c>
      <c r="C7" s="23">
        <f>'Cartera masculina por edad'!C7+'Cartera femenina por edad'!C7</f>
        <v>62</v>
      </c>
      <c r="D7" s="23">
        <f>'Cartera masculina por edad'!D7+'Cartera femenina por edad'!D7</f>
        <v>298</v>
      </c>
      <c r="E7" s="23">
        <f>'Cartera masculina por edad'!E7+'Cartera femenina por edad'!E7</f>
        <v>5645</v>
      </c>
      <c r="F7" s="23">
        <f>'Cartera masculina por edad'!F7+'Cartera femenina por edad'!F7</f>
        <v>31013</v>
      </c>
      <c r="G7" s="23">
        <f>'Cartera masculina por edad'!G7+'Cartera femenina por edad'!G7</f>
        <v>38005</v>
      </c>
      <c r="H7" s="23">
        <f>'Cartera masculina por edad'!H7+'Cartera femenina por edad'!H7</f>
        <v>32795</v>
      </c>
      <c r="I7" s="23">
        <f>'Cartera masculina por edad'!I7+'Cartera femenina por edad'!I7</f>
        <v>24633</v>
      </c>
      <c r="J7" s="23">
        <f>'Cartera masculina por edad'!J7+'Cartera femenina por edad'!J7</f>
        <v>21542</v>
      </c>
      <c r="K7" s="23">
        <f>'Cartera masculina por edad'!K7+'Cartera femenina por edad'!K7</f>
        <v>18605</v>
      </c>
      <c r="L7" s="23">
        <f>'Cartera masculina por edad'!L7+'Cartera femenina por edad'!L7</f>
        <v>14341</v>
      </c>
      <c r="M7" s="23">
        <f>'Cartera masculina por edad'!M7+'Cartera femenina por edad'!M7</f>
        <v>10398</v>
      </c>
      <c r="N7" s="23">
        <f>'Cartera masculina por edad'!N7+'Cartera femenina por edad'!N7</f>
        <v>6248</v>
      </c>
      <c r="O7" s="23">
        <f>'Cartera masculina por edad'!O7+'Cartera femenina por edad'!O7</f>
        <v>3343</v>
      </c>
      <c r="P7" s="23">
        <f>'Cartera masculina por edad'!P7+'Cartera femenina por edad'!P7</f>
        <v>1938</v>
      </c>
      <c r="Q7" s="23">
        <f>'Cartera masculina por edad'!Q7+'Cartera femenina por edad'!Q7</f>
        <v>1134</v>
      </c>
      <c r="R7" s="23">
        <f>'Cartera masculina por edad'!R7+'Cartera femenina por edad'!R7</f>
        <v>517</v>
      </c>
      <c r="S7" s="23">
        <f>'Cartera masculina por edad'!S7+'Cartera femenina por edad'!S7</f>
        <v>1</v>
      </c>
      <c r="T7" s="26">
        <f aca="true" t="shared" si="0" ref="T7:T13">SUM(C7:S7)</f>
        <v>210518</v>
      </c>
      <c r="U7" s="26"/>
      <c r="V7" s="13"/>
      <c r="W7" s="13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+'Cartera femenina por edad'!B8</f>
        <v>Isapre Cruz Blanca S.A.</v>
      </c>
      <c r="C8" s="23">
        <f>'Cartera masculina por edad'!C8+'Cartera femenina por edad'!C8</f>
        <v>261</v>
      </c>
      <c r="D8" s="23">
        <f>'Cartera masculina por edad'!D8+'Cartera femenina por edad'!D8</f>
        <v>1426</v>
      </c>
      <c r="E8" s="23">
        <f>'Cartera masculina por edad'!E8+'Cartera femenina por edad'!E8</f>
        <v>14943</v>
      </c>
      <c r="F8" s="23">
        <f>'Cartera masculina por edad'!F8+'Cartera femenina por edad'!F8</f>
        <v>38102</v>
      </c>
      <c r="G8" s="23">
        <f>'Cartera masculina por edad'!G8+'Cartera femenina por edad'!G8</f>
        <v>45546</v>
      </c>
      <c r="H8" s="23">
        <f>'Cartera masculina por edad'!H8+'Cartera femenina por edad'!H8</f>
        <v>43571</v>
      </c>
      <c r="I8" s="23">
        <f>'Cartera masculina por edad'!I8+'Cartera femenina por edad'!I8</f>
        <v>36798</v>
      </c>
      <c r="J8" s="23">
        <f>'Cartera masculina por edad'!J8+'Cartera femenina por edad'!J8</f>
        <v>32676</v>
      </c>
      <c r="K8" s="23">
        <f>'Cartera masculina por edad'!K8+'Cartera femenina por edad'!K8</f>
        <v>26446</v>
      </c>
      <c r="L8" s="23">
        <f>'Cartera masculina por edad'!L8+'Cartera femenina por edad'!L8</f>
        <v>19278</v>
      </c>
      <c r="M8" s="23">
        <f>'Cartera masculina por edad'!M8+'Cartera femenina por edad'!M8</f>
        <v>12805</v>
      </c>
      <c r="N8" s="23">
        <f>'Cartera masculina por edad'!N8+'Cartera femenina por edad'!N8</f>
        <v>6515</v>
      </c>
      <c r="O8" s="23">
        <f>'Cartera masculina por edad'!O8+'Cartera femenina por edad'!O8</f>
        <v>3299</v>
      </c>
      <c r="P8" s="23">
        <f>'Cartera masculina por edad'!P8+'Cartera femenina por edad'!P8</f>
        <v>2029</v>
      </c>
      <c r="Q8" s="23">
        <f>'Cartera masculina por edad'!Q8+'Cartera femenina por edad'!Q8</f>
        <v>913</v>
      </c>
      <c r="R8" s="23">
        <f>'Cartera masculina por edad'!R8+'Cartera femenina por edad'!R8</f>
        <v>418</v>
      </c>
      <c r="S8" s="23">
        <f>'Cartera masculina por edad'!S8+'Cartera femenina por edad'!S8</f>
        <v>0</v>
      </c>
      <c r="T8" s="26">
        <f t="shared" si="0"/>
        <v>285026</v>
      </c>
      <c r="U8" s="26"/>
      <c r="V8" s="13"/>
      <c r="W8" s="13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+'Cartera femenina por edad'!B9</f>
        <v>Vida Tres</v>
      </c>
      <c r="C9" s="23">
        <f>'Cartera masculina por edad'!C9+'Cartera femenina por edad'!C9</f>
        <v>16</v>
      </c>
      <c r="D9" s="23">
        <f>'Cartera masculina por edad'!D9+'Cartera femenina por edad'!D9</f>
        <v>149</v>
      </c>
      <c r="E9" s="23">
        <f>'Cartera masculina por edad'!E9+'Cartera femenina por edad'!E9</f>
        <v>1500</v>
      </c>
      <c r="F9" s="23">
        <f>'Cartera masculina por edad'!F9+'Cartera femenina por edad'!F9</f>
        <v>6962</v>
      </c>
      <c r="G9" s="23">
        <f>'Cartera masculina por edad'!G9+'Cartera femenina por edad'!G9</f>
        <v>10313</v>
      </c>
      <c r="H9" s="23">
        <f>'Cartera masculina por edad'!H9+'Cartera femenina por edad'!H9</f>
        <v>11294</v>
      </c>
      <c r="I9" s="23">
        <f>'Cartera masculina por edad'!I9+'Cartera femenina por edad'!I9</f>
        <v>9712</v>
      </c>
      <c r="J9" s="23">
        <f>'Cartera masculina por edad'!J9+'Cartera femenina por edad'!J9</f>
        <v>7971</v>
      </c>
      <c r="K9" s="23">
        <f>'Cartera masculina por edad'!K9+'Cartera femenina por edad'!K9</f>
        <v>6620</v>
      </c>
      <c r="L9" s="23">
        <f>'Cartera masculina por edad'!L9+'Cartera femenina por edad'!L9</f>
        <v>5039</v>
      </c>
      <c r="M9" s="23">
        <f>'Cartera masculina por edad'!M9+'Cartera femenina por edad'!M9</f>
        <v>4235</v>
      </c>
      <c r="N9" s="23">
        <f>'Cartera masculina por edad'!N9+'Cartera femenina por edad'!N9</f>
        <v>2607</v>
      </c>
      <c r="O9" s="23">
        <f>'Cartera masculina por edad'!O9+'Cartera femenina por edad'!O9</f>
        <v>1503</v>
      </c>
      <c r="P9" s="23">
        <f>'Cartera masculina por edad'!P9+'Cartera femenina por edad'!P9</f>
        <v>1090</v>
      </c>
      <c r="Q9" s="23">
        <f>'Cartera masculina por edad'!Q9+'Cartera femenina por edad'!Q9</f>
        <v>480</v>
      </c>
      <c r="R9" s="23">
        <f>'Cartera masculina por edad'!R9+'Cartera femenina por edad'!R9</f>
        <v>236</v>
      </c>
      <c r="S9" s="23">
        <f>'Cartera masculina por edad'!S9+'Cartera femenina por edad'!S9</f>
        <v>0</v>
      </c>
      <c r="T9" s="26">
        <f t="shared" si="0"/>
        <v>69727</v>
      </c>
      <c r="U9" s="26"/>
      <c r="V9" s="13"/>
      <c r="W9" s="13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+'Cartera femenina por edad'!B10</f>
        <v>Ferrosalud</v>
      </c>
      <c r="C10" s="23">
        <f>'Cartera masculina por edad'!C10+'Cartera femenina por edad'!C10</f>
        <v>11</v>
      </c>
      <c r="D10" s="23">
        <f>'Cartera masculina por edad'!D10+'Cartera femenina por edad'!D10</f>
        <v>38</v>
      </c>
      <c r="E10" s="23">
        <f>'Cartera masculina por edad'!E10+'Cartera femenina por edad'!E10</f>
        <v>679</v>
      </c>
      <c r="F10" s="23">
        <f>'Cartera masculina por edad'!F10+'Cartera femenina por edad'!F10</f>
        <v>1057</v>
      </c>
      <c r="G10" s="23">
        <f>'Cartera masculina por edad'!G10+'Cartera femenina por edad'!G10</f>
        <v>1315</v>
      </c>
      <c r="H10" s="23">
        <f>'Cartera masculina por edad'!H10+'Cartera femenina por edad'!H10</f>
        <v>1375</v>
      </c>
      <c r="I10" s="23">
        <f>'Cartera masculina por edad'!I10+'Cartera femenina por edad'!I10</f>
        <v>1325</v>
      </c>
      <c r="J10" s="23">
        <f>'Cartera masculina por edad'!J10+'Cartera femenina por edad'!J10</f>
        <v>1198</v>
      </c>
      <c r="K10" s="23">
        <f>'Cartera masculina por edad'!K10+'Cartera femenina por edad'!K10</f>
        <v>879</v>
      </c>
      <c r="L10" s="23">
        <f>'Cartera masculina por edad'!L10+'Cartera femenina por edad'!L10</f>
        <v>781</v>
      </c>
      <c r="M10" s="23">
        <f>'Cartera masculina por edad'!M10+'Cartera femenina por edad'!M10</f>
        <v>631</v>
      </c>
      <c r="N10" s="23">
        <f>'Cartera masculina por edad'!N10+'Cartera femenina por edad'!N10</f>
        <v>280</v>
      </c>
      <c r="O10" s="23">
        <f>'Cartera masculina por edad'!O10+'Cartera femenina por edad'!O10</f>
        <v>139</v>
      </c>
      <c r="P10" s="23">
        <f>'Cartera masculina por edad'!P10+'Cartera femenina por edad'!P10</f>
        <v>73</v>
      </c>
      <c r="Q10" s="23">
        <f>'Cartera masculina por edad'!Q10+'Cartera femenina por edad'!Q10</f>
        <v>11</v>
      </c>
      <c r="R10" s="23">
        <f>'Cartera masculina por edad'!R10+'Cartera femenina por edad'!R10</f>
        <v>4</v>
      </c>
      <c r="S10" s="23">
        <f>'Cartera masculina por edad'!S10+'Cartera femenina por edad'!S10</f>
        <v>0</v>
      </c>
      <c r="T10" s="26">
        <f>SUM(C10:S10)</f>
        <v>9796</v>
      </c>
      <c r="U10" s="26"/>
      <c r="V10" s="13"/>
      <c r="W10" s="1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+'Cartera femenina por edad'!B11</f>
        <v>Mas Vida</v>
      </c>
      <c r="C11" s="23">
        <f>'Cartera masculina por edad'!C11+'Cartera femenina por edad'!C11</f>
        <v>194</v>
      </c>
      <c r="D11" s="23">
        <f>'Cartera masculina por edad'!D11+'Cartera femenina por edad'!D11</f>
        <v>333</v>
      </c>
      <c r="E11" s="23">
        <f>'Cartera masculina por edad'!E11+'Cartera femenina por edad'!E11</f>
        <v>4465</v>
      </c>
      <c r="F11" s="23">
        <f>'Cartera masculina por edad'!F11+'Cartera femenina por edad'!F11</f>
        <v>22479</v>
      </c>
      <c r="G11" s="23">
        <f>'Cartera masculina por edad'!G11+'Cartera femenina por edad'!G11</f>
        <v>32632</v>
      </c>
      <c r="H11" s="23">
        <f>'Cartera masculina por edad'!H11+'Cartera femenina por edad'!H11</f>
        <v>30572</v>
      </c>
      <c r="I11" s="23">
        <f>'Cartera masculina por edad'!I11+'Cartera femenina por edad'!I11</f>
        <v>23471</v>
      </c>
      <c r="J11" s="23">
        <f>'Cartera masculina por edad'!J11+'Cartera femenina por edad'!J11</f>
        <v>17906</v>
      </c>
      <c r="K11" s="23">
        <f>'Cartera masculina por edad'!K11+'Cartera femenina por edad'!K11</f>
        <v>12898</v>
      </c>
      <c r="L11" s="23">
        <f>'Cartera masculina por edad'!L11+'Cartera femenina por edad'!L11</f>
        <v>7485</v>
      </c>
      <c r="M11" s="23">
        <f>'Cartera masculina por edad'!M11+'Cartera femenina por edad'!M11</f>
        <v>2939</v>
      </c>
      <c r="N11" s="23">
        <f>'Cartera masculina por edad'!N11+'Cartera femenina por edad'!N11</f>
        <v>1442</v>
      </c>
      <c r="O11" s="23">
        <f>'Cartera masculina por edad'!O11+'Cartera femenina por edad'!O11</f>
        <v>710</v>
      </c>
      <c r="P11" s="23">
        <f>'Cartera masculina por edad'!P11+'Cartera femenina por edad'!P11</f>
        <v>465</v>
      </c>
      <c r="Q11" s="23">
        <f>'Cartera masculina por edad'!Q11+'Cartera femenina por edad'!Q11</f>
        <v>259</v>
      </c>
      <c r="R11" s="23">
        <f>'Cartera masculina por edad'!R11+'Cartera femenina por edad'!R11</f>
        <v>157</v>
      </c>
      <c r="S11" s="23">
        <f>'Cartera masculina por edad'!S11+'Cartera femenina por edad'!S11</f>
        <v>0</v>
      </c>
      <c r="T11" s="26">
        <f t="shared" si="0"/>
        <v>158407</v>
      </c>
      <c r="U11" s="26"/>
      <c r="V11" s="13"/>
      <c r="W11" s="1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+'Cartera femenina por edad'!B12</f>
        <v>Isapre Banmédica</v>
      </c>
      <c r="C12" s="23">
        <f>'Cartera masculina por edad'!C12+'Cartera femenina por edad'!C12</f>
        <v>56</v>
      </c>
      <c r="D12" s="23">
        <f>'Cartera masculina por edad'!D12+'Cartera femenina por edad'!D12</f>
        <v>1618</v>
      </c>
      <c r="E12" s="23">
        <f>'Cartera masculina por edad'!E12+'Cartera femenina por edad'!E12</f>
        <v>18122</v>
      </c>
      <c r="F12" s="23">
        <f>'Cartera masculina por edad'!F12+'Cartera femenina por edad'!F12</f>
        <v>40935</v>
      </c>
      <c r="G12" s="23">
        <f>'Cartera masculina por edad'!G12+'Cartera femenina por edad'!G12</f>
        <v>43928</v>
      </c>
      <c r="H12" s="23">
        <f>'Cartera masculina por edad'!H12+'Cartera femenina por edad'!H12</f>
        <v>41648</v>
      </c>
      <c r="I12" s="23">
        <f>'Cartera masculina por edad'!I12+'Cartera femenina por edad'!I12</f>
        <v>37488</v>
      </c>
      <c r="J12" s="23">
        <f>'Cartera masculina por edad'!J12+'Cartera femenina por edad'!J12</f>
        <v>32560</v>
      </c>
      <c r="K12" s="23">
        <f>'Cartera masculina por edad'!K12+'Cartera femenina por edad'!K12</f>
        <v>25626</v>
      </c>
      <c r="L12" s="23">
        <f>'Cartera masculina por edad'!L12+'Cartera femenina por edad'!L12</f>
        <v>19938</v>
      </c>
      <c r="M12" s="23">
        <f>'Cartera masculina por edad'!M12+'Cartera femenina por edad'!M12</f>
        <v>14208</v>
      </c>
      <c r="N12" s="23">
        <f>'Cartera masculina por edad'!N12+'Cartera femenina por edad'!N12</f>
        <v>8187</v>
      </c>
      <c r="O12" s="23">
        <f>'Cartera masculina por edad'!O12+'Cartera femenina por edad'!O12</f>
        <v>4352</v>
      </c>
      <c r="P12" s="23">
        <f>'Cartera masculina por edad'!P12+'Cartera femenina por edad'!P12</f>
        <v>2997</v>
      </c>
      <c r="Q12" s="23">
        <f>'Cartera masculina por edad'!Q12+'Cartera femenina por edad'!Q12</f>
        <v>1756</v>
      </c>
      <c r="R12" s="23">
        <f>'Cartera masculina por edad'!R12+'Cartera femenina por edad'!R12</f>
        <v>1068</v>
      </c>
      <c r="S12" s="23">
        <f>'Cartera masculina por edad'!S12+'Cartera femenina por edad'!S12</f>
        <v>0</v>
      </c>
      <c r="T12" s="26">
        <f t="shared" si="0"/>
        <v>294487</v>
      </c>
      <c r="U12" s="26"/>
      <c r="V12" s="13"/>
      <c r="W12" s="13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+'Cartera femenina por edad'!B13</f>
        <v>Consalud S.A.</v>
      </c>
      <c r="C13" s="23">
        <f>'Cartera masculina por edad'!C13+'Cartera femenina por edad'!C13</f>
        <v>137</v>
      </c>
      <c r="D13" s="23">
        <f>'Cartera masculina por edad'!D13+'Cartera femenina por edad'!D13</f>
        <v>4975</v>
      </c>
      <c r="E13" s="23">
        <f>'Cartera masculina por edad'!E13+'Cartera femenina por edad'!E13</f>
        <v>31269</v>
      </c>
      <c r="F13" s="23">
        <f>'Cartera masculina por edad'!F13+'Cartera femenina por edad'!F13</f>
        <v>43201</v>
      </c>
      <c r="G13" s="23">
        <f>'Cartera masculina por edad'!G13+'Cartera femenina por edad'!G13</f>
        <v>41193</v>
      </c>
      <c r="H13" s="23">
        <f>'Cartera masculina por edad'!H13+'Cartera femenina por edad'!H13</f>
        <v>39143</v>
      </c>
      <c r="I13" s="23">
        <f>'Cartera masculina por edad'!I13+'Cartera femenina por edad'!I13</f>
        <v>36666</v>
      </c>
      <c r="J13" s="23">
        <f>'Cartera masculina por edad'!J13+'Cartera femenina por edad'!J13</f>
        <v>34555</v>
      </c>
      <c r="K13" s="23">
        <f>'Cartera masculina por edad'!K13+'Cartera femenina por edad'!K13</f>
        <v>27767</v>
      </c>
      <c r="L13" s="23">
        <f>'Cartera masculina por edad'!L13+'Cartera femenina por edad'!L13</f>
        <v>21335</v>
      </c>
      <c r="M13" s="23">
        <f>'Cartera masculina por edad'!M13+'Cartera femenina por edad'!M13</f>
        <v>12789</v>
      </c>
      <c r="N13" s="23">
        <f>'Cartera masculina por edad'!N13+'Cartera femenina por edad'!N13</f>
        <v>6679</v>
      </c>
      <c r="O13" s="23">
        <f>'Cartera masculina por edad'!O13+'Cartera femenina por edad'!O13</f>
        <v>4204</v>
      </c>
      <c r="P13" s="23">
        <f>'Cartera masculina por edad'!P13+'Cartera femenina por edad'!P13</f>
        <v>2967</v>
      </c>
      <c r="Q13" s="23">
        <f>'Cartera masculina por edad'!Q13+'Cartera femenina por edad'!Q13</f>
        <v>1311</v>
      </c>
      <c r="R13" s="23">
        <f>'Cartera masculina por edad'!R13+'Cartera femenina por edad'!R13</f>
        <v>695</v>
      </c>
      <c r="S13" s="23">
        <f>'Cartera masculina por edad'!S13+'Cartera femenina por edad'!S13</f>
        <v>0</v>
      </c>
      <c r="T13" s="26">
        <f t="shared" si="0"/>
        <v>308886</v>
      </c>
      <c r="U13" s="26"/>
      <c r="V13" s="13"/>
      <c r="W13" s="13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V14" s="21"/>
      <c r="W14" s="1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46</v>
      </c>
      <c r="C15" s="26">
        <f aca="true" t="shared" si="1" ref="C15:T15">SUM(C7:C14)</f>
        <v>737</v>
      </c>
      <c r="D15" s="26">
        <f t="shared" si="1"/>
        <v>8837</v>
      </c>
      <c r="E15" s="26">
        <f t="shared" si="1"/>
        <v>76623</v>
      </c>
      <c r="F15" s="26">
        <f t="shared" si="1"/>
        <v>183749</v>
      </c>
      <c r="G15" s="26">
        <f t="shared" si="1"/>
        <v>212932</v>
      </c>
      <c r="H15" s="26">
        <f t="shared" si="1"/>
        <v>200398</v>
      </c>
      <c r="I15" s="26">
        <f t="shared" si="1"/>
        <v>170093</v>
      </c>
      <c r="J15" s="26">
        <f t="shared" si="1"/>
        <v>148408</v>
      </c>
      <c r="K15" s="26">
        <f t="shared" si="1"/>
        <v>118841</v>
      </c>
      <c r="L15" s="26">
        <f t="shared" si="1"/>
        <v>88197</v>
      </c>
      <c r="M15" s="26">
        <f t="shared" si="1"/>
        <v>58005</v>
      </c>
      <c r="N15" s="26">
        <f t="shared" si="1"/>
        <v>31958</v>
      </c>
      <c r="O15" s="26">
        <f t="shared" si="1"/>
        <v>17550</v>
      </c>
      <c r="P15" s="26">
        <f t="shared" si="1"/>
        <v>11559</v>
      </c>
      <c r="Q15" s="26">
        <f t="shared" si="1"/>
        <v>5864</v>
      </c>
      <c r="R15" s="26">
        <f t="shared" si="1"/>
        <v>3095</v>
      </c>
      <c r="S15" s="26">
        <f t="shared" si="1"/>
        <v>1</v>
      </c>
      <c r="T15" s="26">
        <f t="shared" si="1"/>
        <v>1336847</v>
      </c>
      <c r="U15" s="26"/>
      <c r="V15" s="13">
        <f>SUM(C15:H15)</f>
        <v>683276</v>
      </c>
      <c r="W15" s="13">
        <f>SUM(I15:L15)</f>
        <v>525539</v>
      </c>
      <c r="X15" s="13">
        <f>SUM(M15:R15)</f>
        <v>128031</v>
      </c>
      <c r="Y15" s="13">
        <f>SUM(V15:X15)</f>
        <v>1336846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6"/>
      <c r="T16" s="49"/>
      <c r="U16" s="26"/>
      <c r="V16" s="50">
        <f>+V15/$Y15</f>
        <v>0.5111104794419102</v>
      </c>
      <c r="W16" s="50">
        <f>+W15/$Y15</f>
        <v>0.39311857910335224</v>
      </c>
      <c r="X16" s="50">
        <f>+X15/$Y15</f>
        <v>0.0957709414547375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+'Cartera femenina por edad'!B17</f>
        <v>San Lorenzo</v>
      </c>
      <c r="C17" s="23">
        <f>'Cartera masculina por edad'!C17+'Cartera femenina por edad'!C17</f>
        <v>1</v>
      </c>
      <c r="D17" s="23">
        <f>'Cartera masculina por edad'!D17+'Cartera femenina por edad'!D17</f>
        <v>0</v>
      </c>
      <c r="E17" s="23">
        <f>'Cartera masculina por edad'!E17+'Cartera femenina por edad'!E17</f>
        <v>7</v>
      </c>
      <c r="F17" s="23">
        <f>'Cartera masculina por edad'!F17+'Cartera femenina por edad'!F17</f>
        <v>27</v>
      </c>
      <c r="G17" s="23">
        <f>'Cartera masculina por edad'!G17+'Cartera femenina por edad'!G17</f>
        <v>105</v>
      </c>
      <c r="H17" s="23">
        <f>'Cartera masculina por edad'!H17+'Cartera femenina por edad'!H17</f>
        <v>125</v>
      </c>
      <c r="I17" s="23">
        <f>'Cartera masculina por edad'!I17+'Cartera femenina por edad'!I17</f>
        <v>107</v>
      </c>
      <c r="J17" s="23">
        <f>'Cartera masculina por edad'!J17+'Cartera femenina por edad'!J17</f>
        <v>231</v>
      </c>
      <c r="K17" s="23">
        <f>'Cartera masculina por edad'!K17+'Cartera femenina por edad'!K17</f>
        <v>380</v>
      </c>
      <c r="L17" s="23">
        <f>'Cartera masculina por edad'!L17+'Cartera femenina por edad'!L17</f>
        <v>382</v>
      </c>
      <c r="M17" s="23">
        <f>'Cartera masculina por edad'!M17+'Cartera femenina por edad'!M17</f>
        <v>183</v>
      </c>
      <c r="N17" s="23">
        <f>'Cartera masculina por edad'!N17+'Cartera femenina por edad'!N17</f>
        <v>43</v>
      </c>
      <c r="O17" s="23">
        <f>'Cartera masculina por edad'!O17+'Cartera femenina por edad'!O17</f>
        <v>19</v>
      </c>
      <c r="P17" s="23">
        <f>'Cartera masculina por edad'!P17+'Cartera femenina por edad'!P17</f>
        <v>6</v>
      </c>
      <c r="Q17" s="23">
        <f>'Cartera masculina por edad'!Q17+'Cartera femenina por edad'!Q17</f>
        <v>3</v>
      </c>
      <c r="R17" s="23">
        <f>'Cartera masculina por edad'!R17+'Cartera femenina por edad'!R17</f>
        <v>0</v>
      </c>
      <c r="S17" s="23">
        <f>'Cartera masculina por edad'!S17+'Cartera femenina por edad'!S17</f>
        <v>0</v>
      </c>
      <c r="T17" s="26">
        <f aca="true" t="shared" si="2" ref="T17:T22">SUM(C17:S17)</f>
        <v>1619</v>
      </c>
      <c r="U17" s="26"/>
      <c r="V17" s="13"/>
      <c r="W17" s="1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+'Cartera femenina por edad'!B18</f>
        <v>Fusat Ltda.</v>
      </c>
      <c r="C18" s="23">
        <f>'Cartera masculina por edad'!C18+'Cartera femenina por edad'!C18</f>
        <v>387</v>
      </c>
      <c r="D18" s="23">
        <f>'Cartera masculina por edad'!D18+'Cartera femenina por edad'!D18</f>
        <v>62</v>
      </c>
      <c r="E18" s="23">
        <f>'Cartera masculina por edad'!E18+'Cartera femenina por edad'!E18</f>
        <v>163</v>
      </c>
      <c r="F18" s="23">
        <f>'Cartera masculina por edad'!F18+'Cartera femenina por edad'!F18</f>
        <v>707</v>
      </c>
      <c r="G18" s="23">
        <f>'Cartera masculina por edad'!G18+'Cartera femenina por edad'!G18</f>
        <v>1302</v>
      </c>
      <c r="H18" s="23">
        <f>'Cartera masculina por edad'!H18+'Cartera femenina por edad'!H18</f>
        <v>1227</v>
      </c>
      <c r="I18" s="23">
        <f>'Cartera masculina por edad'!I18+'Cartera femenina por edad'!I18</f>
        <v>1310</v>
      </c>
      <c r="J18" s="23">
        <f>'Cartera masculina por edad'!J18+'Cartera femenina por edad'!J18</f>
        <v>1312</v>
      </c>
      <c r="K18" s="23">
        <f>'Cartera masculina por edad'!K18+'Cartera femenina por edad'!K18</f>
        <v>1671</v>
      </c>
      <c r="L18" s="23">
        <f>'Cartera masculina por edad'!L18+'Cartera femenina por edad'!L18</f>
        <v>2199</v>
      </c>
      <c r="M18" s="23">
        <f>'Cartera masculina por edad'!M18+'Cartera femenina por edad'!M18</f>
        <v>1950</v>
      </c>
      <c r="N18" s="23">
        <f>'Cartera masculina por edad'!N18+'Cartera femenina por edad'!N18</f>
        <v>1178</v>
      </c>
      <c r="O18" s="23">
        <f>'Cartera masculina por edad'!O18+'Cartera femenina por edad'!O18</f>
        <v>534</v>
      </c>
      <c r="P18" s="23">
        <f>'Cartera masculina por edad'!P18+'Cartera femenina por edad'!P18</f>
        <v>237</v>
      </c>
      <c r="Q18" s="23">
        <f>'Cartera masculina por edad'!Q18+'Cartera femenina por edad'!Q18</f>
        <v>74</v>
      </c>
      <c r="R18" s="23">
        <f>'Cartera masculina por edad'!R18+'Cartera femenina por edad'!R18</f>
        <v>54</v>
      </c>
      <c r="S18" s="23">
        <f>'Cartera masculina por edad'!S18+'Cartera femenina por edad'!S18</f>
        <v>0</v>
      </c>
      <c r="T18" s="26">
        <f t="shared" si="2"/>
        <v>14367</v>
      </c>
      <c r="U18" s="26"/>
      <c r="V18" s="13"/>
      <c r="W18" s="13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+'Cartera femenina por edad'!B19</f>
        <v>Chuquicamata</v>
      </c>
      <c r="C19" s="23">
        <f>'Cartera masculina por edad'!C19+'Cartera femenina por edad'!C19</f>
        <v>397</v>
      </c>
      <c r="D19" s="23">
        <f>'Cartera masculina por edad'!D19+'Cartera femenina por edad'!D19</f>
        <v>28</v>
      </c>
      <c r="E19" s="23">
        <f>'Cartera masculina por edad'!E19+'Cartera femenina por edad'!E19</f>
        <v>121</v>
      </c>
      <c r="F19" s="23">
        <f>'Cartera masculina por edad'!F19+'Cartera femenina por edad'!F19</f>
        <v>796</v>
      </c>
      <c r="G19" s="23">
        <f>'Cartera masculina por edad'!G19+'Cartera femenina por edad'!G19</f>
        <v>958</v>
      </c>
      <c r="H19" s="23">
        <f>'Cartera masculina por edad'!H19+'Cartera femenina por edad'!H19</f>
        <v>1040</v>
      </c>
      <c r="I19" s="23">
        <f>'Cartera masculina por edad'!I19+'Cartera femenina por edad'!I19</f>
        <v>1582</v>
      </c>
      <c r="J19" s="23">
        <f>'Cartera masculina por edad'!J19+'Cartera femenina por edad'!J19</f>
        <v>1947</v>
      </c>
      <c r="K19" s="23">
        <f>'Cartera masculina por edad'!K19+'Cartera femenina por edad'!K19</f>
        <v>1834</v>
      </c>
      <c r="L19" s="23">
        <f>'Cartera masculina por edad'!L19+'Cartera femenina por edad'!L19</f>
        <v>1712</v>
      </c>
      <c r="M19" s="23">
        <f>'Cartera masculina por edad'!M19+'Cartera femenina por edad'!M19</f>
        <v>1215</v>
      </c>
      <c r="N19" s="23">
        <f>'Cartera masculina por edad'!N19+'Cartera femenina por edad'!N19</f>
        <v>497</v>
      </c>
      <c r="O19" s="23">
        <f>'Cartera masculina por edad'!O19+'Cartera femenina por edad'!O19</f>
        <v>118</v>
      </c>
      <c r="P19" s="23">
        <f>'Cartera masculina por edad'!P19+'Cartera femenina por edad'!P19</f>
        <v>45</v>
      </c>
      <c r="Q19" s="23">
        <f>'Cartera masculina por edad'!Q19+'Cartera femenina por edad'!Q19</f>
        <v>26</v>
      </c>
      <c r="R19" s="23">
        <f>'Cartera masculina por edad'!R19+'Cartera femenina por edad'!R19</f>
        <v>17</v>
      </c>
      <c r="S19" s="23">
        <f>'Cartera masculina por edad'!S19+'Cartera femenina por edad'!S19</f>
        <v>0</v>
      </c>
      <c r="T19" s="26">
        <f t="shared" si="2"/>
        <v>12333</v>
      </c>
      <c r="U19" s="26"/>
      <c r="V19" s="13"/>
      <c r="W19" s="1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+'Cartera femenina por edad'!B20</f>
        <v>Río Blanco</v>
      </c>
      <c r="C20" s="23">
        <f>'Cartera masculina por edad'!C20+'Cartera femenina por edad'!C20</f>
        <v>1</v>
      </c>
      <c r="D20" s="23">
        <f>'Cartera masculina por edad'!D20+'Cartera femenina por edad'!D20</f>
        <v>1</v>
      </c>
      <c r="E20" s="23">
        <f>'Cartera masculina por edad'!E20+'Cartera femenina por edad'!E20</f>
        <v>3</v>
      </c>
      <c r="F20" s="23">
        <f>'Cartera masculina por edad'!F20+'Cartera femenina por edad'!F20</f>
        <v>80</v>
      </c>
      <c r="G20" s="23">
        <f>'Cartera masculina por edad'!G20+'Cartera femenina por edad'!G20</f>
        <v>220</v>
      </c>
      <c r="H20" s="23">
        <f>'Cartera masculina por edad'!H20+'Cartera femenina por edad'!H20</f>
        <v>265</v>
      </c>
      <c r="I20" s="23">
        <f>'Cartera masculina por edad'!I20+'Cartera femenina por edad'!I20</f>
        <v>277</v>
      </c>
      <c r="J20" s="23">
        <f>'Cartera masculina por edad'!J20+'Cartera femenina por edad'!J20</f>
        <v>255</v>
      </c>
      <c r="K20" s="23">
        <f>'Cartera masculina por edad'!K20+'Cartera femenina por edad'!K20</f>
        <v>259</v>
      </c>
      <c r="L20" s="23">
        <f>'Cartera masculina por edad'!L20+'Cartera femenina por edad'!L20</f>
        <v>311</v>
      </c>
      <c r="M20" s="23">
        <f>'Cartera masculina por edad'!M20+'Cartera femenina por edad'!M20</f>
        <v>259</v>
      </c>
      <c r="N20" s="23">
        <f>'Cartera masculina por edad'!N20+'Cartera femenina por edad'!N20</f>
        <v>109</v>
      </c>
      <c r="O20" s="23">
        <f>'Cartera masculina por edad'!O20+'Cartera femenina por edad'!O20</f>
        <v>21</v>
      </c>
      <c r="P20" s="23">
        <f>'Cartera masculina por edad'!P20+'Cartera femenina por edad'!P20</f>
        <v>14</v>
      </c>
      <c r="Q20" s="23">
        <f>'Cartera masculina por edad'!Q20+'Cartera femenina por edad'!Q20</f>
        <v>5</v>
      </c>
      <c r="R20" s="23">
        <f>'Cartera masculina por edad'!R20+'Cartera femenina por edad'!R20</f>
        <v>1</v>
      </c>
      <c r="S20" s="23">
        <f>'Cartera masculina por edad'!S20+'Cartera femenina por edad'!S20</f>
        <v>0</v>
      </c>
      <c r="T20" s="26">
        <f t="shared" si="2"/>
        <v>2081</v>
      </c>
      <c r="U20" s="26"/>
      <c r="V20" s="13"/>
      <c r="W20" s="13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+'Cartera femenina por edad'!B21</f>
        <v>Isapre Fundación</v>
      </c>
      <c r="C21" s="23">
        <f>'Cartera masculina por edad'!C21+'Cartera femenina por edad'!C21</f>
        <v>5</v>
      </c>
      <c r="D21" s="23">
        <f>'Cartera masculina por edad'!D21+'Cartera femenina por edad'!D21</f>
        <v>8</v>
      </c>
      <c r="E21" s="23">
        <f>'Cartera masculina por edad'!E21+'Cartera femenina por edad'!E21</f>
        <v>175</v>
      </c>
      <c r="F21" s="23">
        <f>'Cartera masculina por edad'!F21+'Cartera femenina por edad'!F21</f>
        <v>851</v>
      </c>
      <c r="G21" s="23">
        <f>'Cartera masculina por edad'!G21+'Cartera femenina por edad'!G21</f>
        <v>851</v>
      </c>
      <c r="H21" s="23">
        <f>'Cartera masculina por edad'!H21+'Cartera femenina por edad'!H21</f>
        <v>1112</v>
      </c>
      <c r="I21" s="23">
        <f>'Cartera masculina por edad'!I21+'Cartera femenina por edad'!I21</f>
        <v>1089</v>
      </c>
      <c r="J21" s="23">
        <f>'Cartera masculina por edad'!J21+'Cartera femenina por edad'!J21</f>
        <v>952</v>
      </c>
      <c r="K21" s="23">
        <f>'Cartera masculina por edad'!K21+'Cartera femenina por edad'!K21</f>
        <v>903</v>
      </c>
      <c r="L21" s="23">
        <f>'Cartera masculina por edad'!L21+'Cartera femenina por edad'!L21</f>
        <v>1301</v>
      </c>
      <c r="M21" s="23">
        <f>'Cartera masculina por edad'!M21+'Cartera femenina por edad'!M21</f>
        <v>1808</v>
      </c>
      <c r="N21" s="23">
        <f>'Cartera masculina por edad'!N21+'Cartera femenina por edad'!N21</f>
        <v>1210</v>
      </c>
      <c r="O21" s="23">
        <f>'Cartera masculina por edad'!O21+'Cartera femenina por edad'!O21</f>
        <v>802</v>
      </c>
      <c r="P21" s="23">
        <f>'Cartera masculina por edad'!P21+'Cartera femenina por edad'!P21</f>
        <v>868</v>
      </c>
      <c r="Q21" s="23">
        <f>'Cartera masculina por edad'!Q21+'Cartera femenina por edad'!Q21</f>
        <v>878</v>
      </c>
      <c r="R21" s="23">
        <f>'Cartera masculina por edad'!R21+'Cartera femenina por edad'!R21</f>
        <v>830</v>
      </c>
      <c r="S21" s="23">
        <f>'Cartera masculina por edad'!S21+'Cartera femenina por edad'!S21</f>
        <v>0</v>
      </c>
      <c r="T21" s="26">
        <f t="shared" si="2"/>
        <v>13643</v>
      </c>
      <c r="U21" s="26"/>
      <c r="V21" s="13"/>
      <c r="W21" s="13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+'Cartera femenina por edad'!B22</f>
        <v>Cruz del Norte</v>
      </c>
      <c r="C22" s="23">
        <f>'Cartera masculina por edad'!C22+'Cartera femenina por edad'!C22</f>
        <v>0</v>
      </c>
      <c r="D22" s="23">
        <f>'Cartera masculina por edad'!D22+'Cartera femenina por edad'!D22</f>
        <v>0</v>
      </c>
      <c r="E22" s="23">
        <f>'Cartera masculina por edad'!E22+'Cartera femenina por edad'!E22</f>
        <v>26</v>
      </c>
      <c r="F22" s="23">
        <f>'Cartera masculina por edad'!F22+'Cartera femenina por edad'!F22</f>
        <v>87</v>
      </c>
      <c r="G22" s="23">
        <f>'Cartera masculina por edad'!G22+'Cartera femenina por edad'!G22</f>
        <v>126</v>
      </c>
      <c r="H22" s="23">
        <f>'Cartera masculina por edad'!H22+'Cartera femenina por edad'!H22</f>
        <v>166</v>
      </c>
      <c r="I22" s="23">
        <f>'Cartera masculina por edad'!I22+'Cartera femenina por edad'!I22</f>
        <v>205</v>
      </c>
      <c r="J22" s="23">
        <f>'Cartera masculina por edad'!J22+'Cartera femenina por edad'!J22</f>
        <v>226</v>
      </c>
      <c r="K22" s="23">
        <f>'Cartera masculina por edad'!K22+'Cartera femenina por edad'!K22</f>
        <v>215</v>
      </c>
      <c r="L22" s="23">
        <f>'Cartera masculina por edad'!L22+'Cartera femenina por edad'!L22</f>
        <v>167</v>
      </c>
      <c r="M22" s="23">
        <f>'Cartera masculina por edad'!M22+'Cartera femenina por edad'!M22</f>
        <v>81</v>
      </c>
      <c r="N22" s="23">
        <f>'Cartera masculina por edad'!N22+'Cartera femenina por edad'!N22</f>
        <v>25</v>
      </c>
      <c r="O22" s="23">
        <f>'Cartera masculina por edad'!O22+'Cartera femenina por edad'!O22</f>
        <v>11</v>
      </c>
      <c r="P22" s="23">
        <f>'Cartera masculina por edad'!P22+'Cartera femenina por edad'!P22</f>
        <v>4</v>
      </c>
      <c r="Q22" s="23">
        <f>'Cartera masculina por edad'!Q22+'Cartera femenina por edad'!Q22</f>
        <v>1</v>
      </c>
      <c r="R22" s="23">
        <f>'Cartera masculina por edad'!R22+'Cartera femenina por edad'!R22</f>
        <v>0</v>
      </c>
      <c r="S22" s="23">
        <f>'Cartera masculina por edad'!S22+'Cartera femenina por edad'!S22</f>
        <v>0</v>
      </c>
      <c r="T22" s="26">
        <f t="shared" si="2"/>
        <v>1340</v>
      </c>
      <c r="U22" s="26"/>
      <c r="V22" s="13"/>
      <c r="W22" s="13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V23" s="21"/>
      <c r="W23" s="13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52</v>
      </c>
      <c r="C24" s="26">
        <f aca="true" t="shared" si="3" ref="C24:T24">SUM(C17:C22)</f>
        <v>791</v>
      </c>
      <c r="D24" s="26">
        <f>SUM(D17:D22)</f>
        <v>99</v>
      </c>
      <c r="E24" s="26">
        <f t="shared" si="3"/>
        <v>495</v>
      </c>
      <c r="F24" s="26">
        <f t="shared" si="3"/>
        <v>2548</v>
      </c>
      <c r="G24" s="26">
        <f t="shared" si="3"/>
        <v>3562</v>
      </c>
      <c r="H24" s="26">
        <f t="shared" si="3"/>
        <v>3935</v>
      </c>
      <c r="I24" s="26">
        <f t="shared" si="3"/>
        <v>4570</v>
      </c>
      <c r="J24" s="26">
        <f t="shared" si="3"/>
        <v>4923</v>
      </c>
      <c r="K24" s="26">
        <f t="shared" si="3"/>
        <v>5262</v>
      </c>
      <c r="L24" s="26">
        <f t="shared" si="3"/>
        <v>6072</v>
      </c>
      <c r="M24" s="26">
        <f t="shared" si="3"/>
        <v>5496</v>
      </c>
      <c r="N24" s="26">
        <f t="shared" si="3"/>
        <v>3062</v>
      </c>
      <c r="O24" s="26">
        <f t="shared" si="3"/>
        <v>1505</v>
      </c>
      <c r="P24" s="26">
        <f t="shared" si="3"/>
        <v>1174</v>
      </c>
      <c r="Q24" s="26">
        <f t="shared" si="3"/>
        <v>987</v>
      </c>
      <c r="R24" s="26">
        <f t="shared" si="3"/>
        <v>902</v>
      </c>
      <c r="S24" s="26">
        <f t="shared" si="3"/>
        <v>0</v>
      </c>
      <c r="T24" s="26">
        <f t="shared" si="3"/>
        <v>45383</v>
      </c>
      <c r="V24" s="13">
        <f>SUM(C24:H24)</f>
        <v>11430</v>
      </c>
      <c r="W24" s="13">
        <f>SUM(I24:L24)</f>
        <v>20827</v>
      </c>
      <c r="X24" s="13">
        <f>SUM(M24:R24)</f>
        <v>13126</v>
      </c>
      <c r="Y24" s="13">
        <f>SUM(V24:X24)</f>
        <v>45383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26"/>
      <c r="T25" s="49"/>
      <c r="U25" s="26"/>
      <c r="V25" s="50">
        <f>+V24/$Y24</f>
        <v>0.251856422008241</v>
      </c>
      <c r="W25" s="50">
        <f>+W24/$Y24</f>
        <v>0.4589163343102043</v>
      </c>
      <c r="X25" s="50">
        <f>+X24/$Y24</f>
        <v>0.2892272436815548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53</v>
      </c>
      <c r="C26" s="26">
        <f aca="true" t="shared" si="4" ref="C26:T26">C15+C24</f>
        <v>1528</v>
      </c>
      <c r="D26" s="26">
        <f>D15+D24</f>
        <v>8936</v>
      </c>
      <c r="E26" s="26">
        <f t="shared" si="4"/>
        <v>77118</v>
      </c>
      <c r="F26" s="26">
        <f t="shared" si="4"/>
        <v>186297</v>
      </c>
      <c r="G26" s="26">
        <f t="shared" si="4"/>
        <v>216494</v>
      </c>
      <c r="H26" s="26">
        <f t="shared" si="4"/>
        <v>204333</v>
      </c>
      <c r="I26" s="26">
        <f t="shared" si="4"/>
        <v>174663</v>
      </c>
      <c r="J26" s="26">
        <f t="shared" si="4"/>
        <v>153331</v>
      </c>
      <c r="K26" s="26">
        <f t="shared" si="4"/>
        <v>124103</v>
      </c>
      <c r="L26" s="26">
        <f t="shared" si="4"/>
        <v>94269</v>
      </c>
      <c r="M26" s="26">
        <f t="shared" si="4"/>
        <v>63501</v>
      </c>
      <c r="N26" s="26">
        <f t="shared" si="4"/>
        <v>35020</v>
      </c>
      <c r="O26" s="26">
        <f t="shared" si="4"/>
        <v>19055</v>
      </c>
      <c r="P26" s="26">
        <f t="shared" si="4"/>
        <v>12733</v>
      </c>
      <c r="Q26" s="26">
        <f t="shared" si="4"/>
        <v>6851</v>
      </c>
      <c r="R26" s="26">
        <f t="shared" si="4"/>
        <v>3997</v>
      </c>
      <c r="S26" s="26">
        <f t="shared" si="4"/>
        <v>1</v>
      </c>
      <c r="T26" s="26">
        <f t="shared" si="4"/>
        <v>1382230</v>
      </c>
      <c r="U26" s="26"/>
      <c r="V26" s="13">
        <f>SUM(C26:H26)</f>
        <v>694706</v>
      </c>
      <c r="W26" s="13">
        <f>SUM(I26:L26)</f>
        <v>546366</v>
      </c>
      <c r="X26" s="13">
        <f>SUM(M26:R26)</f>
        <v>141157</v>
      </c>
      <c r="Y26" s="13">
        <f>SUM(V26:X26)</f>
        <v>1382229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50">
        <f>+V26/$Y26</f>
        <v>0.5025983393489791</v>
      </c>
      <c r="W27" s="50">
        <f>+W26/$Y26</f>
        <v>0.39527892990235336</v>
      </c>
      <c r="X27" s="50">
        <f>+X26/$Y26</f>
        <v>0.10212273074866755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54</v>
      </c>
      <c r="C28" s="51">
        <f aca="true" t="shared" si="5" ref="C28:S28">(C26/$T26)</f>
        <v>0.0011054600175079401</v>
      </c>
      <c r="D28" s="51">
        <f t="shared" si="5"/>
        <v>0.006464915390347482</v>
      </c>
      <c r="E28" s="51">
        <f t="shared" si="5"/>
        <v>0.05579245132865008</v>
      </c>
      <c r="F28" s="51">
        <f t="shared" si="5"/>
        <v>0.13478002937282507</v>
      </c>
      <c r="G28" s="51">
        <f t="shared" si="5"/>
        <v>0.15662661062196595</v>
      </c>
      <c r="H28" s="51">
        <f t="shared" si="5"/>
        <v>0.1478285090035667</v>
      </c>
      <c r="I28" s="51">
        <f t="shared" si="5"/>
        <v>0.1263631957054904</v>
      </c>
      <c r="J28" s="51">
        <f t="shared" si="5"/>
        <v>0.11093016357624998</v>
      </c>
      <c r="K28" s="51">
        <f t="shared" si="5"/>
        <v>0.08978462339842139</v>
      </c>
      <c r="L28" s="51">
        <f t="shared" si="5"/>
        <v>0.06820066125029843</v>
      </c>
      <c r="M28" s="51">
        <f t="shared" si="5"/>
        <v>0.045940979431787765</v>
      </c>
      <c r="N28" s="51">
        <f t="shared" si="5"/>
        <v>0.025335870296549778</v>
      </c>
      <c r="O28" s="51">
        <f t="shared" si="5"/>
        <v>0.013785694131946203</v>
      </c>
      <c r="P28" s="51">
        <f t="shared" si="5"/>
        <v>0.009211925656366885</v>
      </c>
      <c r="Q28" s="51">
        <f t="shared" si="5"/>
        <v>0.004956483363839592</v>
      </c>
      <c r="R28" s="51">
        <f t="shared" si="5"/>
        <v>0.0028917039855885056</v>
      </c>
      <c r="S28" s="51">
        <f t="shared" si="5"/>
        <v>7.234685978455106E-07</v>
      </c>
      <c r="T28" s="51">
        <f>SUM(C28:S28)</f>
        <v>0.9999999999999999</v>
      </c>
      <c r="U28" s="52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+'Cartera masculina por edad'!B29</f>
        <v>Fuente: Superintendencia de Salud, Archivo Maestro de Beneficiarios.</v>
      </c>
      <c r="C29" s="4"/>
      <c r="D29" s="4"/>
      <c r="E29" s="13"/>
      <c r="F29" s="13"/>
      <c r="G29" s="13"/>
      <c r="H29" s="13"/>
      <c r="I29" s="13"/>
      <c r="J29" s="13"/>
      <c r="K29" s="13"/>
      <c r="L29" s="13"/>
      <c r="M29" s="53" t="s">
        <v>1</v>
      </c>
      <c r="N29" s="53" t="s">
        <v>1</v>
      </c>
      <c r="O29" s="53" t="s">
        <v>1</v>
      </c>
      <c r="P29" s="53" t="s">
        <v>1</v>
      </c>
      <c r="Q29" s="13"/>
      <c r="R29" s="13"/>
      <c r="S29" s="53" t="s">
        <v>1</v>
      </c>
      <c r="T29" s="53" t="s">
        <v>1</v>
      </c>
      <c r="U29" s="53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11" t="str">
        <f>+'Cartera masculina por edad'!B30</f>
        <v>(*) Son aquellos datos que no presentan información en el campo edad.</v>
      </c>
      <c r="C30" s="11"/>
      <c r="D30" s="11"/>
      <c r="E30" s="13"/>
      <c r="F30" s="13"/>
      <c r="G30" s="13"/>
      <c r="H30" s="13"/>
      <c r="J30" s="13"/>
      <c r="K30" s="13"/>
      <c r="L30" s="13"/>
      <c r="M30" s="53" t="s">
        <v>1</v>
      </c>
      <c r="O30" s="53" t="s">
        <v>1</v>
      </c>
      <c r="P30" s="53" t="s">
        <v>1</v>
      </c>
      <c r="Q30" s="13"/>
      <c r="R30" s="13"/>
      <c r="U30" s="53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1"/>
      <c r="D31" s="11"/>
      <c r="E31" s="13"/>
      <c r="F31" s="13"/>
      <c r="G31" s="13"/>
      <c r="H31" s="13"/>
      <c r="I31" s="13"/>
      <c r="J31" s="13"/>
      <c r="K31" s="13"/>
      <c r="L31" s="13"/>
      <c r="M31" s="53"/>
      <c r="N31" s="53"/>
      <c r="O31" s="53"/>
      <c r="P31" s="53"/>
      <c r="Q31" s="13"/>
      <c r="R31" s="13"/>
      <c r="S31" s="53"/>
      <c r="T31" s="53"/>
      <c r="U31" s="53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3.5">
      <c r="A33" s="44"/>
      <c r="B33" s="154" t="s">
        <v>84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4"/>
      <c r="D35" s="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4" t="str">
        <f>+S5</f>
        <v>Sin Edad (*)</v>
      </c>
      <c r="U36" s="164" t="str">
        <f>+T5</f>
        <v>Total</v>
      </c>
      <c r="V36" s="45"/>
      <c r="W36" s="21"/>
      <c r="X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225</v>
      </c>
      <c r="D37" s="125" t="s">
        <v>272</v>
      </c>
      <c r="E37" s="125" t="s">
        <v>273</v>
      </c>
      <c r="F37" s="125" t="s">
        <v>57</v>
      </c>
      <c r="G37" s="125" t="s">
        <v>58</v>
      </c>
      <c r="H37" s="125" t="s">
        <v>59</v>
      </c>
      <c r="I37" s="125" t="s">
        <v>60</v>
      </c>
      <c r="J37" s="125" t="s">
        <v>61</v>
      </c>
      <c r="K37" s="125" t="s">
        <v>62</v>
      </c>
      <c r="L37" s="125" t="s">
        <v>63</v>
      </c>
      <c r="M37" s="125" t="s">
        <v>64</v>
      </c>
      <c r="N37" s="125" t="s">
        <v>65</v>
      </c>
      <c r="O37" s="125" t="s">
        <v>66</v>
      </c>
      <c r="P37" s="125" t="s">
        <v>67</v>
      </c>
      <c r="Q37" s="125" t="s">
        <v>68</v>
      </c>
      <c r="R37" s="125" t="s">
        <v>69</v>
      </c>
      <c r="S37" s="126" t="s">
        <v>70</v>
      </c>
      <c r="T37" s="165"/>
      <c r="U37" s="165" t="s">
        <v>4</v>
      </c>
      <c r="V37" s="46"/>
      <c r="W37" s="21" t="s">
        <v>85</v>
      </c>
      <c r="X37" s="21" t="s">
        <v>86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54">
        <v>162</v>
      </c>
      <c r="D38" s="23">
        <f>+'Cartera masculina por edad'!C38+'Cartera femenina por edad'!C38</f>
        <v>99640</v>
      </c>
      <c r="E38" s="23">
        <f>+'Cartera masculina por edad'!D38+'Cartera femenina por edad'!D38</f>
        <v>31461</v>
      </c>
      <c r="F38" s="23">
        <f>+'Cartera masculina por edad'!E38+'Cartera femenina por edad'!E38</f>
        <v>24951</v>
      </c>
      <c r="G38" s="23">
        <f>+'Cartera masculina por edad'!F38+'Cartera femenina por edad'!F38</f>
        <v>11368</v>
      </c>
      <c r="H38" s="23">
        <f>+'Cartera masculina por edad'!G38+'Cartera femenina por edad'!G38</f>
        <v>6956</v>
      </c>
      <c r="I38" s="23">
        <f>+'Cartera masculina por edad'!H38+'Cartera femenina por edad'!H38</f>
        <v>6391</v>
      </c>
      <c r="J38" s="23">
        <f>+'Cartera masculina por edad'!I38+'Cartera femenina por edad'!I38</f>
        <v>5618</v>
      </c>
      <c r="K38" s="23">
        <f>+'Cartera masculina por edad'!J38+'Cartera femenina por edad'!J38</f>
        <v>5902</v>
      </c>
      <c r="L38" s="23">
        <f>+'Cartera masculina por edad'!K38+'Cartera femenina por edad'!K38</f>
        <v>5491</v>
      </c>
      <c r="M38" s="23">
        <f>+'Cartera masculina por edad'!L38+'Cartera femenina por edad'!L38</f>
        <v>4209</v>
      </c>
      <c r="N38" s="23">
        <f>+'Cartera masculina por edad'!M38+'Cartera femenina por edad'!M38</f>
        <v>3281</v>
      </c>
      <c r="O38" s="23">
        <f>+'Cartera masculina por edad'!N38+'Cartera femenina por edad'!N38</f>
        <v>1906</v>
      </c>
      <c r="P38" s="23">
        <f>+'Cartera masculina por edad'!O38+'Cartera femenina por edad'!O38</f>
        <v>1018</v>
      </c>
      <c r="Q38" s="23">
        <f>+'Cartera masculina por edad'!P38+'Cartera femenina por edad'!P38</f>
        <v>603</v>
      </c>
      <c r="R38" s="23">
        <f>+'Cartera masculina por edad'!Q38+'Cartera femenina por edad'!Q38</f>
        <v>318</v>
      </c>
      <c r="S38" s="23">
        <f>+'Cartera masculina por edad'!R38+'Cartera femenina por edad'!R38</f>
        <v>178</v>
      </c>
      <c r="T38" s="23">
        <f>+'Cartera masculina por edad'!S38+'Cartera femenina por edad'!S38</f>
        <v>0</v>
      </c>
      <c r="U38" s="26">
        <f aca="true" t="shared" si="6" ref="U38:U44">SUM(C38:T38)</f>
        <v>209453</v>
      </c>
      <c r="V38" s="26"/>
      <c r="W38" s="13"/>
      <c r="X38" s="13">
        <f aca="true" t="shared" si="7" ref="X38:X44">+W38-U38</f>
        <v>-209453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8" ref="B39:B44">+B8</f>
        <v>Isapre Cruz Blanca S.A.</v>
      </c>
      <c r="C39" s="54">
        <v>552</v>
      </c>
      <c r="D39" s="23">
        <f>+'Cartera masculina por edad'!C39+'Cartera femenina por edad'!C39</f>
        <v>131951</v>
      </c>
      <c r="E39" s="23">
        <f>+'Cartera masculina por edad'!D39+'Cartera femenina por edad'!D39</f>
        <v>45165</v>
      </c>
      <c r="F39" s="23">
        <f>+'Cartera masculina por edad'!E39+'Cartera femenina por edad'!E39</f>
        <v>30710</v>
      </c>
      <c r="G39" s="23">
        <f>+'Cartera masculina por edad'!F39+'Cartera femenina por edad'!F39</f>
        <v>13545</v>
      </c>
      <c r="H39" s="23">
        <f>+'Cartera masculina por edad'!G39+'Cartera femenina por edad'!G39</f>
        <v>8669</v>
      </c>
      <c r="I39" s="23">
        <f>+'Cartera masculina por edad'!H39+'Cartera femenina por edad'!H39</f>
        <v>9146</v>
      </c>
      <c r="J39" s="23">
        <f>+'Cartera masculina por edad'!I39+'Cartera femenina por edad'!I39</f>
        <v>9401</v>
      </c>
      <c r="K39" s="23">
        <f>+'Cartera masculina por edad'!J39+'Cartera femenina por edad'!J39</f>
        <v>9507</v>
      </c>
      <c r="L39" s="23">
        <f>+'Cartera masculina por edad'!K39+'Cartera femenina por edad'!K39</f>
        <v>7878</v>
      </c>
      <c r="M39" s="23">
        <f>+'Cartera masculina por edad'!L39+'Cartera femenina por edad'!L39</f>
        <v>5755</v>
      </c>
      <c r="N39" s="23">
        <f>+'Cartera masculina por edad'!M39+'Cartera femenina por edad'!M39</f>
        <v>3808</v>
      </c>
      <c r="O39" s="23">
        <f>+'Cartera masculina por edad'!N39+'Cartera femenina por edad'!N39</f>
        <v>1923</v>
      </c>
      <c r="P39" s="23">
        <f>+'Cartera masculina por edad'!O39+'Cartera femenina por edad'!O39</f>
        <v>942</v>
      </c>
      <c r="Q39" s="23">
        <f>+'Cartera masculina por edad'!P39+'Cartera femenina por edad'!P39</f>
        <v>601</v>
      </c>
      <c r="R39" s="23">
        <f>+'Cartera masculina por edad'!Q39+'Cartera femenina por edad'!Q39</f>
        <v>332</v>
      </c>
      <c r="S39" s="23">
        <f>+'Cartera masculina por edad'!R39+'Cartera femenina por edad'!R39</f>
        <v>233</v>
      </c>
      <c r="T39" s="23">
        <f>+'Cartera masculina por edad'!S39+'Cartera femenina por edad'!S39</f>
        <v>0</v>
      </c>
      <c r="U39" s="26">
        <f t="shared" si="6"/>
        <v>280118</v>
      </c>
      <c r="V39" s="26"/>
      <c r="W39" s="13"/>
      <c r="X39" s="13">
        <f t="shared" si="7"/>
        <v>-280118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8"/>
        <v>Vida Tres</v>
      </c>
      <c r="C40" s="54">
        <v>6</v>
      </c>
      <c r="D40" s="23">
        <f>+'Cartera masculina por edad'!C40+'Cartera femenina por edad'!C40</f>
        <v>31225</v>
      </c>
      <c r="E40" s="23">
        <f>+'Cartera masculina por edad'!D40+'Cartera femenina por edad'!D40</f>
        <v>10572</v>
      </c>
      <c r="F40" s="23">
        <f>+'Cartera masculina por edad'!E40+'Cartera femenina por edad'!E40</f>
        <v>7775</v>
      </c>
      <c r="G40" s="23">
        <f>+'Cartera masculina por edad'!F40+'Cartera femenina por edad'!F40</f>
        <v>3352</v>
      </c>
      <c r="H40" s="23">
        <f>+'Cartera masculina por edad'!G40+'Cartera femenina por edad'!G40</f>
        <v>1798</v>
      </c>
      <c r="I40" s="23">
        <f>+'Cartera masculina por edad'!H40+'Cartera femenina por edad'!H40</f>
        <v>2077</v>
      </c>
      <c r="J40" s="23">
        <f>+'Cartera masculina por edad'!I40+'Cartera femenina por edad'!I40</f>
        <v>1953</v>
      </c>
      <c r="K40" s="23">
        <f>+'Cartera masculina por edad'!J40+'Cartera femenina por edad'!J40</f>
        <v>1811</v>
      </c>
      <c r="L40" s="23">
        <f>+'Cartera masculina por edad'!K40+'Cartera femenina por edad'!K40</f>
        <v>1489</v>
      </c>
      <c r="M40" s="23">
        <f>+'Cartera masculina por edad'!L40+'Cartera femenina por edad'!L40</f>
        <v>1208</v>
      </c>
      <c r="N40" s="23">
        <f>+'Cartera masculina por edad'!M40+'Cartera femenina por edad'!M40</f>
        <v>931</v>
      </c>
      <c r="O40" s="23">
        <f>+'Cartera masculina por edad'!N40+'Cartera femenina por edad'!N40</f>
        <v>605</v>
      </c>
      <c r="P40" s="23">
        <f>+'Cartera masculina por edad'!O40+'Cartera femenina por edad'!O40</f>
        <v>484</v>
      </c>
      <c r="Q40" s="23">
        <f>+'Cartera masculina por edad'!P40+'Cartera femenina por edad'!P40</f>
        <v>322</v>
      </c>
      <c r="R40" s="23">
        <f>+'Cartera masculina por edad'!Q40+'Cartera femenina por edad'!Q40</f>
        <v>188</v>
      </c>
      <c r="S40" s="23">
        <f>+'Cartera masculina por edad'!R40+'Cartera femenina por edad'!R40</f>
        <v>109</v>
      </c>
      <c r="T40" s="23">
        <f>+'Cartera masculina por edad'!S40+'Cartera femenina por edad'!S40</f>
        <v>0</v>
      </c>
      <c r="U40" s="26">
        <f t="shared" si="6"/>
        <v>65905</v>
      </c>
      <c r="V40" s="26"/>
      <c r="W40" s="13"/>
      <c r="X40" s="13">
        <f t="shared" si="7"/>
        <v>-65905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8"/>
        <v>Ferrosalud</v>
      </c>
      <c r="C41" s="54">
        <v>19</v>
      </c>
      <c r="D41" s="23">
        <f>+'Cartera masculina por edad'!C41+'Cartera femenina por edad'!C41</f>
        <v>4165</v>
      </c>
      <c r="E41" s="23">
        <f>+'Cartera masculina por edad'!D41+'Cartera femenina por edad'!D41</f>
        <v>1502</v>
      </c>
      <c r="F41" s="23">
        <f>+'Cartera masculina por edad'!E41+'Cartera femenina por edad'!E41</f>
        <v>888</v>
      </c>
      <c r="G41" s="23">
        <f>+'Cartera masculina por edad'!F41+'Cartera femenina por edad'!F41</f>
        <v>295</v>
      </c>
      <c r="H41" s="23">
        <f>+'Cartera masculina por edad'!G41+'Cartera femenina por edad'!G41</f>
        <v>221</v>
      </c>
      <c r="I41" s="23">
        <f>+'Cartera masculina por edad'!H41+'Cartera femenina por edad'!H41</f>
        <v>264</v>
      </c>
      <c r="J41" s="23">
        <f>+'Cartera masculina por edad'!I41+'Cartera femenina por edad'!I41</f>
        <v>341</v>
      </c>
      <c r="K41" s="23">
        <f>+'Cartera masculina por edad'!J41+'Cartera femenina por edad'!J41</f>
        <v>288</v>
      </c>
      <c r="L41" s="23">
        <f>+'Cartera masculina por edad'!K41+'Cartera femenina por edad'!K41</f>
        <v>277</v>
      </c>
      <c r="M41" s="23">
        <f>+'Cartera masculina por edad'!L41+'Cartera femenina por edad'!L41</f>
        <v>349</v>
      </c>
      <c r="N41" s="23">
        <f>+'Cartera masculina por edad'!M41+'Cartera femenina por edad'!M41</f>
        <v>273</v>
      </c>
      <c r="O41" s="23">
        <f>+'Cartera masculina por edad'!N41+'Cartera femenina por edad'!N41</f>
        <v>111</v>
      </c>
      <c r="P41" s="23">
        <f>+'Cartera masculina por edad'!O41+'Cartera femenina por edad'!O41</f>
        <v>48</v>
      </c>
      <c r="Q41" s="23">
        <f>+'Cartera masculina por edad'!P41+'Cartera femenina por edad'!P41</f>
        <v>17</v>
      </c>
      <c r="R41" s="23">
        <f>+'Cartera masculina por edad'!Q41+'Cartera femenina por edad'!Q41</f>
        <v>5</v>
      </c>
      <c r="S41" s="23">
        <f>+'Cartera masculina por edad'!R41+'Cartera femenina por edad'!R41</f>
        <v>3</v>
      </c>
      <c r="T41" s="23">
        <f>+'Cartera masculina por edad'!S41+'Cartera femenina por edad'!S41</f>
        <v>0</v>
      </c>
      <c r="U41" s="26">
        <f>SUM(C41:T41)</f>
        <v>9066</v>
      </c>
      <c r="V41" s="26"/>
      <c r="W41" s="13"/>
      <c r="X41" s="13">
        <f>+W41-U41</f>
        <v>-9066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8"/>
        <v>Mas Vida</v>
      </c>
      <c r="C42" s="54">
        <v>10</v>
      </c>
      <c r="D42" s="23">
        <f>+'Cartera masculina por edad'!C42+'Cartera femenina por edad'!C42</f>
        <v>86039</v>
      </c>
      <c r="E42" s="23">
        <f>+'Cartera masculina por edad'!D42+'Cartera femenina por edad'!D42</f>
        <v>23213</v>
      </c>
      <c r="F42" s="23">
        <f>+'Cartera masculina por edad'!E42+'Cartera femenina por edad'!E42</f>
        <v>14503</v>
      </c>
      <c r="G42" s="23">
        <f>+'Cartera masculina por edad'!F42+'Cartera femenina por edad'!F42</f>
        <v>6084</v>
      </c>
      <c r="H42" s="23">
        <f>+'Cartera masculina por edad'!G42+'Cartera femenina por edad'!G42</f>
        <v>5045</v>
      </c>
      <c r="I42" s="23">
        <f>+'Cartera masculina por edad'!H42+'Cartera femenina por edad'!H42</f>
        <v>5068</v>
      </c>
      <c r="J42" s="23">
        <f>+'Cartera masculina por edad'!I42+'Cartera femenina por edad'!I42</f>
        <v>4317</v>
      </c>
      <c r="K42" s="23">
        <f>+'Cartera masculina por edad'!J42+'Cartera femenina por edad'!J42</f>
        <v>3657</v>
      </c>
      <c r="L42" s="23">
        <f>+'Cartera masculina por edad'!K42+'Cartera femenina por edad'!K42</f>
        <v>2297</v>
      </c>
      <c r="M42" s="23">
        <f>+'Cartera masculina por edad'!L42+'Cartera femenina por edad'!L42</f>
        <v>1146</v>
      </c>
      <c r="N42" s="23">
        <f>+'Cartera masculina por edad'!M42+'Cartera femenina por edad'!M42</f>
        <v>481</v>
      </c>
      <c r="O42" s="23">
        <f>+'Cartera masculina por edad'!N42+'Cartera femenina por edad'!N42</f>
        <v>302</v>
      </c>
      <c r="P42" s="23">
        <f>+'Cartera masculina por edad'!O42+'Cartera femenina por edad'!O42</f>
        <v>150</v>
      </c>
      <c r="Q42" s="23">
        <f>+'Cartera masculina por edad'!P42+'Cartera femenina por edad'!P42</f>
        <v>113</v>
      </c>
      <c r="R42" s="23">
        <f>+'Cartera masculina por edad'!Q42+'Cartera femenina por edad'!Q42</f>
        <v>73</v>
      </c>
      <c r="S42" s="23">
        <f>+'Cartera masculina por edad'!R42+'Cartera femenina por edad'!R42</f>
        <v>63</v>
      </c>
      <c r="T42" s="23">
        <f>+'Cartera masculina por edad'!S42+'Cartera femenina por edad'!S42</f>
        <v>0</v>
      </c>
      <c r="U42" s="26">
        <f t="shared" si="6"/>
        <v>152561</v>
      </c>
      <c r="V42" s="26"/>
      <c r="W42" s="13"/>
      <c r="X42" s="13">
        <f t="shared" si="7"/>
        <v>-152561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8"/>
        <v>Isapre Banmédica</v>
      </c>
      <c r="C43" s="54">
        <v>36</v>
      </c>
      <c r="D43" s="23">
        <f>+'Cartera masculina por edad'!C43+'Cartera femenina por edad'!C43</f>
        <v>132822</v>
      </c>
      <c r="E43" s="23">
        <f>+'Cartera masculina por edad'!D43+'Cartera femenina por edad'!D43</f>
        <v>46234</v>
      </c>
      <c r="F43" s="23">
        <f>+'Cartera masculina por edad'!E43+'Cartera femenina por edad'!E43</f>
        <v>31697</v>
      </c>
      <c r="G43" s="23">
        <f>+'Cartera masculina por edad'!F43+'Cartera femenina por edad'!F43</f>
        <v>13681</v>
      </c>
      <c r="H43" s="23">
        <f>+'Cartera masculina por edad'!G43+'Cartera femenina por edad'!G43</f>
        <v>8432</v>
      </c>
      <c r="I43" s="23">
        <f>+'Cartera masculina por edad'!H43+'Cartera femenina por edad'!H43</f>
        <v>9168</v>
      </c>
      <c r="J43" s="23">
        <f>+'Cartera masculina por edad'!I43+'Cartera femenina por edad'!I43</f>
        <v>9685</v>
      </c>
      <c r="K43" s="23">
        <f>+'Cartera masculina por edad'!J43+'Cartera femenina por edad'!J43</f>
        <v>9669</v>
      </c>
      <c r="L43" s="23">
        <f>+'Cartera masculina por edad'!K43+'Cartera femenina por edad'!K43</f>
        <v>7682</v>
      </c>
      <c r="M43" s="23">
        <f>+'Cartera masculina por edad'!L43+'Cartera femenina por edad'!L43</f>
        <v>5594</v>
      </c>
      <c r="N43" s="23">
        <f>+'Cartera masculina por edad'!M43+'Cartera femenina por edad'!M43</f>
        <v>3990</v>
      </c>
      <c r="O43" s="23">
        <f>+'Cartera masculina por edad'!N43+'Cartera femenina por edad'!N43</f>
        <v>2288</v>
      </c>
      <c r="P43" s="23">
        <f>+'Cartera masculina por edad'!O43+'Cartera femenina por edad'!O43</f>
        <v>1393</v>
      </c>
      <c r="Q43" s="23">
        <f>+'Cartera masculina por edad'!P43+'Cartera femenina por edad'!P43</f>
        <v>959</v>
      </c>
      <c r="R43" s="23">
        <f>+'Cartera masculina por edad'!Q43+'Cartera femenina por edad'!Q43</f>
        <v>615</v>
      </c>
      <c r="S43" s="23">
        <f>+'Cartera masculina por edad'!R43+'Cartera femenina por edad'!R43</f>
        <v>445</v>
      </c>
      <c r="T43" s="23">
        <f>+'Cartera masculina por edad'!S43+'Cartera femenina por edad'!S43</f>
        <v>0</v>
      </c>
      <c r="U43" s="26">
        <f t="shared" si="6"/>
        <v>284390</v>
      </c>
      <c r="V43" s="26"/>
      <c r="W43" s="13"/>
      <c r="X43" s="13">
        <f t="shared" si="7"/>
        <v>-284390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8"/>
        <v>Consalud S.A.</v>
      </c>
      <c r="C44" s="54"/>
      <c r="D44" s="23">
        <f>+'Cartera masculina por edad'!C44+'Cartera femenina por edad'!C44</f>
        <v>139662</v>
      </c>
      <c r="E44" s="23">
        <f>+'Cartera masculina por edad'!D44+'Cartera femenina por edad'!D44</f>
        <v>54564</v>
      </c>
      <c r="F44" s="23">
        <f>+'Cartera masculina por edad'!E44+'Cartera femenina por edad'!E44</f>
        <v>38807</v>
      </c>
      <c r="G44" s="23">
        <f>+'Cartera masculina por edad'!F44+'Cartera femenina por edad'!F44</f>
        <v>17460</v>
      </c>
      <c r="H44" s="23">
        <f>+'Cartera masculina por edad'!G44+'Cartera femenina por edad'!G44</f>
        <v>10240</v>
      </c>
      <c r="I44" s="23">
        <f>+'Cartera masculina por edad'!H44+'Cartera femenina por edad'!H44</f>
        <v>11463</v>
      </c>
      <c r="J44" s="23">
        <f>+'Cartera masculina por edad'!I44+'Cartera femenina por edad'!I44</f>
        <v>13264</v>
      </c>
      <c r="K44" s="23">
        <f>+'Cartera masculina por edad'!J44+'Cartera femenina por edad'!J44</f>
        <v>13649</v>
      </c>
      <c r="L44" s="23">
        <f>+'Cartera masculina por edad'!K44+'Cartera femenina por edad'!K44</f>
        <v>11241</v>
      </c>
      <c r="M44" s="23">
        <f>+'Cartera masculina por edad'!L44+'Cartera femenina por edad'!L44</f>
        <v>7739</v>
      </c>
      <c r="N44" s="23">
        <f>+'Cartera masculina por edad'!M44+'Cartera femenina por edad'!M44</f>
        <v>4586</v>
      </c>
      <c r="O44" s="23">
        <f>+'Cartera masculina por edad'!N44+'Cartera femenina por edad'!N44</f>
        <v>2495</v>
      </c>
      <c r="P44" s="23">
        <f>+'Cartera masculina por edad'!O44+'Cartera femenina por edad'!O44</f>
        <v>1428</v>
      </c>
      <c r="Q44" s="23">
        <f>+'Cartera masculina por edad'!P44+'Cartera femenina por edad'!P44</f>
        <v>1015</v>
      </c>
      <c r="R44" s="23">
        <f>+'Cartera masculina por edad'!Q44+'Cartera femenina por edad'!Q44</f>
        <v>608</v>
      </c>
      <c r="S44" s="23">
        <f>+'Cartera masculina por edad'!R44+'Cartera femenina por edad'!R44</f>
        <v>526</v>
      </c>
      <c r="T44" s="23">
        <f>+'Cartera masculina por edad'!S44+'Cartera femenina por edad'!S44</f>
        <v>0</v>
      </c>
      <c r="U44" s="26">
        <f t="shared" si="6"/>
        <v>328747</v>
      </c>
      <c r="V44" s="26"/>
      <c r="W44" s="13"/>
      <c r="X44" s="13">
        <f t="shared" si="7"/>
        <v>-328747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54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13"/>
      <c r="X45" s="13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46</v>
      </c>
      <c r="C46" s="26">
        <f aca="true" t="shared" si="9" ref="C46:U46">SUM(C38:C45)</f>
        <v>785</v>
      </c>
      <c r="D46" s="26">
        <f>SUM(D38:D45)</f>
        <v>625504</v>
      </c>
      <c r="E46" s="26">
        <f>SUM(E38:E45)</f>
        <v>212711</v>
      </c>
      <c r="F46" s="26">
        <f t="shared" si="9"/>
        <v>149331</v>
      </c>
      <c r="G46" s="26">
        <f t="shared" si="9"/>
        <v>65785</v>
      </c>
      <c r="H46" s="26">
        <f t="shared" si="9"/>
        <v>41361</v>
      </c>
      <c r="I46" s="26">
        <f t="shared" si="9"/>
        <v>43577</v>
      </c>
      <c r="J46" s="26">
        <f t="shared" si="9"/>
        <v>44579</v>
      </c>
      <c r="K46" s="26">
        <f t="shared" si="9"/>
        <v>44483</v>
      </c>
      <c r="L46" s="26">
        <f t="shared" si="9"/>
        <v>36355</v>
      </c>
      <c r="M46" s="26">
        <f t="shared" si="9"/>
        <v>26000</v>
      </c>
      <c r="N46" s="26">
        <f t="shared" si="9"/>
        <v>17350</v>
      </c>
      <c r="O46" s="26">
        <f t="shared" si="9"/>
        <v>9630</v>
      </c>
      <c r="P46" s="26">
        <f t="shared" si="9"/>
        <v>5463</v>
      </c>
      <c r="Q46" s="26">
        <f t="shared" si="9"/>
        <v>3630</v>
      </c>
      <c r="R46" s="26">
        <f t="shared" si="9"/>
        <v>2139</v>
      </c>
      <c r="S46" s="26">
        <f t="shared" si="9"/>
        <v>1557</v>
      </c>
      <c r="T46" s="26">
        <f t="shared" si="9"/>
        <v>0</v>
      </c>
      <c r="U46" s="26">
        <f t="shared" si="9"/>
        <v>1330240</v>
      </c>
      <c r="V46" s="26"/>
      <c r="W46" s="13">
        <f>SUM(W38:W44)</f>
        <v>0</v>
      </c>
      <c r="X46" s="13">
        <f>SUM(X38:X44)</f>
        <v>-1330240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54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6"/>
      <c r="U47" s="49"/>
      <c r="V47" s="49"/>
      <c r="W47" s="13"/>
      <c r="X47" s="13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10" ref="B48:B53">+B17</f>
        <v>San Lorenzo</v>
      </c>
      <c r="C48" s="54"/>
      <c r="D48" s="23">
        <f>+'Cartera masculina por edad'!C48+'Cartera femenina por edad'!C48</f>
        <v>930</v>
      </c>
      <c r="E48" s="23">
        <f>+'Cartera masculina por edad'!D48+'Cartera femenina por edad'!D48</f>
        <v>568</v>
      </c>
      <c r="F48" s="23">
        <f>+'Cartera masculina por edad'!E48+'Cartera femenina por edad'!E48</f>
        <v>572</v>
      </c>
      <c r="G48" s="23">
        <f>+'Cartera masculina por edad'!F48+'Cartera femenina por edad'!F48</f>
        <v>37</v>
      </c>
      <c r="H48" s="23">
        <f>+'Cartera masculina por edad'!G48+'Cartera femenina por edad'!G48</f>
        <v>75</v>
      </c>
      <c r="I48" s="23">
        <f>+'Cartera masculina por edad'!H48+'Cartera femenina por edad'!H48</f>
        <v>81</v>
      </c>
      <c r="J48" s="23">
        <f>+'Cartera masculina por edad'!I48+'Cartera femenina por edad'!I48</f>
        <v>124</v>
      </c>
      <c r="K48" s="23">
        <f>+'Cartera masculina por edad'!J48+'Cartera femenina por edad'!J48</f>
        <v>260</v>
      </c>
      <c r="L48" s="23">
        <f>+'Cartera masculina por edad'!K48+'Cartera femenina por edad'!K48</f>
        <v>298</v>
      </c>
      <c r="M48" s="23">
        <f>+'Cartera masculina por edad'!L48+'Cartera femenina por edad'!L48</f>
        <v>217</v>
      </c>
      <c r="N48" s="23">
        <f>+'Cartera masculina por edad'!M48+'Cartera femenina por edad'!M48</f>
        <v>72</v>
      </c>
      <c r="O48" s="23">
        <f>+'Cartera masculina por edad'!N48+'Cartera femenina por edad'!N48</f>
        <v>40</v>
      </c>
      <c r="P48" s="23">
        <f>+'Cartera masculina por edad'!O48+'Cartera femenina por edad'!O48</f>
        <v>17</v>
      </c>
      <c r="Q48" s="23">
        <f>+'Cartera masculina por edad'!P48+'Cartera femenina por edad'!P48</f>
        <v>22</v>
      </c>
      <c r="R48" s="23">
        <f>+'Cartera masculina por edad'!Q48+'Cartera femenina por edad'!Q48</f>
        <v>33</v>
      </c>
      <c r="S48" s="23">
        <f>+'Cartera masculina por edad'!R48+'Cartera femenina por edad'!R48</f>
        <v>22</v>
      </c>
      <c r="T48" s="23">
        <f>+'Cartera masculina por edad'!S48+'Cartera femenina por edad'!S48</f>
        <v>0</v>
      </c>
      <c r="U48" s="26">
        <f aca="true" t="shared" si="11" ref="U48:U53">SUM(C48:T48)</f>
        <v>3368</v>
      </c>
      <c r="V48" s="26"/>
      <c r="W48" s="13"/>
      <c r="X48" s="13">
        <f aca="true" t="shared" si="12" ref="X48:X53">+W48-U48</f>
        <v>-3368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10"/>
        <v>Fusat Ltda.</v>
      </c>
      <c r="C49" s="54"/>
      <c r="D49" s="23">
        <f>+'Cartera masculina por edad'!C49+'Cartera femenina por edad'!C49</f>
        <v>6241</v>
      </c>
      <c r="E49" s="23">
        <f>+'Cartera masculina por edad'!D49+'Cartera femenina por edad'!D49</f>
        <v>3188</v>
      </c>
      <c r="F49" s="23">
        <f>+'Cartera masculina por edad'!E49+'Cartera femenina por edad'!E49</f>
        <v>2527</v>
      </c>
      <c r="G49" s="23">
        <f>+'Cartera masculina por edad'!F49+'Cartera femenina por edad'!F49</f>
        <v>969</v>
      </c>
      <c r="H49" s="23">
        <f>+'Cartera masculina por edad'!G49+'Cartera femenina por edad'!G49</f>
        <v>451</v>
      </c>
      <c r="I49" s="23">
        <f>+'Cartera masculina por edad'!H49+'Cartera femenina por edad'!H49</f>
        <v>538</v>
      </c>
      <c r="J49" s="23">
        <f>+'Cartera masculina por edad'!I49+'Cartera femenina por edad'!I49</f>
        <v>675</v>
      </c>
      <c r="K49" s="23">
        <f>+'Cartera masculina por edad'!J49+'Cartera femenina por edad'!J49</f>
        <v>888</v>
      </c>
      <c r="L49" s="23">
        <f>+'Cartera masculina por edad'!K49+'Cartera femenina por edad'!K49</f>
        <v>1192</v>
      </c>
      <c r="M49" s="23">
        <f>+'Cartera masculina por edad'!L49+'Cartera femenina por edad'!L49</f>
        <v>1310</v>
      </c>
      <c r="N49" s="23">
        <f>+'Cartera masculina por edad'!M49+'Cartera femenina por edad'!M49</f>
        <v>1060</v>
      </c>
      <c r="O49" s="23">
        <f>+'Cartera masculina por edad'!N49+'Cartera femenina por edad'!N49</f>
        <v>589</v>
      </c>
      <c r="P49" s="23">
        <f>+'Cartera masculina por edad'!O49+'Cartera femenina por edad'!O49</f>
        <v>310</v>
      </c>
      <c r="Q49" s="23">
        <f>+'Cartera masculina por edad'!P49+'Cartera femenina por edad'!P49</f>
        <v>215</v>
      </c>
      <c r="R49" s="23">
        <f>+'Cartera masculina por edad'!Q49+'Cartera femenina por edad'!Q49</f>
        <v>138</v>
      </c>
      <c r="S49" s="23">
        <f>+'Cartera masculina por edad'!R49+'Cartera femenina por edad'!R49</f>
        <v>120</v>
      </c>
      <c r="T49" s="23">
        <f>+'Cartera masculina por edad'!S49+'Cartera femenina por edad'!S49</f>
        <v>0</v>
      </c>
      <c r="U49" s="26">
        <f t="shared" si="11"/>
        <v>20411</v>
      </c>
      <c r="V49" s="26"/>
      <c r="W49" s="13"/>
      <c r="X49" s="13">
        <f t="shared" si="12"/>
        <v>-20411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10"/>
        <v>Chuquicamata</v>
      </c>
      <c r="C50" s="54"/>
      <c r="D50" s="23">
        <f>+'Cartera masculina por edad'!C50+'Cartera femenina por edad'!C50</f>
        <v>8731</v>
      </c>
      <c r="E50" s="23">
        <f>+'Cartera masculina por edad'!D50+'Cartera femenina por edad'!D50</f>
        <v>4783</v>
      </c>
      <c r="F50" s="23">
        <f>+'Cartera masculina por edad'!E50+'Cartera femenina por edad'!E50</f>
        <v>2922</v>
      </c>
      <c r="G50" s="23">
        <f>+'Cartera masculina por edad'!F50+'Cartera femenina por edad'!F50</f>
        <v>396</v>
      </c>
      <c r="H50" s="23">
        <f>+'Cartera masculina por edad'!G50+'Cartera femenina por edad'!G50</f>
        <v>610</v>
      </c>
      <c r="I50" s="23">
        <f>+'Cartera masculina por edad'!H50+'Cartera femenina por edad'!H50</f>
        <v>835</v>
      </c>
      <c r="J50" s="23">
        <f>+'Cartera masculina por edad'!I50+'Cartera femenina por edad'!I50</f>
        <v>1202</v>
      </c>
      <c r="K50" s="23">
        <f>+'Cartera masculina por edad'!J50+'Cartera femenina por edad'!J50</f>
        <v>1500</v>
      </c>
      <c r="L50" s="23">
        <f>+'Cartera masculina por edad'!K50+'Cartera femenina por edad'!K50</f>
        <v>1370</v>
      </c>
      <c r="M50" s="23">
        <f>+'Cartera masculina por edad'!L50+'Cartera femenina por edad'!L50</f>
        <v>1054</v>
      </c>
      <c r="N50" s="23">
        <f>+'Cartera masculina por edad'!M50+'Cartera femenina por edad'!M50</f>
        <v>597</v>
      </c>
      <c r="O50" s="23">
        <f>+'Cartera masculina por edad'!N50+'Cartera femenina por edad'!N50</f>
        <v>307</v>
      </c>
      <c r="P50" s="23">
        <f>+'Cartera masculina por edad'!O50+'Cartera femenina por edad'!O50</f>
        <v>174</v>
      </c>
      <c r="Q50" s="23">
        <f>+'Cartera masculina por edad'!P50+'Cartera femenina por edad'!P50</f>
        <v>180</v>
      </c>
      <c r="R50" s="23">
        <f>+'Cartera masculina por edad'!Q50+'Cartera femenina por edad'!Q50</f>
        <v>138</v>
      </c>
      <c r="S50" s="23">
        <f>+'Cartera masculina por edad'!R50+'Cartera femenina por edad'!R50</f>
        <v>102</v>
      </c>
      <c r="T50" s="23">
        <f>+'Cartera masculina por edad'!S50+'Cartera femenina por edad'!S50</f>
        <v>0</v>
      </c>
      <c r="U50" s="26">
        <f t="shared" si="11"/>
        <v>24901</v>
      </c>
      <c r="V50" s="26"/>
      <c r="W50" s="13"/>
      <c r="X50" s="13">
        <f t="shared" si="12"/>
        <v>-24901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10"/>
        <v>Río Blanco</v>
      </c>
      <c r="C51" s="54"/>
      <c r="D51" s="23">
        <f>+'Cartera masculina por edad'!C51+'Cartera femenina por edad'!C51</f>
        <v>1615</v>
      </c>
      <c r="E51" s="23">
        <f>+'Cartera masculina por edad'!D51+'Cartera femenina por edad'!D51</f>
        <v>751</v>
      </c>
      <c r="F51" s="23">
        <f>+'Cartera masculina por edad'!E51+'Cartera femenina por edad'!E51</f>
        <v>490</v>
      </c>
      <c r="G51" s="23">
        <f>+'Cartera masculina por edad'!F51+'Cartera femenina por edad'!F51</f>
        <v>79</v>
      </c>
      <c r="H51" s="23">
        <f>+'Cartera masculina por edad'!G51+'Cartera femenina por edad'!G51</f>
        <v>175</v>
      </c>
      <c r="I51" s="23">
        <f>+'Cartera masculina por edad'!H51+'Cartera femenina por edad'!H51</f>
        <v>170</v>
      </c>
      <c r="J51" s="23">
        <f>+'Cartera masculina por edad'!I51+'Cartera femenina por edad'!I51</f>
        <v>183</v>
      </c>
      <c r="K51" s="23">
        <f>+'Cartera masculina por edad'!J51+'Cartera femenina por edad'!J51</f>
        <v>217</v>
      </c>
      <c r="L51" s="23">
        <f>+'Cartera masculina por edad'!K51+'Cartera femenina por edad'!K51</f>
        <v>188</v>
      </c>
      <c r="M51" s="23">
        <f>+'Cartera masculina por edad'!L51+'Cartera femenina por edad'!L51</f>
        <v>205</v>
      </c>
      <c r="N51" s="23">
        <f>+'Cartera masculina por edad'!M51+'Cartera femenina por edad'!M51</f>
        <v>140</v>
      </c>
      <c r="O51" s="23">
        <f>+'Cartera masculina por edad'!N51+'Cartera femenina por edad'!N51</f>
        <v>66</v>
      </c>
      <c r="P51" s="23">
        <f>+'Cartera masculina por edad'!O51+'Cartera femenina por edad'!O51</f>
        <v>37</v>
      </c>
      <c r="Q51" s="23">
        <f>+'Cartera masculina por edad'!P51+'Cartera femenina por edad'!P51</f>
        <v>26</v>
      </c>
      <c r="R51" s="23">
        <f>+'Cartera masculina por edad'!Q51+'Cartera femenina por edad'!Q51</f>
        <v>17</v>
      </c>
      <c r="S51" s="23">
        <f>+'Cartera masculina por edad'!R51+'Cartera femenina por edad'!R51</f>
        <v>31</v>
      </c>
      <c r="T51" s="23">
        <f>+'Cartera masculina por edad'!S51+'Cartera femenina por edad'!S51</f>
        <v>0</v>
      </c>
      <c r="U51" s="26">
        <f t="shared" si="11"/>
        <v>4390</v>
      </c>
      <c r="V51" s="26"/>
      <c r="W51" s="13"/>
      <c r="X51" s="13">
        <f t="shared" si="12"/>
        <v>-4390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10"/>
        <v>Isapre Fundación</v>
      </c>
      <c r="C52" s="54"/>
      <c r="D52" s="23">
        <f>+'Cartera masculina por edad'!C52+'Cartera femenina por edad'!C52</f>
        <v>4595</v>
      </c>
      <c r="E52" s="23">
        <f>+'Cartera masculina por edad'!D52+'Cartera femenina por edad'!D52</f>
        <v>1961</v>
      </c>
      <c r="F52" s="23">
        <f>+'Cartera masculina por edad'!E52+'Cartera femenina por edad'!E52</f>
        <v>1618</v>
      </c>
      <c r="G52" s="23">
        <f>+'Cartera masculina por edad'!F52+'Cartera femenina por edad'!F52</f>
        <v>302</v>
      </c>
      <c r="H52" s="23">
        <f>+'Cartera masculina por edad'!G52+'Cartera femenina por edad'!G52</f>
        <v>178</v>
      </c>
      <c r="I52" s="23">
        <f>+'Cartera masculina por edad'!H52+'Cartera femenina por edad'!H52</f>
        <v>267</v>
      </c>
      <c r="J52" s="23">
        <f>+'Cartera masculina por edad'!I52+'Cartera femenina por edad'!I52</f>
        <v>295</v>
      </c>
      <c r="K52" s="23">
        <f>+'Cartera masculina por edad'!J52+'Cartera femenina por edad'!J52</f>
        <v>363</v>
      </c>
      <c r="L52" s="23">
        <f>+'Cartera masculina por edad'!K52+'Cartera femenina por edad'!K52</f>
        <v>442</v>
      </c>
      <c r="M52" s="23">
        <f>+'Cartera masculina por edad'!L52+'Cartera femenina por edad'!L52</f>
        <v>539</v>
      </c>
      <c r="N52" s="23">
        <f>+'Cartera masculina por edad'!M52+'Cartera femenina por edad'!M52</f>
        <v>484</v>
      </c>
      <c r="O52" s="23">
        <f>+'Cartera masculina por edad'!N52+'Cartera femenina por edad'!N52</f>
        <v>378</v>
      </c>
      <c r="P52" s="23">
        <f>+'Cartera masculina por edad'!O52+'Cartera femenina por edad'!O52</f>
        <v>274</v>
      </c>
      <c r="Q52" s="23">
        <f>+'Cartera masculina por edad'!P52+'Cartera femenina por edad'!P52</f>
        <v>214</v>
      </c>
      <c r="R52" s="23">
        <f>+'Cartera masculina por edad'!Q52+'Cartera femenina por edad'!Q52</f>
        <v>188</v>
      </c>
      <c r="S52" s="23">
        <f>+'Cartera masculina por edad'!R52+'Cartera femenina por edad'!R52</f>
        <v>125</v>
      </c>
      <c r="T52" s="23">
        <f>+'Cartera masculina por edad'!S52+'Cartera femenina por edad'!S52</f>
        <v>0</v>
      </c>
      <c r="U52" s="26">
        <f t="shared" si="11"/>
        <v>12223</v>
      </c>
      <c r="V52" s="26"/>
      <c r="W52" s="13"/>
      <c r="X52" s="13">
        <f t="shared" si="12"/>
        <v>-12223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10"/>
        <v>Cruz del Norte</v>
      </c>
      <c r="C53" s="54"/>
      <c r="D53" s="23">
        <f>+'Cartera masculina por edad'!C53+'Cartera femenina por edad'!C53</f>
        <v>1146</v>
      </c>
      <c r="E53" s="23">
        <f>+'Cartera masculina por edad'!D53+'Cartera femenina por edad'!D53</f>
        <v>477</v>
      </c>
      <c r="F53" s="23">
        <f>+'Cartera masculina por edad'!E53+'Cartera femenina por edad'!E53</f>
        <v>175</v>
      </c>
      <c r="G53" s="23">
        <f>+'Cartera masculina por edad'!F53+'Cartera femenina por edad'!F53</f>
        <v>59</v>
      </c>
      <c r="H53" s="23">
        <f>+'Cartera masculina por edad'!G53+'Cartera femenina por edad'!G53</f>
        <v>80</v>
      </c>
      <c r="I53" s="23">
        <f>+'Cartera masculina por edad'!H53+'Cartera femenina por edad'!H53</f>
        <v>111</v>
      </c>
      <c r="J53" s="23">
        <f>+'Cartera masculina por edad'!I53+'Cartera femenina por edad'!I53</f>
        <v>142</v>
      </c>
      <c r="K53" s="23">
        <f>+'Cartera masculina por edad'!J53+'Cartera femenina por edad'!J53</f>
        <v>161</v>
      </c>
      <c r="L53" s="23">
        <f>+'Cartera masculina por edad'!K53+'Cartera femenina por edad'!K53</f>
        <v>118</v>
      </c>
      <c r="M53" s="23">
        <f>+'Cartera masculina por edad'!L53+'Cartera femenina por edad'!L53</f>
        <v>94</v>
      </c>
      <c r="N53" s="23">
        <f>+'Cartera masculina por edad'!M53+'Cartera femenina por edad'!M53</f>
        <v>37</v>
      </c>
      <c r="O53" s="23">
        <f>+'Cartera masculina por edad'!N53+'Cartera femenina por edad'!N53</f>
        <v>12</v>
      </c>
      <c r="P53" s="23">
        <f>+'Cartera masculina por edad'!O53+'Cartera femenina por edad'!O53</f>
        <v>8</v>
      </c>
      <c r="Q53" s="23">
        <f>+'Cartera masculina por edad'!P53+'Cartera femenina por edad'!P53</f>
        <v>8</v>
      </c>
      <c r="R53" s="23">
        <f>+'Cartera masculina por edad'!Q53+'Cartera femenina por edad'!Q53</f>
        <v>5</v>
      </c>
      <c r="S53" s="23">
        <f>+'Cartera masculina por edad'!R53+'Cartera femenina por edad'!R53</f>
        <v>0</v>
      </c>
      <c r="T53" s="23">
        <f>+'Cartera masculina por edad'!S53+'Cartera femenina por edad'!S53</f>
        <v>0</v>
      </c>
      <c r="U53" s="26">
        <f t="shared" si="11"/>
        <v>2633</v>
      </c>
      <c r="V53" s="26"/>
      <c r="W53" s="13"/>
      <c r="X53" s="13">
        <f t="shared" si="12"/>
        <v>-2633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5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13"/>
      <c r="X54" s="13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52</v>
      </c>
      <c r="C55" s="26">
        <f aca="true" t="shared" si="13" ref="C55:U55">SUM(C48:C53)</f>
        <v>0</v>
      </c>
      <c r="D55" s="26">
        <f>SUM(D48:D53)</f>
        <v>23258</v>
      </c>
      <c r="E55" s="26">
        <f>SUM(E48:E53)</f>
        <v>11728</v>
      </c>
      <c r="F55" s="26">
        <f t="shared" si="13"/>
        <v>8304</v>
      </c>
      <c r="G55" s="26">
        <f t="shared" si="13"/>
        <v>1842</v>
      </c>
      <c r="H55" s="26">
        <f t="shared" si="13"/>
        <v>1569</v>
      </c>
      <c r="I55" s="26">
        <f t="shared" si="13"/>
        <v>2002</v>
      </c>
      <c r="J55" s="26">
        <f t="shared" si="13"/>
        <v>2621</v>
      </c>
      <c r="K55" s="26">
        <f t="shared" si="13"/>
        <v>3389</v>
      </c>
      <c r="L55" s="26">
        <f t="shared" si="13"/>
        <v>3608</v>
      </c>
      <c r="M55" s="26">
        <f t="shared" si="13"/>
        <v>3419</v>
      </c>
      <c r="N55" s="26">
        <f t="shared" si="13"/>
        <v>2390</v>
      </c>
      <c r="O55" s="26">
        <f t="shared" si="13"/>
        <v>1392</v>
      </c>
      <c r="P55" s="26">
        <f t="shared" si="13"/>
        <v>820</v>
      </c>
      <c r="Q55" s="26">
        <f t="shared" si="13"/>
        <v>665</v>
      </c>
      <c r="R55" s="26">
        <f t="shared" si="13"/>
        <v>519</v>
      </c>
      <c r="S55" s="26">
        <f t="shared" si="13"/>
        <v>400</v>
      </c>
      <c r="T55" s="26">
        <f t="shared" si="13"/>
        <v>0</v>
      </c>
      <c r="U55" s="26">
        <f t="shared" si="13"/>
        <v>67926</v>
      </c>
      <c r="V55" s="26"/>
      <c r="W55" s="13">
        <f>SUM(W48:W53)</f>
        <v>0</v>
      </c>
      <c r="X55" s="13">
        <f>SUM(X48:X53)</f>
        <v>-67926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26"/>
      <c r="U56" s="49"/>
      <c r="V56" s="49"/>
      <c r="W56" s="13"/>
      <c r="X56" s="13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2" thickBot="1">
      <c r="A57" s="15"/>
      <c r="B57" s="15" t="s">
        <v>53</v>
      </c>
      <c r="C57" s="26">
        <f aca="true" t="shared" si="14" ref="C57:U57">C46+C55</f>
        <v>785</v>
      </c>
      <c r="D57" s="26">
        <f>D46+D55</f>
        <v>648762</v>
      </c>
      <c r="E57" s="26">
        <f>E46+E55</f>
        <v>224439</v>
      </c>
      <c r="F57" s="26">
        <f t="shared" si="14"/>
        <v>157635</v>
      </c>
      <c r="G57" s="26">
        <f t="shared" si="14"/>
        <v>67627</v>
      </c>
      <c r="H57" s="26">
        <f t="shared" si="14"/>
        <v>42930</v>
      </c>
      <c r="I57" s="26">
        <f t="shared" si="14"/>
        <v>45579</v>
      </c>
      <c r="J57" s="26">
        <f t="shared" si="14"/>
        <v>47200</v>
      </c>
      <c r="K57" s="26">
        <f t="shared" si="14"/>
        <v>47872</v>
      </c>
      <c r="L57" s="26">
        <f t="shared" si="14"/>
        <v>39963</v>
      </c>
      <c r="M57" s="26">
        <f t="shared" si="14"/>
        <v>29419</v>
      </c>
      <c r="N57" s="26">
        <f t="shared" si="14"/>
        <v>19740</v>
      </c>
      <c r="O57" s="26">
        <f t="shared" si="14"/>
        <v>11022</v>
      </c>
      <c r="P57" s="26">
        <f t="shared" si="14"/>
        <v>6283</v>
      </c>
      <c r="Q57" s="26">
        <f t="shared" si="14"/>
        <v>4295</v>
      </c>
      <c r="R57" s="26">
        <f t="shared" si="14"/>
        <v>2658</v>
      </c>
      <c r="S57" s="26">
        <f t="shared" si="14"/>
        <v>1957</v>
      </c>
      <c r="T57" s="26">
        <f t="shared" si="14"/>
        <v>0</v>
      </c>
      <c r="U57" s="26">
        <f t="shared" si="14"/>
        <v>1398166</v>
      </c>
      <c r="V57" s="26"/>
      <c r="W57" s="19">
        <f>W46+W55</f>
        <v>0</v>
      </c>
      <c r="X57" s="19">
        <f>X46+X55</f>
        <v>-1398166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54</v>
      </c>
      <c r="C59" s="51">
        <f aca="true" t="shared" si="15" ref="C59:T59">(C57/$U57)</f>
        <v>0.0005614497849325473</v>
      </c>
      <c r="D59" s="51">
        <f>(D57/$U57)</f>
        <v>0.4640092807291838</v>
      </c>
      <c r="E59" s="51">
        <f>(E57/$U57)</f>
        <v>0.16052385768213503</v>
      </c>
      <c r="F59" s="51">
        <f t="shared" si="15"/>
        <v>0.11274412337304726</v>
      </c>
      <c r="G59" s="51">
        <f t="shared" si="15"/>
        <v>0.04836836255494698</v>
      </c>
      <c r="H59" s="51">
        <f t="shared" si="15"/>
        <v>0.030704508620578674</v>
      </c>
      <c r="I59" s="51">
        <f t="shared" si="15"/>
        <v>0.032599133436230034</v>
      </c>
      <c r="J59" s="51">
        <f t="shared" si="15"/>
        <v>0.033758509361549345</v>
      </c>
      <c r="K59" s="51">
        <f t="shared" si="15"/>
        <v>0.034239138986357845</v>
      </c>
      <c r="L59" s="51">
        <f t="shared" si="15"/>
        <v>0.028582443000330433</v>
      </c>
      <c r="M59" s="51">
        <f t="shared" si="15"/>
        <v>0.021041135315835173</v>
      </c>
      <c r="N59" s="51">
        <f t="shared" si="15"/>
        <v>0.014118495228749662</v>
      </c>
      <c r="O59" s="51">
        <f t="shared" si="15"/>
        <v>0.007883184114046544</v>
      </c>
      <c r="P59" s="51">
        <f t="shared" si="15"/>
        <v>0.0044937439474282736</v>
      </c>
      <c r="Q59" s="51">
        <f t="shared" si="15"/>
        <v>0.0030718813073697974</v>
      </c>
      <c r="R59" s="51">
        <f t="shared" si="15"/>
        <v>0.0019010618195550457</v>
      </c>
      <c r="S59" s="51">
        <f t="shared" si="15"/>
        <v>0.0013996907377235607</v>
      </c>
      <c r="T59" s="51">
        <f t="shared" si="15"/>
        <v>0</v>
      </c>
      <c r="U59" s="148">
        <f>SUM(C59:T59)</f>
        <v>1.0000000000000002</v>
      </c>
      <c r="V59" s="52"/>
      <c r="W59" s="21">
        <v>100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+'Cartera masculina por edad'!B29</f>
        <v>Fuente: Superintendencia de Salud, Archivo Maestro de Beneficiarios.</v>
      </c>
      <c r="C60" s="4"/>
      <c r="D60" s="4"/>
      <c r="E60" s="13"/>
      <c r="F60" s="13"/>
      <c r="G60" s="13"/>
      <c r="H60" s="13"/>
      <c r="I60" s="13"/>
      <c r="J60" s="13"/>
      <c r="K60" s="13"/>
      <c r="L60" s="13"/>
      <c r="M60" s="53" t="s">
        <v>1</v>
      </c>
      <c r="N60" s="53" t="s">
        <v>1</v>
      </c>
      <c r="O60" s="53" t="s">
        <v>1</v>
      </c>
      <c r="P60" s="53" t="s">
        <v>1</v>
      </c>
      <c r="Q60" s="13"/>
      <c r="R60" s="13"/>
      <c r="S60" s="53" t="s">
        <v>1</v>
      </c>
      <c r="T60" s="53" t="s">
        <v>1</v>
      </c>
      <c r="U60" s="5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+'Cartera masculina por edad'!B30</f>
        <v>(*) Son aquellos datos que no presentan información en el campo edad.</v>
      </c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53" t="s">
        <v>1</v>
      </c>
      <c r="N61" s="53" t="s">
        <v>1</v>
      </c>
      <c r="O61" s="53" t="s">
        <v>1</v>
      </c>
      <c r="P61" s="53" t="s">
        <v>1</v>
      </c>
      <c r="Q61" s="13"/>
      <c r="R61" s="13"/>
      <c r="S61" s="53" t="s">
        <v>1</v>
      </c>
      <c r="T61" s="53" t="s">
        <v>1</v>
      </c>
      <c r="U61" s="5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2:256" ht="11.25">
      <c r="B62" s="11" t="s">
        <v>226</v>
      </c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53"/>
      <c r="N62" s="53"/>
      <c r="O62" s="53"/>
      <c r="P62" s="53"/>
      <c r="Q62" s="13"/>
      <c r="R62" s="13"/>
      <c r="S62" s="53"/>
      <c r="T62" s="53"/>
      <c r="U62" s="5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3:256" ht="11.25">
      <c r="C63" s="11"/>
      <c r="D63" s="11"/>
      <c r="E63" s="13"/>
      <c r="F63" s="13"/>
      <c r="G63" s="13"/>
      <c r="H63" s="13"/>
      <c r="I63" s="13"/>
      <c r="J63" s="13"/>
      <c r="K63" s="13"/>
      <c r="L63" s="13"/>
      <c r="M63" s="53"/>
      <c r="N63" s="53"/>
      <c r="O63" s="53"/>
      <c r="P63" s="53"/>
      <c r="Q63" s="13"/>
      <c r="R63" s="13"/>
      <c r="S63" s="53"/>
      <c r="T63" s="53"/>
      <c r="U63" s="5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5">
      <c r="A64" s="153" t="s">
        <v>233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87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2:256" ht="13.5">
      <c r="B66" s="154" t="s">
        <v>267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2" thickBot="1">
      <c r="A67" s="21"/>
      <c r="B67" s="21"/>
      <c r="C67" s="21"/>
      <c r="D67" s="2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12" t="s">
        <v>1</v>
      </c>
      <c r="B68" s="112" t="s">
        <v>1</v>
      </c>
      <c r="C68" s="163" t="s">
        <v>56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4" t="str">
        <f>+T36</f>
        <v>Sin Edad (*)</v>
      </c>
      <c r="U68" s="164" t="str">
        <f>+U36</f>
        <v>Total</v>
      </c>
      <c r="V68" s="21"/>
      <c r="W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120" t="s">
        <v>39</v>
      </c>
      <c r="B69" s="120" t="s">
        <v>40</v>
      </c>
      <c r="C69" s="125" t="str">
        <f>+C37</f>
        <v>Sin Clasificar (**)</v>
      </c>
      <c r="D69" s="125" t="s">
        <v>272</v>
      </c>
      <c r="E69" s="125" t="s">
        <v>273</v>
      </c>
      <c r="F69" s="125" t="s">
        <v>57</v>
      </c>
      <c r="G69" s="125" t="s">
        <v>58</v>
      </c>
      <c r="H69" s="125" t="s">
        <v>59</v>
      </c>
      <c r="I69" s="125" t="s">
        <v>60</v>
      </c>
      <c r="J69" s="125" t="s">
        <v>61</v>
      </c>
      <c r="K69" s="125" t="s">
        <v>62</v>
      </c>
      <c r="L69" s="125" t="s">
        <v>63</v>
      </c>
      <c r="M69" s="125" t="s">
        <v>64</v>
      </c>
      <c r="N69" s="125" t="s">
        <v>65</v>
      </c>
      <c r="O69" s="125" t="s">
        <v>66</v>
      </c>
      <c r="P69" s="125" t="s">
        <v>67</v>
      </c>
      <c r="Q69" s="125" t="s">
        <v>68</v>
      </c>
      <c r="R69" s="125" t="s">
        <v>69</v>
      </c>
      <c r="S69" s="126" t="s">
        <v>70</v>
      </c>
      <c r="T69" s="165">
        <f>+T37</f>
        <v>0</v>
      </c>
      <c r="U69" s="165" t="s">
        <v>4</v>
      </c>
      <c r="V69" s="21"/>
      <c r="W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67</v>
      </c>
      <c r="B70" s="11" t="str">
        <f>+B38</f>
        <v>Colmena Golden Cross</v>
      </c>
      <c r="C70" s="26">
        <f>+C38</f>
        <v>162</v>
      </c>
      <c r="D70" s="26">
        <f aca="true" t="shared" si="16" ref="D70:T70">C7+D38</f>
        <v>99702</v>
      </c>
      <c r="E70" s="26">
        <f t="shared" si="16"/>
        <v>31759</v>
      </c>
      <c r="F70" s="26">
        <f t="shared" si="16"/>
        <v>30596</v>
      </c>
      <c r="G70" s="26">
        <f t="shared" si="16"/>
        <v>42381</v>
      </c>
      <c r="H70" s="26">
        <f t="shared" si="16"/>
        <v>44961</v>
      </c>
      <c r="I70" s="26">
        <f t="shared" si="16"/>
        <v>39186</v>
      </c>
      <c r="J70" s="26">
        <f t="shared" si="16"/>
        <v>30251</v>
      </c>
      <c r="K70" s="26">
        <f t="shared" si="16"/>
        <v>27444</v>
      </c>
      <c r="L70" s="26">
        <f t="shared" si="16"/>
        <v>24096</v>
      </c>
      <c r="M70" s="26">
        <f t="shared" si="16"/>
        <v>18550</v>
      </c>
      <c r="N70" s="26">
        <f t="shared" si="16"/>
        <v>13679</v>
      </c>
      <c r="O70" s="26">
        <f t="shared" si="16"/>
        <v>8154</v>
      </c>
      <c r="P70" s="26">
        <f t="shared" si="16"/>
        <v>4361</v>
      </c>
      <c r="Q70" s="26">
        <f t="shared" si="16"/>
        <v>2541</v>
      </c>
      <c r="R70" s="26">
        <f t="shared" si="16"/>
        <v>1452</v>
      </c>
      <c r="S70" s="26">
        <f t="shared" si="16"/>
        <v>695</v>
      </c>
      <c r="T70" s="26">
        <f t="shared" si="16"/>
        <v>1</v>
      </c>
      <c r="U70" s="26">
        <f aca="true" t="shared" si="17" ref="U70:U76">SUM(C70:T70)</f>
        <v>419971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78</v>
      </c>
      <c r="B71" s="11" t="str">
        <f aca="true" t="shared" si="18" ref="B71:B76">+B39</f>
        <v>Isapre Cruz Blanca S.A.</v>
      </c>
      <c r="C71" s="26">
        <f aca="true" t="shared" si="19" ref="C71:C76">+C39</f>
        <v>552</v>
      </c>
      <c r="D71" s="26">
        <f aca="true" t="shared" si="20" ref="D71:T71">C8+D39</f>
        <v>132212</v>
      </c>
      <c r="E71" s="26">
        <f t="shared" si="20"/>
        <v>46591</v>
      </c>
      <c r="F71" s="26">
        <f t="shared" si="20"/>
        <v>45653</v>
      </c>
      <c r="G71" s="26">
        <f t="shared" si="20"/>
        <v>51647</v>
      </c>
      <c r="H71" s="26">
        <f t="shared" si="20"/>
        <v>54215</v>
      </c>
      <c r="I71" s="26">
        <f t="shared" si="20"/>
        <v>52717</v>
      </c>
      <c r="J71" s="26">
        <f t="shared" si="20"/>
        <v>46199</v>
      </c>
      <c r="K71" s="26">
        <f t="shared" si="20"/>
        <v>42183</v>
      </c>
      <c r="L71" s="26">
        <f t="shared" si="20"/>
        <v>34324</v>
      </c>
      <c r="M71" s="26">
        <f t="shared" si="20"/>
        <v>25033</v>
      </c>
      <c r="N71" s="26">
        <f t="shared" si="20"/>
        <v>16613</v>
      </c>
      <c r="O71" s="26">
        <f t="shared" si="20"/>
        <v>8438</v>
      </c>
      <c r="P71" s="26">
        <f t="shared" si="20"/>
        <v>4241</v>
      </c>
      <c r="Q71" s="26">
        <f t="shared" si="20"/>
        <v>2630</v>
      </c>
      <c r="R71" s="26">
        <f t="shared" si="20"/>
        <v>1245</v>
      </c>
      <c r="S71" s="26">
        <f t="shared" si="20"/>
        <v>651</v>
      </c>
      <c r="T71" s="26">
        <f t="shared" si="20"/>
        <v>0</v>
      </c>
      <c r="U71" s="26">
        <f t="shared" si="17"/>
        <v>565144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80</v>
      </c>
      <c r="B72" s="11" t="str">
        <f t="shared" si="18"/>
        <v>Vida Tres</v>
      </c>
      <c r="C72" s="26">
        <f t="shared" si="19"/>
        <v>6</v>
      </c>
      <c r="D72" s="26">
        <f aca="true" t="shared" si="21" ref="D72:T72">C9+D40</f>
        <v>31241</v>
      </c>
      <c r="E72" s="26">
        <f t="shared" si="21"/>
        <v>10721</v>
      </c>
      <c r="F72" s="26">
        <f t="shared" si="21"/>
        <v>9275</v>
      </c>
      <c r="G72" s="26">
        <f t="shared" si="21"/>
        <v>10314</v>
      </c>
      <c r="H72" s="26">
        <f t="shared" si="21"/>
        <v>12111</v>
      </c>
      <c r="I72" s="26">
        <f t="shared" si="21"/>
        <v>13371</v>
      </c>
      <c r="J72" s="26">
        <f t="shared" si="21"/>
        <v>11665</v>
      </c>
      <c r="K72" s="26">
        <f t="shared" si="21"/>
        <v>9782</v>
      </c>
      <c r="L72" s="26">
        <f t="shared" si="21"/>
        <v>8109</v>
      </c>
      <c r="M72" s="26">
        <f t="shared" si="21"/>
        <v>6247</v>
      </c>
      <c r="N72" s="26">
        <f t="shared" si="21"/>
        <v>5166</v>
      </c>
      <c r="O72" s="26">
        <f t="shared" si="21"/>
        <v>3212</v>
      </c>
      <c r="P72" s="26">
        <f t="shared" si="21"/>
        <v>1987</v>
      </c>
      <c r="Q72" s="26">
        <f t="shared" si="21"/>
        <v>1412</v>
      </c>
      <c r="R72" s="26">
        <f t="shared" si="21"/>
        <v>668</v>
      </c>
      <c r="S72" s="26">
        <f t="shared" si="21"/>
        <v>345</v>
      </c>
      <c r="T72" s="26">
        <f t="shared" si="21"/>
        <v>0</v>
      </c>
      <c r="U72" s="26">
        <f t="shared" si="17"/>
        <v>135632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81</v>
      </c>
      <c r="B73" s="11" t="str">
        <f t="shared" si="18"/>
        <v>Ferrosalud</v>
      </c>
      <c r="C73" s="26">
        <f t="shared" si="19"/>
        <v>19</v>
      </c>
      <c r="D73" s="26">
        <f aca="true" t="shared" si="22" ref="D73:T73">C10+D41</f>
        <v>4176</v>
      </c>
      <c r="E73" s="26">
        <f t="shared" si="22"/>
        <v>1540</v>
      </c>
      <c r="F73" s="26">
        <f t="shared" si="22"/>
        <v>1567</v>
      </c>
      <c r="G73" s="26">
        <f t="shared" si="22"/>
        <v>1352</v>
      </c>
      <c r="H73" s="26">
        <f t="shared" si="22"/>
        <v>1536</v>
      </c>
      <c r="I73" s="26">
        <f t="shared" si="22"/>
        <v>1639</v>
      </c>
      <c r="J73" s="26">
        <f t="shared" si="22"/>
        <v>1666</v>
      </c>
      <c r="K73" s="26">
        <f t="shared" si="22"/>
        <v>1486</v>
      </c>
      <c r="L73" s="26">
        <f t="shared" si="22"/>
        <v>1156</v>
      </c>
      <c r="M73" s="26">
        <f t="shared" si="22"/>
        <v>1130</v>
      </c>
      <c r="N73" s="26">
        <f t="shared" si="22"/>
        <v>904</v>
      </c>
      <c r="O73" s="26">
        <f t="shared" si="22"/>
        <v>391</v>
      </c>
      <c r="P73" s="26">
        <f t="shared" si="22"/>
        <v>187</v>
      </c>
      <c r="Q73" s="26">
        <f t="shared" si="22"/>
        <v>90</v>
      </c>
      <c r="R73" s="26">
        <f t="shared" si="22"/>
        <v>16</v>
      </c>
      <c r="S73" s="26">
        <f t="shared" si="22"/>
        <v>7</v>
      </c>
      <c r="T73" s="26">
        <f t="shared" si="22"/>
        <v>0</v>
      </c>
      <c r="U73" s="26">
        <f>SUM(C73:T73)</f>
        <v>18862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88</v>
      </c>
      <c r="B74" s="11" t="str">
        <f t="shared" si="18"/>
        <v>Mas Vida</v>
      </c>
      <c r="C74" s="26">
        <f t="shared" si="19"/>
        <v>10</v>
      </c>
      <c r="D74" s="26">
        <f aca="true" t="shared" si="23" ref="D74:T74">C11+D42</f>
        <v>86233</v>
      </c>
      <c r="E74" s="26">
        <f t="shared" si="23"/>
        <v>23546</v>
      </c>
      <c r="F74" s="26">
        <f t="shared" si="23"/>
        <v>18968</v>
      </c>
      <c r="G74" s="26">
        <f t="shared" si="23"/>
        <v>28563</v>
      </c>
      <c r="H74" s="26">
        <f t="shared" si="23"/>
        <v>37677</v>
      </c>
      <c r="I74" s="26">
        <f t="shared" si="23"/>
        <v>35640</v>
      </c>
      <c r="J74" s="26">
        <f t="shared" si="23"/>
        <v>27788</v>
      </c>
      <c r="K74" s="26">
        <f t="shared" si="23"/>
        <v>21563</v>
      </c>
      <c r="L74" s="26">
        <f t="shared" si="23"/>
        <v>15195</v>
      </c>
      <c r="M74" s="26">
        <f t="shared" si="23"/>
        <v>8631</v>
      </c>
      <c r="N74" s="26">
        <f t="shared" si="23"/>
        <v>3420</v>
      </c>
      <c r="O74" s="26">
        <f t="shared" si="23"/>
        <v>1744</v>
      </c>
      <c r="P74" s="26">
        <f t="shared" si="23"/>
        <v>860</v>
      </c>
      <c r="Q74" s="26">
        <f t="shared" si="23"/>
        <v>578</v>
      </c>
      <c r="R74" s="26">
        <f t="shared" si="23"/>
        <v>332</v>
      </c>
      <c r="S74" s="26">
        <f t="shared" si="23"/>
        <v>220</v>
      </c>
      <c r="T74" s="26">
        <f t="shared" si="23"/>
        <v>0</v>
      </c>
      <c r="U74" s="26">
        <f t="shared" si="17"/>
        <v>310968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99</v>
      </c>
      <c r="B75" s="11" t="str">
        <f t="shared" si="18"/>
        <v>Isapre Banmédica</v>
      </c>
      <c r="C75" s="26">
        <f t="shared" si="19"/>
        <v>36</v>
      </c>
      <c r="D75" s="26">
        <f aca="true" t="shared" si="24" ref="D75:T75">C12+D43</f>
        <v>132878</v>
      </c>
      <c r="E75" s="26">
        <f t="shared" si="24"/>
        <v>47852</v>
      </c>
      <c r="F75" s="26">
        <f t="shared" si="24"/>
        <v>49819</v>
      </c>
      <c r="G75" s="26">
        <f t="shared" si="24"/>
        <v>54616</v>
      </c>
      <c r="H75" s="26">
        <f t="shared" si="24"/>
        <v>52360</v>
      </c>
      <c r="I75" s="26">
        <f t="shared" si="24"/>
        <v>50816</v>
      </c>
      <c r="J75" s="26">
        <f t="shared" si="24"/>
        <v>47173</v>
      </c>
      <c r="K75" s="26">
        <f t="shared" si="24"/>
        <v>42229</v>
      </c>
      <c r="L75" s="26">
        <f t="shared" si="24"/>
        <v>33308</v>
      </c>
      <c r="M75" s="26">
        <f t="shared" si="24"/>
        <v>25532</v>
      </c>
      <c r="N75" s="26">
        <f t="shared" si="24"/>
        <v>18198</v>
      </c>
      <c r="O75" s="26">
        <f t="shared" si="24"/>
        <v>10475</v>
      </c>
      <c r="P75" s="26">
        <f t="shared" si="24"/>
        <v>5745</v>
      </c>
      <c r="Q75" s="26">
        <f t="shared" si="24"/>
        <v>3956</v>
      </c>
      <c r="R75" s="26">
        <f t="shared" si="24"/>
        <v>2371</v>
      </c>
      <c r="S75" s="26">
        <f t="shared" si="24"/>
        <v>1513</v>
      </c>
      <c r="T75" s="26">
        <f t="shared" si="24"/>
        <v>0</v>
      </c>
      <c r="U75" s="26">
        <f t="shared" si="17"/>
        <v>578877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>
        <v>107</v>
      </c>
      <c r="B76" s="11" t="str">
        <f t="shared" si="18"/>
        <v>Consalud S.A.</v>
      </c>
      <c r="C76" s="26">
        <f t="shared" si="19"/>
        <v>0</v>
      </c>
      <c r="D76" s="26">
        <f aca="true" t="shared" si="25" ref="D76:T76">C13+D44</f>
        <v>139799</v>
      </c>
      <c r="E76" s="26">
        <f t="shared" si="25"/>
        <v>59539</v>
      </c>
      <c r="F76" s="26">
        <f t="shared" si="25"/>
        <v>70076</v>
      </c>
      <c r="G76" s="26">
        <f t="shared" si="25"/>
        <v>60661</v>
      </c>
      <c r="H76" s="26">
        <f t="shared" si="25"/>
        <v>51433</v>
      </c>
      <c r="I76" s="26">
        <f t="shared" si="25"/>
        <v>50606</v>
      </c>
      <c r="J76" s="26">
        <f t="shared" si="25"/>
        <v>49930</v>
      </c>
      <c r="K76" s="26">
        <f t="shared" si="25"/>
        <v>48204</v>
      </c>
      <c r="L76" s="26">
        <f t="shared" si="25"/>
        <v>39008</v>
      </c>
      <c r="M76" s="26">
        <f t="shared" si="25"/>
        <v>29074</v>
      </c>
      <c r="N76" s="26">
        <f t="shared" si="25"/>
        <v>17375</v>
      </c>
      <c r="O76" s="26">
        <f t="shared" si="25"/>
        <v>9174</v>
      </c>
      <c r="P76" s="26">
        <f t="shared" si="25"/>
        <v>5632</v>
      </c>
      <c r="Q76" s="26">
        <f t="shared" si="25"/>
        <v>3982</v>
      </c>
      <c r="R76" s="26">
        <f t="shared" si="25"/>
        <v>1919</v>
      </c>
      <c r="S76" s="26">
        <f t="shared" si="25"/>
        <v>1221</v>
      </c>
      <c r="T76" s="26">
        <f t="shared" si="25"/>
        <v>0</v>
      </c>
      <c r="U76" s="26">
        <f t="shared" si="17"/>
        <v>637633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ht="11.25">
      <c r="A77" s="4"/>
      <c r="B77" s="4"/>
      <c r="C77" s="4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2:256" ht="11.25">
      <c r="B78" s="11" t="s">
        <v>46</v>
      </c>
      <c r="C78" s="26">
        <f aca="true" t="shared" si="26" ref="C78:U78">SUM(C70:C77)</f>
        <v>785</v>
      </c>
      <c r="D78" s="26">
        <f>SUM(D70:D77)</f>
        <v>626241</v>
      </c>
      <c r="E78" s="26">
        <f>SUM(E70:E77)</f>
        <v>221548</v>
      </c>
      <c r="F78" s="26">
        <f t="shared" si="26"/>
        <v>225954</v>
      </c>
      <c r="G78" s="26">
        <f t="shared" si="26"/>
        <v>249534</v>
      </c>
      <c r="H78" s="26">
        <f t="shared" si="26"/>
        <v>254293</v>
      </c>
      <c r="I78" s="26">
        <f t="shared" si="26"/>
        <v>243975</v>
      </c>
      <c r="J78" s="26">
        <f t="shared" si="26"/>
        <v>214672</v>
      </c>
      <c r="K78" s="26">
        <f t="shared" si="26"/>
        <v>192891</v>
      </c>
      <c r="L78" s="26">
        <f t="shared" si="26"/>
        <v>155196</v>
      </c>
      <c r="M78" s="26">
        <f t="shared" si="26"/>
        <v>114197</v>
      </c>
      <c r="N78" s="26">
        <f t="shared" si="26"/>
        <v>75355</v>
      </c>
      <c r="O78" s="26">
        <f t="shared" si="26"/>
        <v>41588</v>
      </c>
      <c r="P78" s="26">
        <f t="shared" si="26"/>
        <v>23013</v>
      </c>
      <c r="Q78" s="26">
        <f t="shared" si="26"/>
        <v>15189</v>
      </c>
      <c r="R78" s="26">
        <f t="shared" si="26"/>
        <v>8003</v>
      </c>
      <c r="S78" s="26">
        <f t="shared" si="26"/>
        <v>4652</v>
      </c>
      <c r="T78" s="26">
        <f t="shared" si="26"/>
        <v>1</v>
      </c>
      <c r="U78" s="26">
        <f t="shared" si="26"/>
        <v>2667087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/>
      <c r="B79" s="4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26"/>
      <c r="U79" s="49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62</v>
      </c>
      <c r="B80" s="11" t="str">
        <f aca="true" t="shared" si="27" ref="B80:C85">+B48</f>
        <v>San Lorenzo</v>
      </c>
      <c r="C80" s="26">
        <f t="shared" si="27"/>
        <v>0</v>
      </c>
      <c r="D80" s="26">
        <f aca="true" t="shared" si="28" ref="D80:T80">C17+D48</f>
        <v>931</v>
      </c>
      <c r="E80" s="26">
        <f t="shared" si="28"/>
        <v>568</v>
      </c>
      <c r="F80" s="26">
        <f t="shared" si="28"/>
        <v>579</v>
      </c>
      <c r="G80" s="26">
        <f t="shared" si="28"/>
        <v>64</v>
      </c>
      <c r="H80" s="26">
        <f t="shared" si="28"/>
        <v>180</v>
      </c>
      <c r="I80" s="26">
        <f t="shared" si="28"/>
        <v>206</v>
      </c>
      <c r="J80" s="26">
        <f t="shared" si="28"/>
        <v>231</v>
      </c>
      <c r="K80" s="26">
        <f t="shared" si="28"/>
        <v>491</v>
      </c>
      <c r="L80" s="26">
        <f t="shared" si="28"/>
        <v>678</v>
      </c>
      <c r="M80" s="26">
        <f t="shared" si="28"/>
        <v>599</v>
      </c>
      <c r="N80" s="26">
        <f t="shared" si="28"/>
        <v>255</v>
      </c>
      <c r="O80" s="26">
        <f t="shared" si="28"/>
        <v>83</v>
      </c>
      <c r="P80" s="26">
        <f t="shared" si="28"/>
        <v>36</v>
      </c>
      <c r="Q80" s="26">
        <f t="shared" si="28"/>
        <v>28</v>
      </c>
      <c r="R80" s="26">
        <f t="shared" si="28"/>
        <v>36</v>
      </c>
      <c r="S80" s="26">
        <f t="shared" si="28"/>
        <v>22</v>
      </c>
      <c r="T80" s="26">
        <f t="shared" si="28"/>
        <v>0</v>
      </c>
      <c r="U80" s="26">
        <f aca="true" t="shared" si="29" ref="U80:U85">SUM(C80:T80)</f>
        <v>4987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63</v>
      </c>
      <c r="B81" s="11" t="str">
        <f t="shared" si="27"/>
        <v>Fusat Ltda.</v>
      </c>
      <c r="C81" s="26">
        <f t="shared" si="27"/>
        <v>0</v>
      </c>
      <c r="D81" s="26">
        <f aca="true" t="shared" si="30" ref="D81:T81">C18+D49</f>
        <v>6628</v>
      </c>
      <c r="E81" s="26">
        <f t="shared" si="30"/>
        <v>3250</v>
      </c>
      <c r="F81" s="26">
        <f t="shared" si="30"/>
        <v>2690</v>
      </c>
      <c r="G81" s="26">
        <f t="shared" si="30"/>
        <v>1676</v>
      </c>
      <c r="H81" s="26">
        <f t="shared" si="30"/>
        <v>1753</v>
      </c>
      <c r="I81" s="26">
        <f t="shared" si="30"/>
        <v>1765</v>
      </c>
      <c r="J81" s="26">
        <f t="shared" si="30"/>
        <v>1985</v>
      </c>
      <c r="K81" s="26">
        <f t="shared" si="30"/>
        <v>2200</v>
      </c>
      <c r="L81" s="26">
        <f t="shared" si="30"/>
        <v>2863</v>
      </c>
      <c r="M81" s="26">
        <f t="shared" si="30"/>
        <v>3509</v>
      </c>
      <c r="N81" s="26">
        <f t="shared" si="30"/>
        <v>3010</v>
      </c>
      <c r="O81" s="26">
        <f t="shared" si="30"/>
        <v>1767</v>
      </c>
      <c r="P81" s="26">
        <f t="shared" si="30"/>
        <v>844</v>
      </c>
      <c r="Q81" s="26">
        <f t="shared" si="30"/>
        <v>452</v>
      </c>
      <c r="R81" s="26">
        <f t="shared" si="30"/>
        <v>212</v>
      </c>
      <c r="S81" s="26">
        <f t="shared" si="30"/>
        <v>174</v>
      </c>
      <c r="T81" s="26">
        <f t="shared" si="30"/>
        <v>0</v>
      </c>
      <c r="U81" s="26">
        <f t="shared" si="29"/>
        <v>34778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65</v>
      </c>
      <c r="B82" s="11" t="str">
        <f t="shared" si="27"/>
        <v>Chuquicamata</v>
      </c>
      <c r="C82" s="26">
        <f t="shared" si="27"/>
        <v>0</v>
      </c>
      <c r="D82" s="26">
        <f aca="true" t="shared" si="31" ref="D82:T82">C19+D50</f>
        <v>9128</v>
      </c>
      <c r="E82" s="26">
        <f t="shared" si="31"/>
        <v>4811</v>
      </c>
      <c r="F82" s="26">
        <f t="shared" si="31"/>
        <v>3043</v>
      </c>
      <c r="G82" s="26">
        <f t="shared" si="31"/>
        <v>1192</v>
      </c>
      <c r="H82" s="26">
        <f t="shared" si="31"/>
        <v>1568</v>
      </c>
      <c r="I82" s="26">
        <f t="shared" si="31"/>
        <v>1875</v>
      </c>
      <c r="J82" s="26">
        <f t="shared" si="31"/>
        <v>2784</v>
      </c>
      <c r="K82" s="26">
        <f t="shared" si="31"/>
        <v>3447</v>
      </c>
      <c r="L82" s="26">
        <f t="shared" si="31"/>
        <v>3204</v>
      </c>
      <c r="M82" s="26">
        <f t="shared" si="31"/>
        <v>2766</v>
      </c>
      <c r="N82" s="26">
        <f t="shared" si="31"/>
        <v>1812</v>
      </c>
      <c r="O82" s="26">
        <f t="shared" si="31"/>
        <v>804</v>
      </c>
      <c r="P82" s="26">
        <f t="shared" si="31"/>
        <v>292</v>
      </c>
      <c r="Q82" s="26">
        <f t="shared" si="31"/>
        <v>225</v>
      </c>
      <c r="R82" s="26">
        <f t="shared" si="31"/>
        <v>164</v>
      </c>
      <c r="S82" s="26">
        <f t="shared" si="31"/>
        <v>119</v>
      </c>
      <c r="T82" s="26">
        <f t="shared" si="31"/>
        <v>0</v>
      </c>
      <c r="U82" s="26">
        <f t="shared" si="29"/>
        <v>37234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68</v>
      </c>
      <c r="B83" s="11" t="str">
        <f t="shared" si="27"/>
        <v>Río Blanco</v>
      </c>
      <c r="C83" s="26">
        <f t="shared" si="27"/>
        <v>0</v>
      </c>
      <c r="D83" s="26">
        <f aca="true" t="shared" si="32" ref="D83:T83">C20+D51</f>
        <v>1616</v>
      </c>
      <c r="E83" s="26">
        <f t="shared" si="32"/>
        <v>752</v>
      </c>
      <c r="F83" s="26">
        <f t="shared" si="32"/>
        <v>493</v>
      </c>
      <c r="G83" s="26">
        <f t="shared" si="32"/>
        <v>159</v>
      </c>
      <c r="H83" s="26">
        <f t="shared" si="32"/>
        <v>395</v>
      </c>
      <c r="I83" s="26">
        <f t="shared" si="32"/>
        <v>435</v>
      </c>
      <c r="J83" s="26">
        <f t="shared" si="32"/>
        <v>460</v>
      </c>
      <c r="K83" s="26">
        <f t="shared" si="32"/>
        <v>472</v>
      </c>
      <c r="L83" s="26">
        <f t="shared" si="32"/>
        <v>447</v>
      </c>
      <c r="M83" s="26">
        <f t="shared" si="32"/>
        <v>516</v>
      </c>
      <c r="N83" s="26">
        <f t="shared" si="32"/>
        <v>399</v>
      </c>
      <c r="O83" s="26">
        <f t="shared" si="32"/>
        <v>175</v>
      </c>
      <c r="P83" s="26">
        <f t="shared" si="32"/>
        <v>58</v>
      </c>
      <c r="Q83" s="26">
        <f t="shared" si="32"/>
        <v>40</v>
      </c>
      <c r="R83" s="26">
        <f t="shared" si="32"/>
        <v>22</v>
      </c>
      <c r="S83" s="26">
        <f t="shared" si="32"/>
        <v>32</v>
      </c>
      <c r="T83" s="26">
        <f t="shared" si="32"/>
        <v>0</v>
      </c>
      <c r="U83" s="26">
        <f t="shared" si="29"/>
        <v>6471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76</v>
      </c>
      <c r="B84" s="11" t="str">
        <f t="shared" si="27"/>
        <v>Isapre Fundación</v>
      </c>
      <c r="C84" s="26">
        <f t="shared" si="27"/>
        <v>0</v>
      </c>
      <c r="D84" s="26">
        <f aca="true" t="shared" si="33" ref="D84:T84">C21+D52</f>
        <v>4600</v>
      </c>
      <c r="E84" s="26">
        <f t="shared" si="33"/>
        <v>1969</v>
      </c>
      <c r="F84" s="26">
        <f t="shared" si="33"/>
        <v>1793</v>
      </c>
      <c r="G84" s="26">
        <f t="shared" si="33"/>
        <v>1153</v>
      </c>
      <c r="H84" s="26">
        <f t="shared" si="33"/>
        <v>1029</v>
      </c>
      <c r="I84" s="26">
        <f t="shared" si="33"/>
        <v>1379</v>
      </c>
      <c r="J84" s="26">
        <f t="shared" si="33"/>
        <v>1384</v>
      </c>
      <c r="K84" s="26">
        <f t="shared" si="33"/>
        <v>1315</v>
      </c>
      <c r="L84" s="26">
        <f t="shared" si="33"/>
        <v>1345</v>
      </c>
      <c r="M84" s="26">
        <f t="shared" si="33"/>
        <v>1840</v>
      </c>
      <c r="N84" s="26">
        <f t="shared" si="33"/>
        <v>2292</v>
      </c>
      <c r="O84" s="26">
        <f t="shared" si="33"/>
        <v>1588</v>
      </c>
      <c r="P84" s="26">
        <f t="shared" si="33"/>
        <v>1076</v>
      </c>
      <c r="Q84" s="26">
        <f t="shared" si="33"/>
        <v>1082</v>
      </c>
      <c r="R84" s="26">
        <f t="shared" si="33"/>
        <v>1066</v>
      </c>
      <c r="S84" s="26">
        <f t="shared" si="33"/>
        <v>955</v>
      </c>
      <c r="T84" s="26">
        <f t="shared" si="33"/>
        <v>0</v>
      </c>
      <c r="U84" s="26">
        <f t="shared" si="29"/>
        <v>25866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>
        <v>94</v>
      </c>
      <c r="B85" s="11" t="str">
        <f t="shared" si="27"/>
        <v>Cruz del Norte</v>
      </c>
      <c r="C85" s="26">
        <f t="shared" si="27"/>
        <v>0</v>
      </c>
      <c r="D85" s="26">
        <f aca="true" t="shared" si="34" ref="D85:T85">C22+D53</f>
        <v>1146</v>
      </c>
      <c r="E85" s="26">
        <f t="shared" si="34"/>
        <v>477</v>
      </c>
      <c r="F85" s="26">
        <f t="shared" si="34"/>
        <v>201</v>
      </c>
      <c r="G85" s="26">
        <f t="shared" si="34"/>
        <v>146</v>
      </c>
      <c r="H85" s="26">
        <f t="shared" si="34"/>
        <v>206</v>
      </c>
      <c r="I85" s="26">
        <f t="shared" si="34"/>
        <v>277</v>
      </c>
      <c r="J85" s="26">
        <f t="shared" si="34"/>
        <v>347</v>
      </c>
      <c r="K85" s="26">
        <f t="shared" si="34"/>
        <v>387</v>
      </c>
      <c r="L85" s="26">
        <f t="shared" si="34"/>
        <v>333</v>
      </c>
      <c r="M85" s="26">
        <f t="shared" si="34"/>
        <v>261</v>
      </c>
      <c r="N85" s="26">
        <f t="shared" si="34"/>
        <v>118</v>
      </c>
      <c r="O85" s="26">
        <f t="shared" si="34"/>
        <v>37</v>
      </c>
      <c r="P85" s="26">
        <f t="shared" si="34"/>
        <v>19</v>
      </c>
      <c r="Q85" s="26">
        <f t="shared" si="34"/>
        <v>12</v>
      </c>
      <c r="R85" s="26">
        <f t="shared" si="34"/>
        <v>6</v>
      </c>
      <c r="S85" s="26">
        <f t="shared" si="34"/>
        <v>0</v>
      </c>
      <c r="T85" s="26">
        <f t="shared" si="34"/>
        <v>0</v>
      </c>
      <c r="U85" s="26">
        <f t="shared" si="29"/>
        <v>3973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4"/>
      <c r="B86" s="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11"/>
      <c r="B87" s="11" t="s">
        <v>52</v>
      </c>
      <c r="C87" s="26">
        <f aca="true" t="shared" si="35" ref="C87:U87">SUM(C80:C85)</f>
        <v>0</v>
      </c>
      <c r="D87" s="26">
        <f>SUM(D80:D85)</f>
        <v>24049</v>
      </c>
      <c r="E87" s="26">
        <f>SUM(E80:E85)</f>
        <v>11827</v>
      </c>
      <c r="F87" s="26">
        <f t="shared" si="35"/>
        <v>8799</v>
      </c>
      <c r="G87" s="26">
        <f t="shared" si="35"/>
        <v>4390</v>
      </c>
      <c r="H87" s="26">
        <f t="shared" si="35"/>
        <v>5131</v>
      </c>
      <c r="I87" s="26">
        <f t="shared" si="35"/>
        <v>5937</v>
      </c>
      <c r="J87" s="26">
        <f t="shared" si="35"/>
        <v>7191</v>
      </c>
      <c r="K87" s="26">
        <f t="shared" si="35"/>
        <v>8312</v>
      </c>
      <c r="L87" s="26">
        <f t="shared" si="35"/>
        <v>8870</v>
      </c>
      <c r="M87" s="26">
        <f t="shared" si="35"/>
        <v>9491</v>
      </c>
      <c r="N87" s="26">
        <f t="shared" si="35"/>
        <v>7886</v>
      </c>
      <c r="O87" s="26">
        <f t="shared" si="35"/>
        <v>4454</v>
      </c>
      <c r="P87" s="26">
        <f t="shared" si="35"/>
        <v>2325</v>
      </c>
      <c r="Q87" s="26">
        <f t="shared" si="35"/>
        <v>1839</v>
      </c>
      <c r="R87" s="26">
        <f t="shared" si="35"/>
        <v>1506</v>
      </c>
      <c r="S87" s="26">
        <f t="shared" si="35"/>
        <v>1302</v>
      </c>
      <c r="T87" s="26">
        <f t="shared" si="35"/>
        <v>0</v>
      </c>
      <c r="U87" s="26">
        <f t="shared" si="35"/>
        <v>113309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4"/>
      <c r="B88" s="4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26"/>
      <c r="U88" s="49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15"/>
      <c r="B89" s="15" t="s">
        <v>53</v>
      </c>
      <c r="C89" s="26">
        <f aca="true" t="shared" si="36" ref="C89:U89">C78+C87</f>
        <v>785</v>
      </c>
      <c r="D89" s="26">
        <f>D78+D87</f>
        <v>650290</v>
      </c>
      <c r="E89" s="26">
        <f>E78+E87</f>
        <v>233375</v>
      </c>
      <c r="F89" s="26">
        <f t="shared" si="36"/>
        <v>234753</v>
      </c>
      <c r="G89" s="26">
        <f t="shared" si="36"/>
        <v>253924</v>
      </c>
      <c r="H89" s="26">
        <f t="shared" si="36"/>
        <v>259424</v>
      </c>
      <c r="I89" s="26">
        <f t="shared" si="36"/>
        <v>249912</v>
      </c>
      <c r="J89" s="26">
        <f t="shared" si="36"/>
        <v>221863</v>
      </c>
      <c r="K89" s="26">
        <f t="shared" si="36"/>
        <v>201203</v>
      </c>
      <c r="L89" s="26">
        <f t="shared" si="36"/>
        <v>164066</v>
      </c>
      <c r="M89" s="26">
        <f t="shared" si="36"/>
        <v>123688</v>
      </c>
      <c r="N89" s="26">
        <f t="shared" si="36"/>
        <v>83241</v>
      </c>
      <c r="O89" s="26">
        <f t="shared" si="36"/>
        <v>46042</v>
      </c>
      <c r="P89" s="26">
        <f t="shared" si="36"/>
        <v>25338</v>
      </c>
      <c r="Q89" s="26">
        <f t="shared" si="36"/>
        <v>17028</v>
      </c>
      <c r="R89" s="26">
        <f t="shared" si="36"/>
        <v>9509</v>
      </c>
      <c r="S89" s="26">
        <f t="shared" si="36"/>
        <v>5954</v>
      </c>
      <c r="T89" s="26">
        <f t="shared" si="36"/>
        <v>1</v>
      </c>
      <c r="U89" s="26">
        <f t="shared" si="36"/>
        <v>2780396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/>
      <c r="B90" s="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2" thickBot="1">
      <c r="A91" s="27"/>
      <c r="B91" s="27" t="s">
        <v>54</v>
      </c>
      <c r="C91" s="51">
        <f aca="true" t="shared" si="37" ref="C91:T91">(C89/$U89)</f>
        <v>0.00028233388337488616</v>
      </c>
      <c r="D91" s="51">
        <f>(D89/$U89)</f>
        <v>0.23388395034376397</v>
      </c>
      <c r="E91" s="51">
        <f>(E89/$U89)</f>
        <v>0.08393588539186504</v>
      </c>
      <c r="F91" s="51">
        <f t="shared" si="37"/>
        <v>0.0844314982470123</v>
      </c>
      <c r="G91" s="51">
        <f t="shared" si="37"/>
        <v>0.09132655923832432</v>
      </c>
      <c r="H91" s="51">
        <f t="shared" si="37"/>
        <v>0.09330469472693818</v>
      </c>
      <c r="I91" s="51">
        <f t="shared" si="37"/>
        <v>0.08988359931463</v>
      </c>
      <c r="J91" s="51">
        <f t="shared" si="37"/>
        <v>0.07979546798369729</v>
      </c>
      <c r="K91" s="51">
        <f t="shared" si="37"/>
        <v>0.0723648717664678</v>
      </c>
      <c r="L91" s="51">
        <f t="shared" si="37"/>
        <v>0.05900814128634914</v>
      </c>
      <c r="M91" s="51">
        <f t="shared" si="37"/>
        <v>0.04448574951194002</v>
      </c>
      <c r="N91" s="51">
        <f t="shared" si="37"/>
        <v>0.029938541128673758</v>
      </c>
      <c r="O91" s="51">
        <f t="shared" si="37"/>
        <v>0.01655951166668345</v>
      </c>
      <c r="P91" s="51">
        <f t="shared" si="37"/>
        <v>0.009113090365545052</v>
      </c>
      <c r="Q91" s="51">
        <f t="shared" si="37"/>
        <v>0.006124307472748486</v>
      </c>
      <c r="R91" s="51">
        <f t="shared" si="37"/>
        <v>0.0034200164293143854</v>
      </c>
      <c r="S91" s="51">
        <f t="shared" si="37"/>
        <v>0.0021414215816739773</v>
      </c>
      <c r="T91" s="51">
        <f t="shared" si="37"/>
        <v>3.596609979297913E-07</v>
      </c>
      <c r="U91" s="51">
        <f>SUM(C91:T91)</f>
        <v>1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+'Cartera masculina por edad'!B29</f>
        <v>Fuente: Superintendencia de Salud, Archivo Maestro de Beneficiarios.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11" t="s">
        <v>1</v>
      </c>
      <c r="N92" s="11" t="s">
        <v>1</v>
      </c>
      <c r="O92" s="11" t="s">
        <v>1</v>
      </c>
      <c r="P92" s="11" t="s">
        <v>1</v>
      </c>
      <c r="Q92" s="4"/>
      <c r="R92" s="4"/>
      <c r="S92" s="11" t="s">
        <v>1</v>
      </c>
      <c r="T92" s="11" t="s">
        <v>1</v>
      </c>
      <c r="U92" s="1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 t="str">
        <f>+'Cartera masculina por edad'!B30</f>
        <v>(*) Son aquellos datos que no presentan información en el campo edad.</v>
      </c>
      <c r="C93" s="11"/>
      <c r="D93" s="11"/>
      <c r="E93" s="4"/>
      <c r="F93" s="4"/>
      <c r="G93" s="4"/>
      <c r="H93" s="4"/>
      <c r="I93" s="4"/>
      <c r="J93" s="4"/>
      <c r="K93" s="4"/>
      <c r="L93" s="4"/>
      <c r="M93" s="11" t="s">
        <v>1</v>
      </c>
      <c r="N93" s="11" t="s">
        <v>1</v>
      </c>
      <c r="O93" s="11" t="s">
        <v>1</v>
      </c>
      <c r="P93" s="11" t="s">
        <v>1</v>
      </c>
      <c r="Q93" s="4"/>
      <c r="R93" s="4"/>
      <c r="S93" s="11" t="s">
        <v>1</v>
      </c>
      <c r="T93" s="11" t="s">
        <v>1</v>
      </c>
      <c r="U93" s="1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2:4" ht="11.25">
      <c r="B94" s="11" t="str">
        <f>+B62</f>
        <v>(**) Son aquellos datos que no presentan información en el campo sexo.</v>
      </c>
      <c r="C94" s="11"/>
      <c r="D94" s="11"/>
    </row>
    <row r="95" spans="3:4" ht="11.25">
      <c r="C95" s="11"/>
      <c r="D95" s="11"/>
    </row>
    <row r="96" spans="1:21" ht="15">
      <c r="A96" s="153" t="s">
        <v>233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</row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mergeCells count="19">
    <mergeCell ref="B66:U66"/>
    <mergeCell ref="B34:U34"/>
    <mergeCell ref="B65:U65"/>
    <mergeCell ref="A1:T1"/>
    <mergeCell ref="A32:U32"/>
    <mergeCell ref="B2:T2"/>
    <mergeCell ref="B33:U33"/>
    <mergeCell ref="C5:R5"/>
    <mergeCell ref="B3:T3"/>
    <mergeCell ref="A96:U96"/>
    <mergeCell ref="A64:U64"/>
    <mergeCell ref="C68:S68"/>
    <mergeCell ref="S5:S6"/>
    <mergeCell ref="T36:T37"/>
    <mergeCell ref="T68:T69"/>
    <mergeCell ref="U36:U37"/>
    <mergeCell ref="U68:U69"/>
    <mergeCell ref="T5:T6"/>
    <mergeCell ref="C36:S36"/>
  </mergeCells>
  <hyperlinks>
    <hyperlink ref="A1" location="Indice!A1" display="Volver"/>
    <hyperlink ref="A32" location="Indice!A1" display="Volver"/>
    <hyperlink ref="A64" location="Indice!A1" display="Volver"/>
    <hyperlink ref="A96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workbookViewId="0" topLeftCell="A1">
      <selection activeCell="B3" sqref="B3:H3"/>
    </sheetView>
  </sheetViews>
  <sheetFormatPr defaultColWidth="7.59765625" defaultRowHeight="15" zeroHeight="1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hidden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16384" width="0" style="1" hidden="1" customWidth="1"/>
  </cols>
  <sheetData>
    <row r="1" spans="2:8" ht="15">
      <c r="B1" s="153" t="s">
        <v>233</v>
      </c>
      <c r="C1" s="153"/>
      <c r="D1" s="153"/>
      <c r="E1" s="153"/>
      <c r="F1" s="153"/>
      <c r="G1" s="153"/>
      <c r="H1" s="153"/>
    </row>
    <row r="2" spans="2:9" ht="13.5">
      <c r="B2" s="154" t="s">
        <v>0</v>
      </c>
      <c r="C2" s="154"/>
      <c r="D2" s="154"/>
      <c r="E2" s="154"/>
      <c r="F2" s="154"/>
      <c r="G2" s="154"/>
      <c r="H2" s="154"/>
      <c r="I2" s="2"/>
    </row>
    <row r="3" spans="2:9" ht="13.5">
      <c r="B3" s="154" t="s">
        <v>268</v>
      </c>
      <c r="C3" s="154"/>
      <c r="D3" s="154"/>
      <c r="E3" s="154"/>
      <c r="F3" s="154"/>
      <c r="G3" s="154"/>
      <c r="H3" s="154"/>
      <c r="I3" s="2"/>
    </row>
    <row r="4" spans="1:7" ht="12" thickBot="1">
      <c r="A4" s="30"/>
      <c r="B4" s="21"/>
      <c r="C4" s="21"/>
      <c r="D4" s="21"/>
      <c r="E4" s="21"/>
      <c r="F4" s="21"/>
      <c r="G4" s="21"/>
    </row>
    <row r="5" spans="1:9" ht="11.25">
      <c r="A5" s="31"/>
      <c r="B5" s="112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2"/>
    </row>
    <row r="6" spans="1:9" ht="11.25">
      <c r="A6" s="31"/>
      <c r="B6" s="120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2"/>
    </row>
    <row r="7" spans="1:9" ht="11.25">
      <c r="A7" s="33"/>
      <c r="B7" s="34" t="s">
        <v>12</v>
      </c>
      <c r="C7" s="35">
        <v>299503</v>
      </c>
      <c r="D7" s="35">
        <f>SUM(D22:D24)</f>
        <v>61760</v>
      </c>
      <c r="E7" s="35">
        <f>SUM(D25:D27)</f>
        <v>68058</v>
      </c>
      <c r="F7" s="35">
        <f>SUM(D28:D30)</f>
        <v>69639</v>
      </c>
      <c r="G7" s="35">
        <f>SUM(D31:D33)</f>
        <v>65124</v>
      </c>
      <c r="H7" s="35">
        <f>SUM(D7:G7)</f>
        <v>264581</v>
      </c>
      <c r="I7" s="35"/>
    </row>
    <row r="8" spans="1:9" ht="11.25">
      <c r="A8" s="33"/>
      <c r="C8" s="35"/>
      <c r="D8" s="35"/>
      <c r="E8" s="35"/>
      <c r="F8" s="35"/>
      <c r="G8" s="35"/>
      <c r="H8" s="35"/>
      <c r="I8" s="35"/>
    </row>
    <row r="9" spans="1:9" ht="11.25">
      <c r="A9" s="33"/>
      <c r="B9" s="1" t="s">
        <v>13</v>
      </c>
      <c r="C9" s="35">
        <v>240508</v>
      </c>
      <c r="D9" s="35">
        <f>SUM(D10:D12)</f>
        <v>52120</v>
      </c>
      <c r="E9" s="35">
        <f>SUM(E10:E12)</f>
        <v>71405</v>
      </c>
      <c r="F9" s="35">
        <f>SUM(F10:F12)</f>
        <v>67141</v>
      </c>
      <c r="G9" s="35">
        <f>SUM(G10:G12)</f>
        <v>64375</v>
      </c>
      <c r="H9" s="35">
        <f>SUM(H10:H12)</f>
        <v>255041</v>
      </c>
      <c r="I9" s="35"/>
    </row>
    <row r="10" spans="1:9" ht="11.25">
      <c r="A10" s="33"/>
      <c r="B10" s="36" t="s">
        <v>14</v>
      </c>
      <c r="C10" s="35">
        <v>177321</v>
      </c>
      <c r="D10" s="35">
        <f>SUM(E22:E24)</f>
        <v>37173</v>
      </c>
      <c r="E10" s="35">
        <f>SUM(E25:E27)</f>
        <v>53751</v>
      </c>
      <c r="F10" s="35">
        <f>SUM(E28:E30)</f>
        <v>46138</v>
      </c>
      <c r="G10" s="35">
        <f>SUM(E31:E33)</f>
        <v>42733</v>
      </c>
      <c r="H10" s="35">
        <f>SUM(D10:G10)</f>
        <v>179795</v>
      </c>
      <c r="I10" s="35"/>
    </row>
    <row r="11" spans="1:9" ht="11.25">
      <c r="A11" s="33"/>
      <c r="B11" s="36" t="s">
        <v>15</v>
      </c>
      <c r="C11" s="35">
        <v>53787</v>
      </c>
      <c r="D11" s="35">
        <f>SUM(F22:F24)</f>
        <v>12141</v>
      </c>
      <c r="E11" s="35">
        <f>SUM(F25:F27)</f>
        <v>15603</v>
      </c>
      <c r="F11" s="35">
        <f>SUM(F28:F30)</f>
        <v>19337</v>
      </c>
      <c r="G11" s="35">
        <f>SUM(F31:F33)</f>
        <v>19909</v>
      </c>
      <c r="H11" s="35">
        <f>SUM(D11:G11)</f>
        <v>66990</v>
      </c>
      <c r="I11" s="35"/>
    </row>
    <row r="12" spans="1:9" ht="12" thickBot="1">
      <c r="A12" s="33"/>
      <c r="B12" s="37" t="s">
        <v>16</v>
      </c>
      <c r="C12" s="38">
        <v>9400</v>
      </c>
      <c r="D12" s="38">
        <f>SUM(G22:G24)</f>
        <v>2806</v>
      </c>
      <c r="E12" s="38">
        <f>SUM(G25:G27)</f>
        <v>2051</v>
      </c>
      <c r="F12" s="38">
        <f>SUM(G28:G30)</f>
        <v>1666</v>
      </c>
      <c r="G12" s="38">
        <f>SUM(G31:G33)</f>
        <v>1733</v>
      </c>
      <c r="H12" s="38">
        <f>SUM(D12:G12)</f>
        <v>8256</v>
      </c>
      <c r="I12" s="39"/>
    </row>
    <row r="13" spans="1:2" ht="11.25">
      <c r="A13" s="33"/>
      <c r="B13" s="1" t="s">
        <v>243</v>
      </c>
    </row>
    <row r="14" ht="11.25"/>
    <row r="15" ht="11.25"/>
    <row r="16" spans="1:8" ht="12.75">
      <c r="A16" s="168"/>
      <c r="B16" s="168"/>
      <c r="C16" s="168"/>
      <c r="D16" s="168"/>
      <c r="E16" s="168"/>
      <c r="F16" s="168"/>
      <c r="G16" s="168"/>
      <c r="H16" s="168"/>
    </row>
    <row r="17" spans="2:9" ht="13.5">
      <c r="B17" s="154" t="s">
        <v>17</v>
      </c>
      <c r="C17" s="154"/>
      <c r="D17" s="154"/>
      <c r="E17" s="154"/>
      <c r="F17" s="154"/>
      <c r="G17" s="154"/>
      <c r="H17" s="154"/>
      <c r="I17" s="2"/>
    </row>
    <row r="18" spans="2:9" ht="13.5">
      <c r="B18" s="154" t="s">
        <v>269</v>
      </c>
      <c r="C18" s="154"/>
      <c r="D18" s="154"/>
      <c r="E18" s="154"/>
      <c r="F18" s="154"/>
      <c r="G18" s="154"/>
      <c r="H18" s="154"/>
      <c r="I18" s="2"/>
    </row>
    <row r="19" ht="12" thickBot="1"/>
    <row r="20" spans="2:9" ht="11.25">
      <c r="B20" s="112" t="s">
        <v>1</v>
      </c>
      <c r="C20" s="112"/>
      <c r="D20" s="140" t="s">
        <v>5</v>
      </c>
      <c r="E20" s="141" t="s">
        <v>18</v>
      </c>
      <c r="F20" s="141"/>
      <c r="G20" s="141"/>
      <c r="H20" s="141"/>
      <c r="I20" s="40"/>
    </row>
    <row r="21" spans="2:15" ht="11.25">
      <c r="B21" s="120" t="s">
        <v>19</v>
      </c>
      <c r="C21" s="120"/>
      <c r="D21" s="143" t="s">
        <v>20</v>
      </c>
      <c r="E21" s="144" t="s">
        <v>21</v>
      </c>
      <c r="F21" s="144" t="s">
        <v>22</v>
      </c>
      <c r="G21" s="144" t="s">
        <v>23</v>
      </c>
      <c r="H21" s="144" t="s">
        <v>4</v>
      </c>
      <c r="I21" s="32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24</v>
      </c>
      <c r="D22" s="23">
        <v>21411</v>
      </c>
      <c r="E22" s="23">
        <v>12144</v>
      </c>
      <c r="F22" s="23">
        <v>4569</v>
      </c>
      <c r="G22" s="23">
        <v>1320</v>
      </c>
      <c r="H22" s="23">
        <f aca="true" t="shared" si="0" ref="H22:H33">SUM(E22:G22)</f>
        <v>18033</v>
      </c>
      <c r="I22" s="23"/>
    </row>
    <row r="23" spans="2:9" ht="11.25">
      <c r="B23" s="1" t="s">
        <v>25</v>
      </c>
      <c r="D23" s="23">
        <v>17385</v>
      </c>
      <c r="E23" s="23">
        <v>10642</v>
      </c>
      <c r="F23" s="23">
        <v>3764</v>
      </c>
      <c r="G23" s="23">
        <v>680</v>
      </c>
      <c r="H23" s="23">
        <f t="shared" si="0"/>
        <v>15086</v>
      </c>
      <c r="I23" s="23"/>
    </row>
    <row r="24" spans="2:11" ht="11.25">
      <c r="B24" s="1" t="s">
        <v>26</v>
      </c>
      <c r="D24" s="23">
        <v>22964</v>
      </c>
      <c r="E24" s="23">
        <v>14387</v>
      </c>
      <c r="F24" s="23">
        <v>3808</v>
      </c>
      <c r="G24" s="23">
        <v>806</v>
      </c>
      <c r="H24" s="23">
        <f t="shared" si="0"/>
        <v>19001</v>
      </c>
      <c r="I24" s="23"/>
      <c r="J24" s="1">
        <f>SUM(D22:D24)</f>
        <v>61760</v>
      </c>
      <c r="K24" s="1">
        <f>SUM(H22:H24)</f>
        <v>52120</v>
      </c>
    </row>
    <row r="25" spans="2:9" ht="11.25">
      <c r="B25" s="1" t="s">
        <v>27</v>
      </c>
      <c r="D25" s="23">
        <v>23507</v>
      </c>
      <c r="E25" s="23">
        <v>21937</v>
      </c>
      <c r="F25" s="23">
        <v>4642</v>
      </c>
      <c r="G25" s="23">
        <v>858</v>
      </c>
      <c r="H25" s="23">
        <f t="shared" si="0"/>
        <v>27437</v>
      </c>
      <c r="I25" s="23"/>
    </row>
    <row r="26" spans="2:9" ht="11.25">
      <c r="B26" s="1" t="s">
        <v>28</v>
      </c>
      <c r="D26" s="23">
        <v>21901</v>
      </c>
      <c r="E26" s="23">
        <v>16334</v>
      </c>
      <c r="F26" s="23">
        <v>5267</v>
      </c>
      <c r="G26" s="23">
        <v>696</v>
      </c>
      <c r="H26" s="23">
        <f t="shared" si="0"/>
        <v>22297</v>
      </c>
      <c r="I26" s="23"/>
    </row>
    <row r="27" spans="2:15" ht="11.25">
      <c r="B27" s="1" t="s">
        <v>29</v>
      </c>
      <c r="D27" s="23">
        <v>22650</v>
      </c>
      <c r="E27" s="23">
        <v>15480</v>
      </c>
      <c r="F27" s="23">
        <v>5694</v>
      </c>
      <c r="G27" s="23">
        <v>497</v>
      </c>
      <c r="H27" s="23">
        <f t="shared" si="0"/>
        <v>21671</v>
      </c>
      <c r="I27" s="23"/>
      <c r="J27" s="1">
        <f>SUM(D25:D27)</f>
        <v>68058</v>
      </c>
      <c r="K27" s="1">
        <f>SUM(H25:H27)</f>
        <v>71405</v>
      </c>
      <c r="L27" s="1">
        <f>SUM(J24:J27)</f>
        <v>129818</v>
      </c>
      <c r="M27" s="1">
        <f>SUM(K24:K27)</f>
        <v>123525</v>
      </c>
      <c r="N27" s="1">
        <f>+'Suscrip y desahucio por isapre'!$C$27</f>
        <v>264581</v>
      </c>
      <c r="O27" s="1">
        <f>+'Suscrip y desahucio por isapre'!$G$27</f>
        <v>255041</v>
      </c>
    </row>
    <row r="28" spans="2:16" ht="11.25">
      <c r="B28" s="1" t="s">
        <v>30</v>
      </c>
      <c r="D28" s="23">
        <v>25127</v>
      </c>
      <c r="E28" s="23">
        <v>16910</v>
      </c>
      <c r="F28" s="23">
        <v>6317</v>
      </c>
      <c r="G28" s="23">
        <v>587</v>
      </c>
      <c r="H28" s="23">
        <f t="shared" si="0"/>
        <v>23814</v>
      </c>
      <c r="I28" s="23"/>
      <c r="N28" s="1">
        <f>+N27-L27</f>
        <v>134763</v>
      </c>
      <c r="O28" s="1">
        <f>+O27-M27</f>
        <v>131516</v>
      </c>
      <c r="P28" s="1" t="s">
        <v>31</v>
      </c>
    </row>
    <row r="29" spans="2:9" ht="11.25">
      <c r="B29" s="1" t="s">
        <v>32</v>
      </c>
      <c r="D29" s="23">
        <v>23148</v>
      </c>
      <c r="E29" s="23">
        <v>15788</v>
      </c>
      <c r="F29" s="23">
        <v>4762</v>
      </c>
      <c r="G29" s="23">
        <v>552</v>
      </c>
      <c r="H29" s="23">
        <f t="shared" si="0"/>
        <v>21102</v>
      </c>
      <c r="I29" s="23"/>
    </row>
    <row r="30" spans="2:15" ht="11.25">
      <c r="B30" s="1" t="s">
        <v>33</v>
      </c>
      <c r="D30" s="23">
        <v>21364</v>
      </c>
      <c r="E30" s="23">
        <v>13440</v>
      </c>
      <c r="F30" s="23">
        <v>8258</v>
      </c>
      <c r="G30" s="23">
        <v>527</v>
      </c>
      <c r="H30" s="23">
        <f t="shared" si="0"/>
        <v>22225</v>
      </c>
      <c r="I30" s="23"/>
      <c r="J30" s="1">
        <f>SUM(D28:D30)</f>
        <v>69639</v>
      </c>
      <c r="K30" s="1">
        <f>SUM(H28:H30)</f>
        <v>67141</v>
      </c>
      <c r="L30" s="1">
        <f>SUM(J24:J30)</f>
        <v>199457</v>
      </c>
      <c r="M30" s="1">
        <f>SUM(K24:K29)</f>
        <v>123525</v>
      </c>
      <c r="N30" s="1">
        <f>+'Suscrip y desahucio por isapre'!$C$27</f>
        <v>264581</v>
      </c>
      <c r="O30" s="1">
        <f>+'Suscrip y desahucio por isapre'!$G$27</f>
        <v>255041</v>
      </c>
    </row>
    <row r="31" spans="2:15" ht="11.25">
      <c r="B31" s="1" t="s">
        <v>34</v>
      </c>
      <c r="D31" s="23">
        <v>24579</v>
      </c>
      <c r="E31" s="23">
        <v>15598</v>
      </c>
      <c r="F31" s="23">
        <v>7372</v>
      </c>
      <c r="G31" s="23">
        <v>619</v>
      </c>
      <c r="H31" s="23">
        <f t="shared" si="0"/>
        <v>23589</v>
      </c>
      <c r="I31" s="23"/>
      <c r="N31" s="1">
        <f>+N30-L30</f>
        <v>65124</v>
      </c>
      <c r="O31" s="1">
        <f>+O30-M30</f>
        <v>131516</v>
      </c>
    </row>
    <row r="32" spans="2:9" ht="11.25">
      <c r="B32" s="1" t="s">
        <v>35</v>
      </c>
      <c r="D32" s="23">
        <v>22485</v>
      </c>
      <c r="E32" s="23">
        <v>14631</v>
      </c>
      <c r="F32" s="23">
        <v>7355</v>
      </c>
      <c r="G32" s="23">
        <v>520</v>
      </c>
      <c r="H32" s="23">
        <f t="shared" si="0"/>
        <v>22506</v>
      </c>
      <c r="I32" s="23"/>
    </row>
    <row r="33" spans="2:15" ht="11.25">
      <c r="B33" s="1" t="s">
        <v>36</v>
      </c>
      <c r="D33" s="23">
        <v>18060</v>
      </c>
      <c r="E33" s="23">
        <v>12504</v>
      </c>
      <c r="F33" s="23">
        <v>5182</v>
      </c>
      <c r="G33" s="23">
        <v>594</v>
      </c>
      <c r="H33" s="23">
        <f t="shared" si="0"/>
        <v>18280</v>
      </c>
      <c r="I33" s="23"/>
      <c r="J33" s="1">
        <f>SUM(D31:D33)</f>
        <v>65124</v>
      </c>
      <c r="K33" s="1">
        <f>SUM(H31:H33)</f>
        <v>64375</v>
      </c>
      <c r="L33" s="1">
        <f>SUM(J24:J33)</f>
        <v>264581</v>
      </c>
      <c r="M33" s="1">
        <f>SUM(K24:K33)</f>
        <v>255041</v>
      </c>
      <c r="N33" s="1">
        <f>+'Suscrip y desahucio por isapre'!$C$27</f>
        <v>264581</v>
      </c>
      <c r="O33" s="1">
        <f>+'Suscrip y desahucio por isapre'!$G$27</f>
        <v>255041</v>
      </c>
    </row>
    <row r="34" spans="4:15" ht="11.25">
      <c r="D34" s="23"/>
      <c r="E34" s="23"/>
      <c r="F34" s="23"/>
      <c r="G34" s="23"/>
      <c r="H34" s="23"/>
      <c r="I34" s="23"/>
      <c r="N34" s="1">
        <f>+N33-L33</f>
        <v>0</v>
      </c>
      <c r="O34" s="1">
        <f>+O33-M33</f>
        <v>0</v>
      </c>
    </row>
    <row r="35" spans="2:9" ht="12" thickBot="1">
      <c r="B35" s="41" t="s">
        <v>37</v>
      </c>
      <c r="C35" s="41"/>
      <c r="D35" s="42">
        <f>SUM(D22:D34)</f>
        <v>264581</v>
      </c>
      <c r="E35" s="42">
        <f>SUM(E22:E34)</f>
        <v>179795</v>
      </c>
      <c r="F35" s="42">
        <f>SUM(F22:F34)</f>
        <v>66990</v>
      </c>
      <c r="G35" s="42">
        <f>SUM(G22:G34)</f>
        <v>8256</v>
      </c>
      <c r="H35" s="42">
        <f>SUM(H22:H34)</f>
        <v>255041</v>
      </c>
      <c r="I35" s="43"/>
    </row>
    <row r="36" ht="11.25">
      <c r="B36" s="1" t="str">
        <f>+B13</f>
        <v>Fuente: Superintendencia de Salud, Archivo Maestro de Suscripciones y Desahucios de Contratos.</v>
      </c>
    </row>
    <row r="37" ht="11.25"/>
    <row r="38" ht="11.25"/>
    <row r="39" spans="2:12" ht="15">
      <c r="B39" s="153" t="s">
        <v>233</v>
      </c>
      <c r="C39" s="153"/>
      <c r="D39" s="153"/>
      <c r="E39" s="153"/>
      <c r="F39" s="153"/>
      <c r="G39" s="153"/>
      <c r="H39" s="153"/>
      <c r="I39" s="147"/>
      <c r="J39" s="147"/>
      <c r="K39" s="147"/>
      <c r="L39" s="147"/>
    </row>
    <row r="40" ht="11.25"/>
  </sheetData>
  <mergeCells count="7">
    <mergeCell ref="B1:H1"/>
    <mergeCell ref="B39:H39"/>
    <mergeCell ref="A16:H16"/>
    <mergeCell ref="B2:H2"/>
    <mergeCell ref="B3:H3"/>
    <mergeCell ref="B17:H17"/>
    <mergeCell ref="B18:H18"/>
  </mergeCells>
  <hyperlinks>
    <hyperlink ref="B1" location="Indice!A1" display="Volver"/>
    <hyperlink ref="B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63"/>
  <sheetViews>
    <sheetView showGridLines="0" workbookViewId="0" topLeftCell="A1">
      <selection activeCell="C18" sqref="C18:F23"/>
    </sheetView>
  </sheetViews>
  <sheetFormatPr defaultColWidth="6.796875" defaultRowHeight="15" zeroHeight="1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hidden="1" customWidth="1"/>
    <col min="9" max="9" width="8.69921875" style="1" hidden="1" customWidth="1"/>
    <col min="10" max="16384" width="0" style="1" hidden="1" customWidth="1"/>
  </cols>
  <sheetData>
    <row r="1" spans="1:7" ht="15">
      <c r="A1" s="153" t="s">
        <v>233</v>
      </c>
      <c r="B1" s="153"/>
      <c r="C1" s="153"/>
      <c r="D1" s="153"/>
      <c r="E1" s="153"/>
      <c r="F1" s="153"/>
      <c r="G1" s="153"/>
    </row>
    <row r="2" spans="2:245" ht="13.5">
      <c r="B2" s="154" t="s">
        <v>38</v>
      </c>
      <c r="C2" s="154"/>
      <c r="D2" s="154"/>
      <c r="E2" s="154"/>
      <c r="F2" s="154"/>
      <c r="G2" s="154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70" t="s">
        <v>270</v>
      </c>
      <c r="C3" s="170"/>
      <c r="D3" s="170"/>
      <c r="E3" s="170"/>
      <c r="F3" s="170"/>
      <c r="G3" s="170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12" t="s">
        <v>1</v>
      </c>
      <c r="B5" s="112" t="s">
        <v>1</v>
      </c>
      <c r="C5" s="142" t="s">
        <v>5</v>
      </c>
      <c r="D5" s="169" t="s">
        <v>18</v>
      </c>
      <c r="E5" s="169"/>
      <c r="F5" s="169"/>
      <c r="G5" s="169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20" t="s">
        <v>39</v>
      </c>
      <c r="B6" s="120" t="s">
        <v>40</v>
      </c>
      <c r="C6" s="144" t="s">
        <v>20</v>
      </c>
      <c r="D6" s="144" t="s">
        <v>21</v>
      </c>
      <c r="E6" s="144" t="s">
        <v>22</v>
      </c>
      <c r="F6" s="144" t="s">
        <v>23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67</v>
      </c>
      <c r="B7" s="11" t="str">
        <f>+'Cartera total por edad'!B7</f>
        <v>Colmena Golden Cross</v>
      </c>
      <c r="C7" s="23">
        <v>36062</v>
      </c>
      <c r="D7" s="23">
        <v>21343</v>
      </c>
      <c r="E7" s="23">
        <v>6179</v>
      </c>
      <c r="F7" s="23">
        <v>955</v>
      </c>
      <c r="G7" s="23">
        <f aca="true" t="shared" si="0" ref="G7:G14">SUM(D7:F7)</f>
        <v>28477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70</v>
      </c>
      <c r="B8" s="11" t="s">
        <v>42</v>
      </c>
      <c r="C8" s="23">
        <v>2708</v>
      </c>
      <c r="D8" s="23">
        <v>2930</v>
      </c>
      <c r="E8" s="23">
        <v>284</v>
      </c>
      <c r="F8" s="23">
        <v>370</v>
      </c>
      <c r="G8" s="23">
        <f t="shared" si="0"/>
        <v>3584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78</v>
      </c>
      <c r="B9" s="11" t="str">
        <f>+'Cartera total por edad'!B8</f>
        <v>Isapre Cruz Blanca S.A.</v>
      </c>
      <c r="C9" s="23">
        <v>49764</v>
      </c>
      <c r="D9" s="23">
        <v>45301</v>
      </c>
      <c r="E9" s="23">
        <v>15721</v>
      </c>
      <c r="F9" s="23">
        <v>1624</v>
      </c>
      <c r="G9" s="23">
        <f t="shared" si="0"/>
        <v>62646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80</v>
      </c>
      <c r="B10" s="11" t="str">
        <f>+'Cartera total por edad'!B9</f>
        <v>Vida Tres</v>
      </c>
      <c r="C10" s="23">
        <v>12351</v>
      </c>
      <c r="D10" s="23">
        <v>9711</v>
      </c>
      <c r="E10" s="23">
        <v>2587</v>
      </c>
      <c r="F10" s="23">
        <v>474</v>
      </c>
      <c r="G10" s="23">
        <f t="shared" si="0"/>
        <v>12772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81</v>
      </c>
      <c r="B11" s="11" t="str">
        <f>+'Cartera total por edad'!B10</f>
        <v>Ferrosalud</v>
      </c>
      <c r="C11" s="23">
        <v>855</v>
      </c>
      <c r="D11" s="23">
        <v>3203</v>
      </c>
      <c r="E11" s="23">
        <v>19</v>
      </c>
      <c r="F11" s="23">
        <v>329</v>
      </c>
      <c r="G11" s="23">
        <f>SUM(D11:F11)</f>
        <v>3551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88</v>
      </c>
      <c r="B12" s="11" t="str">
        <f>+'Cartera total por edad'!B11</f>
        <v>Mas Vida</v>
      </c>
      <c r="C12" s="23">
        <v>43673</v>
      </c>
      <c r="D12" s="23">
        <v>8315</v>
      </c>
      <c r="E12" s="23">
        <v>2321</v>
      </c>
      <c r="F12" s="23">
        <v>2052</v>
      </c>
      <c r="G12" s="23">
        <f t="shared" si="0"/>
        <v>12688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99</v>
      </c>
      <c r="B13" s="11" t="str">
        <f>+'Cartera total por edad'!B12</f>
        <v>Isapre Banmédica</v>
      </c>
      <c r="C13" s="23">
        <v>48562</v>
      </c>
      <c r="D13" s="23">
        <v>44445</v>
      </c>
      <c r="E13" s="23">
        <v>17077</v>
      </c>
      <c r="F13" s="23">
        <v>1962</v>
      </c>
      <c r="G13" s="23">
        <f t="shared" si="0"/>
        <v>63484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>
        <v>107</v>
      </c>
      <c r="B14" s="11" t="str">
        <f>+'Cartera total por edad'!B13</f>
        <v>Consalud S.A.</v>
      </c>
      <c r="C14" s="23">
        <v>67857</v>
      </c>
      <c r="D14" s="23">
        <v>42389</v>
      </c>
      <c r="E14" s="23">
        <v>21888</v>
      </c>
      <c r="F14" s="23">
        <v>472</v>
      </c>
      <c r="G14" s="23">
        <f t="shared" si="0"/>
        <v>64749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1.25">
      <c r="A15" s="4"/>
      <c r="B15" s="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2:245" ht="11.25">
      <c r="B16" s="11" t="s">
        <v>46</v>
      </c>
      <c r="C16" s="26">
        <f>SUM(C7:C14)</f>
        <v>261832</v>
      </c>
      <c r="D16" s="26">
        <f>SUM(D7:D14)</f>
        <v>177637</v>
      </c>
      <c r="E16" s="26">
        <f>SUM(E7:E14)</f>
        <v>66076</v>
      </c>
      <c r="F16" s="26">
        <f>SUM(F7:F14)</f>
        <v>8238</v>
      </c>
      <c r="G16" s="26">
        <f>SUM(G7:G14)</f>
        <v>251951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/>
      <c r="B17" s="4"/>
      <c r="C17" s="26"/>
      <c r="D17" s="26"/>
      <c r="E17" s="26"/>
      <c r="F17" s="26"/>
      <c r="G17" s="26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62</v>
      </c>
      <c r="B18" s="11" t="str">
        <f>+'Cartera total por edad'!B17</f>
        <v>San Lorenzo</v>
      </c>
      <c r="C18" s="23">
        <v>75</v>
      </c>
      <c r="D18" s="23">
        <v>334</v>
      </c>
      <c r="E18" s="23">
        <v>10</v>
      </c>
      <c r="F18" s="23">
        <v>0</v>
      </c>
      <c r="G18" s="23">
        <f aca="true" t="shared" si="1" ref="G18:G23">SUM(D18:F18)</f>
        <v>344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63</v>
      </c>
      <c r="B19" s="11" t="str">
        <f>+'Cartera total por edad'!B18</f>
        <v>Fusat Ltda.</v>
      </c>
      <c r="C19" s="23">
        <v>397</v>
      </c>
      <c r="D19" s="23">
        <v>1226</v>
      </c>
      <c r="E19" s="23">
        <v>216</v>
      </c>
      <c r="F19" s="23">
        <v>0</v>
      </c>
      <c r="G19" s="23">
        <f t="shared" si="1"/>
        <v>1442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65</v>
      </c>
      <c r="B20" s="11" t="str">
        <f>+'Cartera total por edad'!B19</f>
        <v>Chuquicamata</v>
      </c>
      <c r="C20" s="23">
        <v>1020</v>
      </c>
      <c r="D20" s="23">
        <v>377</v>
      </c>
      <c r="E20" s="23">
        <v>223</v>
      </c>
      <c r="F20" s="23">
        <v>13</v>
      </c>
      <c r="G20" s="23">
        <f t="shared" si="1"/>
        <v>613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>
        <v>68</v>
      </c>
      <c r="B21" s="11" t="str">
        <f>+'Cartera total por edad'!B20</f>
        <v>Río Blanco</v>
      </c>
      <c r="C21" s="23">
        <v>251</v>
      </c>
      <c r="D21" s="23">
        <v>19</v>
      </c>
      <c r="E21" s="23">
        <v>47</v>
      </c>
      <c r="F21" s="23">
        <v>0</v>
      </c>
      <c r="G21" s="23">
        <f t="shared" si="1"/>
        <v>66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1.25">
      <c r="A22" s="4">
        <v>76</v>
      </c>
      <c r="B22" s="11" t="str">
        <f>+'Cartera total por edad'!B21</f>
        <v>Isapre Fundación</v>
      </c>
      <c r="C22" s="23">
        <v>935</v>
      </c>
      <c r="D22" s="23">
        <v>152</v>
      </c>
      <c r="E22" s="23">
        <v>340</v>
      </c>
      <c r="F22" s="23">
        <v>5</v>
      </c>
      <c r="G22" s="23">
        <f t="shared" si="1"/>
        <v>497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>
        <v>94</v>
      </c>
      <c r="B23" s="11" t="str">
        <f>+'Cartera total por edad'!B22</f>
        <v>Cruz del Norte</v>
      </c>
      <c r="C23" s="23">
        <v>71</v>
      </c>
      <c r="D23" s="23">
        <v>50</v>
      </c>
      <c r="E23" s="23">
        <v>78</v>
      </c>
      <c r="F23" s="23">
        <v>0</v>
      </c>
      <c r="G23" s="23">
        <f t="shared" si="1"/>
        <v>128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4"/>
      <c r="B24" s="4"/>
      <c r="C24" s="23"/>
      <c r="D24" s="23"/>
      <c r="E24" s="23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11"/>
      <c r="B25" s="11" t="s">
        <v>52</v>
      </c>
      <c r="C25" s="26">
        <f>SUM(C18:C23)</f>
        <v>2749</v>
      </c>
      <c r="D25" s="26">
        <f>SUM(D18:D23)</f>
        <v>2158</v>
      </c>
      <c r="E25" s="26">
        <f>SUM(E18:E23)</f>
        <v>914</v>
      </c>
      <c r="F25" s="26">
        <f>SUM(F18:F23)</f>
        <v>18</v>
      </c>
      <c r="G25" s="26">
        <f>SUM(G18:G23)</f>
        <v>3090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4"/>
      <c r="B26" s="4"/>
      <c r="C26" s="26"/>
      <c r="D26" s="26"/>
      <c r="E26" s="26"/>
      <c r="F26" s="26"/>
      <c r="G26" s="26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15"/>
      <c r="B27" s="15" t="s">
        <v>53</v>
      </c>
      <c r="C27" s="26">
        <f>C16+C25</f>
        <v>264581</v>
      </c>
      <c r="D27" s="26">
        <f>D16+D25</f>
        <v>179795</v>
      </c>
      <c r="E27" s="26">
        <f>E16+E25</f>
        <v>66990</v>
      </c>
      <c r="F27" s="26">
        <f>F16+F25</f>
        <v>8256</v>
      </c>
      <c r="G27" s="26">
        <f>G16+G25</f>
        <v>255041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1.25">
      <c r="A28" s="4"/>
      <c r="B28" s="4"/>
      <c r="C28" s="26"/>
      <c r="D28" s="26"/>
      <c r="E28" s="26"/>
      <c r="F28" s="26"/>
      <c r="G28" s="26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2" thickBot="1">
      <c r="A29" s="27"/>
      <c r="B29" s="145" t="s">
        <v>54</v>
      </c>
      <c r="C29" s="28"/>
      <c r="D29" s="28">
        <f>D27/$G27*100</f>
        <v>70.49650840453103</v>
      </c>
      <c r="E29" s="28">
        <f>E27/$G27*100</f>
        <v>26.266365015820988</v>
      </c>
      <c r="F29" s="28">
        <f>F27/$G27*100</f>
        <v>3.237126579647978</v>
      </c>
      <c r="G29" s="28">
        <f>G27/$G27*100</f>
        <v>100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2:245" ht="11.25">
      <c r="B30" s="1" t="str">
        <f>+'Suscrip y desahucio del sistema'!B13</f>
        <v>Fuente: Superintendencia de Salud, Archivo Maestro de Suscripciones y Desahucios de Contratos.</v>
      </c>
      <c r="C30" s="13"/>
      <c r="D30" s="13"/>
      <c r="E30" s="13"/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3:245" ht="11.25">
      <c r="C31" s="13"/>
      <c r="D31" s="13"/>
      <c r="E31" s="13"/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5">
      <c r="A32" s="153" t="s">
        <v>233</v>
      </c>
      <c r="B32" s="153"/>
      <c r="C32" s="153"/>
      <c r="D32" s="153"/>
      <c r="E32" s="153"/>
      <c r="F32" s="153"/>
      <c r="G32" s="15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7" ht="13.5">
      <c r="A33" s="2"/>
      <c r="B33" s="154" t="str">
        <f>+B2</f>
        <v>CUADRO 2.4.3</v>
      </c>
      <c r="C33" s="154"/>
      <c r="D33" s="154"/>
      <c r="E33" s="154"/>
      <c r="F33" s="154"/>
      <c r="G33" s="154"/>
    </row>
    <row r="34" spans="1:7" ht="13.5">
      <c r="A34" s="2"/>
      <c r="B34" s="154" t="s">
        <v>271</v>
      </c>
      <c r="C34" s="154"/>
      <c r="D34" s="154"/>
      <c r="E34" s="154"/>
      <c r="F34" s="154"/>
      <c r="G34" s="154"/>
    </row>
    <row r="35" spans="1:7" ht="12" thickBot="1">
      <c r="A35" s="8"/>
      <c r="B35" s="21"/>
      <c r="C35" s="21"/>
      <c r="D35" s="21"/>
      <c r="E35" s="21"/>
      <c r="F35" s="21"/>
      <c r="G35" s="21"/>
    </row>
    <row r="36" spans="1:7" ht="11.25">
      <c r="A36" s="112" t="s">
        <v>1</v>
      </c>
      <c r="B36" s="112" t="s">
        <v>1</v>
      </c>
      <c r="C36" s="140" t="s">
        <v>5</v>
      </c>
      <c r="D36" s="169" t="s">
        <v>18</v>
      </c>
      <c r="E36" s="169"/>
      <c r="F36" s="169"/>
      <c r="G36" s="169"/>
    </row>
    <row r="37" spans="1:7" ht="11.25">
      <c r="A37" s="120" t="s">
        <v>39</v>
      </c>
      <c r="B37" s="120" t="s">
        <v>40</v>
      </c>
      <c r="C37" s="143" t="s">
        <v>20</v>
      </c>
      <c r="D37" s="144" t="s">
        <v>21</v>
      </c>
      <c r="E37" s="144" t="s">
        <v>22</v>
      </c>
      <c r="F37" s="144" t="s">
        <v>23</v>
      </c>
      <c r="G37" s="144" t="s">
        <v>4</v>
      </c>
    </row>
    <row r="38" spans="1:7" ht="11.25">
      <c r="A38" s="4">
        <v>67</v>
      </c>
      <c r="B38" s="11" t="str">
        <f>+B7</f>
        <v>Colmena Golden Cross</v>
      </c>
      <c r="C38" s="29">
        <f aca="true" t="shared" si="2" ref="C38:G39">(C7/$G7)*100</f>
        <v>126.63553042806474</v>
      </c>
      <c r="D38" s="29">
        <f t="shared" si="2"/>
        <v>74.94820381360397</v>
      </c>
      <c r="E38" s="29">
        <f t="shared" si="2"/>
        <v>21.698212592618603</v>
      </c>
      <c r="F38" s="29">
        <f t="shared" si="2"/>
        <v>3.3535835937774343</v>
      </c>
      <c r="G38" s="29">
        <f t="shared" si="2"/>
        <v>100</v>
      </c>
    </row>
    <row r="39" spans="1:7" ht="11.25">
      <c r="A39" s="4">
        <v>70</v>
      </c>
      <c r="B39" s="11" t="str">
        <f>+B8</f>
        <v>Normédica</v>
      </c>
      <c r="C39" s="29">
        <f t="shared" si="2"/>
        <v>75.55803571428571</v>
      </c>
      <c r="D39" s="29">
        <f t="shared" si="2"/>
        <v>81.75223214285714</v>
      </c>
      <c r="E39" s="29">
        <f t="shared" si="2"/>
        <v>7.924107142857142</v>
      </c>
      <c r="F39" s="29">
        <f t="shared" si="2"/>
        <v>10.323660714285714</v>
      </c>
      <c r="G39" s="29">
        <f t="shared" si="2"/>
        <v>100</v>
      </c>
    </row>
    <row r="40" spans="1:7" ht="11.25">
      <c r="A40" s="4">
        <v>78</v>
      </c>
      <c r="B40" s="11" t="str">
        <f aca="true" t="shared" si="3" ref="B40:B45">+B9</f>
        <v>Isapre Cruz Blanca S.A.</v>
      </c>
      <c r="C40" s="29">
        <f aca="true" t="shared" si="4" ref="C40:G41">(C9/$G9)*100</f>
        <v>79.43683555215017</v>
      </c>
      <c r="D40" s="29">
        <f t="shared" si="4"/>
        <v>72.31267758516107</v>
      </c>
      <c r="E40" s="29">
        <f t="shared" si="4"/>
        <v>25.09497813108578</v>
      </c>
      <c r="F40" s="29">
        <f t="shared" si="4"/>
        <v>2.5923442837531523</v>
      </c>
      <c r="G40" s="29">
        <f t="shared" si="4"/>
        <v>100</v>
      </c>
    </row>
    <row r="41" spans="1:7" ht="11.25">
      <c r="A41" s="4">
        <v>80</v>
      </c>
      <c r="B41" s="11" t="str">
        <f t="shared" si="3"/>
        <v>Vida Tres</v>
      </c>
      <c r="C41" s="29">
        <f t="shared" si="4"/>
        <v>96.70372690259944</v>
      </c>
      <c r="D41" s="29">
        <f t="shared" si="4"/>
        <v>76.03351080488568</v>
      </c>
      <c r="E41" s="29">
        <f t="shared" si="4"/>
        <v>20.255245850297527</v>
      </c>
      <c r="F41" s="29">
        <f t="shared" si="4"/>
        <v>3.7112433448167863</v>
      </c>
      <c r="G41" s="29">
        <f t="shared" si="4"/>
        <v>100</v>
      </c>
    </row>
    <row r="42" spans="1:7" ht="11.25">
      <c r="A42" s="4">
        <v>81</v>
      </c>
      <c r="B42" s="11" t="str">
        <f t="shared" si="3"/>
        <v>Ferrosalud</v>
      </c>
      <c r="C42" s="29">
        <f aca="true" t="shared" si="5" ref="C42:G45">(C11/$G11)*100</f>
        <v>24.07772458462405</v>
      </c>
      <c r="D42" s="29">
        <f t="shared" si="5"/>
        <v>90.19994367783723</v>
      </c>
      <c r="E42" s="29">
        <f t="shared" si="5"/>
        <v>0.5350605463249789</v>
      </c>
      <c r="F42" s="29">
        <f t="shared" si="5"/>
        <v>9.264995775837793</v>
      </c>
      <c r="G42" s="29">
        <f t="shared" si="5"/>
        <v>100</v>
      </c>
    </row>
    <row r="43" spans="1:7" ht="11.25">
      <c r="A43" s="4">
        <v>88</v>
      </c>
      <c r="B43" s="11" t="str">
        <f t="shared" si="3"/>
        <v>Mas Vida</v>
      </c>
      <c r="C43" s="29">
        <f t="shared" si="5"/>
        <v>344.2071248423707</v>
      </c>
      <c r="D43" s="29">
        <f t="shared" si="5"/>
        <v>65.5343631778058</v>
      </c>
      <c r="E43" s="29">
        <f t="shared" si="5"/>
        <v>18.292875157629258</v>
      </c>
      <c r="F43" s="29">
        <f t="shared" si="5"/>
        <v>16.172761664564945</v>
      </c>
      <c r="G43" s="29">
        <f t="shared" si="5"/>
        <v>100</v>
      </c>
    </row>
    <row r="44" spans="1:7" ht="11.25">
      <c r="A44" s="4">
        <v>99</v>
      </c>
      <c r="B44" s="11" t="str">
        <f t="shared" si="3"/>
        <v>Isapre Banmédica</v>
      </c>
      <c r="C44" s="29">
        <f t="shared" si="5"/>
        <v>76.49486484783567</v>
      </c>
      <c r="D44" s="29">
        <f t="shared" si="5"/>
        <v>70.00976624031252</v>
      </c>
      <c r="E44" s="29">
        <f t="shared" si="5"/>
        <v>26.89969126079012</v>
      </c>
      <c r="F44" s="29">
        <f t="shared" si="5"/>
        <v>3.09054249889736</v>
      </c>
      <c r="G44" s="29">
        <f t="shared" si="5"/>
        <v>100</v>
      </c>
    </row>
    <row r="45" spans="1:7" ht="11.25">
      <c r="A45" s="4">
        <v>107</v>
      </c>
      <c r="B45" s="11" t="str">
        <f t="shared" si="3"/>
        <v>Consalud S.A.</v>
      </c>
      <c r="C45" s="29">
        <f t="shared" si="5"/>
        <v>104.80007413241903</v>
      </c>
      <c r="D45" s="29">
        <f t="shared" si="5"/>
        <v>65.4666481335619</v>
      </c>
      <c r="E45" s="29">
        <f t="shared" si="5"/>
        <v>33.804383079275354</v>
      </c>
      <c r="F45" s="29">
        <f t="shared" si="5"/>
        <v>0.728968787162736</v>
      </c>
      <c r="G45" s="29">
        <f t="shared" si="5"/>
        <v>100</v>
      </c>
    </row>
    <row r="46" spans="1:2" ht="11.25">
      <c r="A46" s="4"/>
      <c r="B46" s="4"/>
    </row>
    <row r="47" spans="2:7" ht="11.25">
      <c r="B47" s="11" t="s">
        <v>46</v>
      </c>
      <c r="C47" s="29">
        <f>(C16/$G16)*100</f>
        <v>103.92179431714897</v>
      </c>
      <c r="D47" s="29">
        <f>(D16/$G16)*100</f>
        <v>70.5045822401975</v>
      </c>
      <c r="E47" s="29">
        <f>(E16/$G16)*100</f>
        <v>26.225734368984444</v>
      </c>
      <c r="F47" s="29">
        <f>(F16/$G16)*100</f>
        <v>3.269683390818056</v>
      </c>
      <c r="G47" s="29">
        <f>(G16/$G16)*100</f>
        <v>100</v>
      </c>
    </row>
    <row r="48" spans="1:7" ht="11.25">
      <c r="A48" s="4"/>
      <c r="B48" s="4"/>
      <c r="C48" s="29"/>
      <c r="D48" s="26"/>
      <c r="E48" s="26"/>
      <c r="F48" s="26"/>
      <c r="G48" s="26"/>
    </row>
    <row r="49" spans="1:7" ht="11.25">
      <c r="A49" s="4">
        <v>62</v>
      </c>
      <c r="B49" s="11" t="str">
        <f aca="true" t="shared" si="6" ref="B49:B54">+B18</f>
        <v>San Lorenzo</v>
      </c>
      <c r="C49" s="29">
        <f aca="true" t="shared" si="7" ref="C49:G54">(C18/$G18)*100</f>
        <v>21.802325581395348</v>
      </c>
      <c r="D49" s="29">
        <f t="shared" si="7"/>
        <v>97.09302325581395</v>
      </c>
      <c r="E49" s="29">
        <f t="shared" si="7"/>
        <v>2.9069767441860463</v>
      </c>
      <c r="F49" s="29">
        <f t="shared" si="7"/>
        <v>0</v>
      </c>
      <c r="G49" s="29">
        <f t="shared" si="7"/>
        <v>100</v>
      </c>
    </row>
    <row r="50" spans="1:7" ht="11.25">
      <c r="A50" s="4">
        <v>63</v>
      </c>
      <c r="B50" s="11" t="str">
        <f t="shared" si="6"/>
        <v>Fusat Ltda.</v>
      </c>
      <c r="C50" s="29">
        <f t="shared" si="7"/>
        <v>27.53120665742025</v>
      </c>
      <c r="D50" s="29">
        <f t="shared" si="7"/>
        <v>85.02080443828017</v>
      </c>
      <c r="E50" s="29">
        <f t="shared" si="7"/>
        <v>14.979195561719832</v>
      </c>
      <c r="F50" s="29">
        <f t="shared" si="7"/>
        <v>0</v>
      </c>
      <c r="G50" s="29">
        <f t="shared" si="7"/>
        <v>100</v>
      </c>
    </row>
    <row r="51" spans="1:7" ht="11.25">
      <c r="A51" s="4">
        <v>65</v>
      </c>
      <c r="B51" s="11" t="str">
        <f t="shared" si="6"/>
        <v>Chuquicamata</v>
      </c>
      <c r="C51" s="29">
        <f t="shared" si="7"/>
        <v>166.39477977161502</v>
      </c>
      <c r="D51" s="29">
        <f t="shared" si="7"/>
        <v>61.50081566068516</v>
      </c>
      <c r="E51" s="29">
        <f t="shared" si="7"/>
        <v>36.378466557911906</v>
      </c>
      <c r="F51" s="29">
        <f t="shared" si="7"/>
        <v>2.1207177814029365</v>
      </c>
      <c r="G51" s="29">
        <f t="shared" si="7"/>
        <v>100</v>
      </c>
    </row>
    <row r="52" spans="1:7" ht="11.25">
      <c r="A52" s="4">
        <v>68</v>
      </c>
      <c r="B52" s="11" t="str">
        <f t="shared" si="6"/>
        <v>Río Blanco</v>
      </c>
      <c r="C52" s="29">
        <f t="shared" si="7"/>
        <v>380.3030303030303</v>
      </c>
      <c r="D52" s="29">
        <f t="shared" si="7"/>
        <v>28.78787878787879</v>
      </c>
      <c r="E52" s="29">
        <f t="shared" si="7"/>
        <v>71.21212121212122</v>
      </c>
      <c r="F52" s="29">
        <f t="shared" si="7"/>
        <v>0</v>
      </c>
      <c r="G52" s="29">
        <f t="shared" si="7"/>
        <v>100</v>
      </c>
    </row>
    <row r="53" spans="1:7" ht="11.25">
      <c r="A53" s="4">
        <v>76</v>
      </c>
      <c r="B53" s="11" t="str">
        <f t="shared" si="6"/>
        <v>Isapre Fundación</v>
      </c>
      <c r="C53" s="29">
        <f t="shared" si="7"/>
        <v>188.1287726358149</v>
      </c>
      <c r="D53" s="29">
        <f t="shared" si="7"/>
        <v>30.58350100603622</v>
      </c>
      <c r="E53" s="29">
        <f t="shared" si="7"/>
        <v>68.41046277665997</v>
      </c>
      <c r="F53" s="29">
        <f t="shared" si="7"/>
        <v>1.0060362173038229</v>
      </c>
      <c r="G53" s="29">
        <f t="shared" si="7"/>
        <v>100</v>
      </c>
    </row>
    <row r="54" spans="1:7" ht="11.25">
      <c r="A54" s="4">
        <v>94</v>
      </c>
      <c r="B54" s="11" t="str">
        <f t="shared" si="6"/>
        <v>Cruz del Norte</v>
      </c>
      <c r="C54" s="29">
        <f t="shared" si="7"/>
        <v>55.46875</v>
      </c>
      <c r="D54" s="29">
        <f t="shared" si="7"/>
        <v>39.0625</v>
      </c>
      <c r="E54" s="29">
        <f t="shared" si="7"/>
        <v>60.9375</v>
      </c>
      <c r="F54" s="29">
        <f t="shared" si="7"/>
        <v>0</v>
      </c>
      <c r="G54" s="29">
        <f t="shared" si="7"/>
        <v>100</v>
      </c>
    </row>
    <row r="55" spans="1:7" ht="11.25">
      <c r="A55" s="4"/>
      <c r="B55" s="4"/>
      <c r="C55" s="29"/>
      <c r="D55" s="23"/>
      <c r="E55" s="23"/>
      <c r="F55" s="23"/>
      <c r="G55" s="23"/>
    </row>
    <row r="56" spans="1:7" ht="11.25">
      <c r="A56" s="11"/>
      <c r="B56" s="11" t="s">
        <v>52</v>
      </c>
      <c r="C56" s="29">
        <f>(C25/$G25)*100</f>
        <v>88.96440129449839</v>
      </c>
      <c r="D56" s="29">
        <f>(D25/$G25)*100</f>
        <v>69.83818770226537</v>
      </c>
      <c r="E56" s="29">
        <f>(E25/$G25)*100</f>
        <v>29.579288025889966</v>
      </c>
      <c r="F56" s="29">
        <f>(F25/$G25)*100</f>
        <v>0.5825242718446602</v>
      </c>
      <c r="G56" s="29">
        <f>(G25/$G25)*100</f>
        <v>100</v>
      </c>
    </row>
    <row r="57" spans="1:7" ht="11.25">
      <c r="A57" s="4"/>
      <c r="B57" s="4"/>
      <c r="C57" s="26"/>
      <c r="D57" s="26"/>
      <c r="E57" s="26"/>
      <c r="F57" s="26"/>
      <c r="G57" s="26"/>
    </row>
    <row r="58" spans="1:7" ht="11.25">
      <c r="A58" s="15"/>
      <c r="B58" s="15" t="s">
        <v>53</v>
      </c>
      <c r="C58" s="29">
        <f>(C27/$G27)*100</f>
        <v>103.74057504479673</v>
      </c>
      <c r="D58" s="29">
        <f>(D27/$G27)*100</f>
        <v>70.49650840453103</v>
      </c>
      <c r="E58" s="29">
        <f>(E27/$G27)*100</f>
        <v>26.266365015820988</v>
      </c>
      <c r="F58" s="29">
        <f>(F27/$G27)*100</f>
        <v>3.237126579647978</v>
      </c>
      <c r="G58" s="29">
        <f>(G27/$G27)*100</f>
        <v>100</v>
      </c>
    </row>
    <row r="59" spans="1:7" ht="11.25">
      <c r="A59" s="4"/>
      <c r="B59" s="4"/>
      <c r="C59" s="26"/>
      <c r="D59" s="26"/>
      <c r="E59" s="26"/>
      <c r="F59" s="26"/>
      <c r="G59" s="26"/>
    </row>
    <row r="60" spans="1:7" ht="12" thickBot="1">
      <c r="A60" s="27"/>
      <c r="B60" s="145" t="s">
        <v>54</v>
      </c>
      <c r="C60" s="28">
        <f>C58/$G58*100</f>
        <v>103.74057504479673</v>
      </c>
      <c r="D60" s="28">
        <f>D58/$G58*100</f>
        <v>70.49650840453103</v>
      </c>
      <c r="E60" s="28">
        <f>E58/$G58*100</f>
        <v>26.266365015820988</v>
      </c>
      <c r="F60" s="28">
        <f>F58/$G58*100</f>
        <v>3.237126579647978</v>
      </c>
      <c r="G60" s="28">
        <f>G58/$G58*100</f>
        <v>100</v>
      </c>
    </row>
    <row r="61" spans="2:7" ht="11.25">
      <c r="B61" s="1" t="str">
        <f>+B30</f>
        <v>Fuente: Superintendencia de Salud, Archivo Maestro de Suscripciones y Desahucios de Contratos.</v>
      </c>
      <c r="C61" s="13"/>
      <c r="D61" s="13"/>
      <c r="E61" s="13"/>
      <c r="F61" s="13"/>
      <c r="G61" s="13"/>
    </row>
    <row r="62" spans="3:7" ht="11.25">
      <c r="C62" s="13"/>
      <c r="D62" s="13"/>
      <c r="E62" s="13"/>
      <c r="F62" s="13"/>
      <c r="G62" s="13"/>
    </row>
    <row r="63" spans="1:7" ht="15">
      <c r="A63" s="153" t="s">
        <v>233</v>
      </c>
      <c r="B63" s="153"/>
      <c r="C63" s="153"/>
      <c r="D63" s="153"/>
      <c r="E63" s="153"/>
      <c r="F63" s="153"/>
      <c r="G63" s="153"/>
    </row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mergeCells count="9">
    <mergeCell ref="A1:G1"/>
    <mergeCell ref="A32:G32"/>
    <mergeCell ref="A63:G63"/>
    <mergeCell ref="B34:G34"/>
    <mergeCell ref="D36:G36"/>
    <mergeCell ref="B2:G2"/>
    <mergeCell ref="B3:G3"/>
    <mergeCell ref="D5:G5"/>
    <mergeCell ref="B33:G3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173</v>
      </c>
      <c r="B1" s="1" t="s">
        <v>218</v>
      </c>
      <c r="C1" s="1" t="s">
        <v>174</v>
      </c>
    </row>
    <row r="2" spans="1:4" ht="11.25">
      <c r="A2" s="23">
        <f>+'Cartera vigente por mes'!L26</f>
        <v>1378237</v>
      </c>
      <c r="B2" s="23">
        <f>+'Cartera vigente por mes'!L54</f>
        <v>1403083</v>
      </c>
      <c r="C2" s="23">
        <f>SUM(A2:B2)</f>
        <v>2781320</v>
      </c>
      <c r="D2" s="1" t="s">
        <v>184</v>
      </c>
    </row>
    <row r="3" spans="1:4" ht="11.25">
      <c r="A3" s="23">
        <f>+'Variacion anual de cartera'!D29</f>
        <v>1382230</v>
      </c>
      <c r="B3" s="23">
        <f>+C3-A3</f>
        <v>1398166</v>
      </c>
      <c r="C3" s="23">
        <f>+'Variacion anual de cartera'!I29</f>
        <v>2780396</v>
      </c>
      <c r="D3" s="1" t="s">
        <v>219</v>
      </c>
    </row>
    <row r="4" spans="1:4" ht="11.25">
      <c r="A4" s="23">
        <f>+'Cotizantes por renta'!V26</f>
        <v>1382230</v>
      </c>
      <c r="B4" s="23"/>
      <c r="C4" s="23"/>
      <c r="D4" s="1" t="s">
        <v>191</v>
      </c>
    </row>
    <row r="5" spans="1:4" ht="11.25">
      <c r="A5" s="23">
        <f>+'Cartera por region'!S26</f>
        <v>1382230</v>
      </c>
      <c r="B5" s="23">
        <f>+'Cartera por region'!S57</f>
        <v>1398166</v>
      </c>
      <c r="C5" s="23">
        <f>+'Cartera por region'!S88</f>
        <v>2780396</v>
      </c>
      <c r="D5" s="1" t="s">
        <v>193</v>
      </c>
    </row>
    <row r="6" spans="1:4" ht="11.25">
      <c r="A6" s="23">
        <f>+'Participacion de cartera'!C27</f>
        <v>1382230</v>
      </c>
      <c r="B6" s="23"/>
      <c r="C6" s="23">
        <f>+'Participacion de cartera'!F27</f>
        <v>2780396</v>
      </c>
      <c r="D6" s="1" t="s">
        <v>220</v>
      </c>
    </row>
    <row r="7" spans="1:4" ht="11.25">
      <c r="A7" s="23">
        <f>+'Participacion de cartera (2)'!C27</f>
        <v>1382230</v>
      </c>
      <c r="B7" s="23"/>
      <c r="C7" s="23">
        <f>+'Participacion de cartera (2)'!F27</f>
        <v>2780396</v>
      </c>
      <c r="D7" s="1" t="s">
        <v>221</v>
      </c>
    </row>
    <row r="8" spans="1:4" ht="11.25">
      <c r="A8" s="23"/>
      <c r="B8" s="23"/>
      <c r="C8" s="23">
        <f>+'Beneficiarios por tipo'!H27</f>
        <v>2780396</v>
      </c>
      <c r="D8" s="1" t="s">
        <v>222</v>
      </c>
    </row>
    <row r="9" spans="1:4" ht="11.25">
      <c r="A9" s="23">
        <f>+'Cartera masculina por edad'!T26</f>
        <v>898810</v>
      </c>
      <c r="B9" s="23">
        <f>+'Cartera masculina por edad'!T57</f>
        <v>568787</v>
      </c>
      <c r="C9" s="23">
        <f>SUM(A9:B9)</f>
        <v>1467597</v>
      </c>
      <c r="D9" s="1" t="s">
        <v>201</v>
      </c>
    </row>
    <row r="10" spans="1:4" ht="11.25">
      <c r="A10" s="23">
        <f>+'Cartera femenina por edad'!T26</f>
        <v>483420</v>
      </c>
      <c r="B10" s="23">
        <f>+'Cartera femenina por edad'!T57</f>
        <v>828594</v>
      </c>
      <c r="C10" s="23">
        <f>SUM(A10:B10)</f>
        <v>1312014</v>
      </c>
      <c r="D10" s="1" t="s">
        <v>205</v>
      </c>
    </row>
    <row r="11" spans="1:4" ht="11.25">
      <c r="A11" s="23">
        <f>SUM(A9:A10)</f>
        <v>1382230</v>
      </c>
      <c r="B11" s="23">
        <f>SUM(B9:B10)</f>
        <v>1397381</v>
      </c>
      <c r="C11" s="23">
        <f>SUM(C9:C10)+'Cartera total por edad'!C57</f>
        <v>2780396</v>
      </c>
      <c r="D11" s="1" t="s">
        <v>4</v>
      </c>
    </row>
    <row r="13" spans="1:4" ht="11.25">
      <c r="A13" s="23">
        <f>+'Cartera total por edad'!T26</f>
        <v>1382230</v>
      </c>
      <c r="B13" s="23">
        <f>+'Cartera total por edad'!U57</f>
        <v>1398166</v>
      </c>
      <c r="C13" s="23">
        <f>+'Cartera total por edad'!U89</f>
        <v>2780396</v>
      </c>
      <c r="D13" s="1" t="s">
        <v>209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5"/>
  <sheetViews>
    <sheetView showGridLines="0" zoomScale="80" zoomScaleNormal="80" workbookViewId="0" topLeftCell="A17">
      <selection activeCell="B3" sqref="B3:P3"/>
    </sheetView>
  </sheetViews>
  <sheetFormatPr defaultColWidth="6.796875" defaultRowHeight="15" zeroHeight="1"/>
  <cols>
    <col min="1" max="1" width="4.69921875" style="1" customWidth="1"/>
    <col min="2" max="2" width="19" style="1" customWidth="1"/>
    <col min="3" max="3" width="7.19921875" style="1" bestFit="1" customWidth="1"/>
    <col min="4" max="4" width="9" style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0" style="1" hidden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16384" width="0" style="1" hidden="1" customWidth="1"/>
  </cols>
  <sheetData>
    <row r="1" spans="1:16" ht="15.75" thickBot="1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2:255" ht="13.5">
      <c r="B2" s="154" t="s">
        <v>110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3"/>
      <c r="R2" s="4"/>
      <c r="S2" s="5" t="s">
        <v>111</v>
      </c>
      <c r="T2" s="6" t="s">
        <v>112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54" t="s">
        <v>247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4"/>
      <c r="R3" s="4"/>
      <c r="S3" s="7" t="s">
        <v>113</v>
      </c>
      <c r="T3" s="6" t="s">
        <v>114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115</v>
      </c>
      <c r="T4" s="6" t="s">
        <v>116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108" t="s">
        <v>39</v>
      </c>
      <c r="B5" s="109" t="s">
        <v>40</v>
      </c>
      <c r="C5" s="110" t="s">
        <v>274</v>
      </c>
      <c r="D5" s="111" t="s">
        <v>117</v>
      </c>
      <c r="E5" s="111" t="s">
        <v>118</v>
      </c>
      <c r="F5" s="111" t="s">
        <v>119</v>
      </c>
      <c r="G5" s="111" t="s">
        <v>120</v>
      </c>
      <c r="H5" s="111" t="s">
        <v>121</v>
      </c>
      <c r="I5" s="111" t="s">
        <v>122</v>
      </c>
      <c r="J5" s="111" t="s">
        <v>123</v>
      </c>
      <c r="K5" s="111" t="s">
        <v>124</v>
      </c>
      <c r="L5" s="111" t="s">
        <v>125</v>
      </c>
      <c r="M5" s="111" t="s">
        <v>126</v>
      </c>
      <c r="N5" s="111" t="s">
        <v>127</v>
      </c>
      <c r="O5" s="111" t="s">
        <v>128</v>
      </c>
      <c r="P5" s="111" t="s">
        <v>129</v>
      </c>
      <c r="R5" s="4"/>
      <c r="S5" s="7" t="s">
        <v>130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67</v>
      </c>
      <c r="B6" s="11" t="s">
        <v>41</v>
      </c>
      <c r="C6" s="12">
        <v>200147</v>
      </c>
      <c r="D6" s="12">
        <v>201703</v>
      </c>
      <c r="E6" s="12">
        <v>202222</v>
      </c>
      <c r="F6" s="12">
        <v>203190</v>
      </c>
      <c r="G6" s="12">
        <v>204071</v>
      </c>
      <c r="H6" s="12">
        <v>205548</v>
      </c>
      <c r="I6" s="12">
        <v>204608</v>
      </c>
      <c r="J6" s="12">
        <v>204461</v>
      </c>
      <c r="K6" s="12">
        <v>204816</v>
      </c>
      <c r="L6" s="12">
        <v>206027</v>
      </c>
      <c r="M6" s="12">
        <v>207334</v>
      </c>
      <c r="N6" s="12">
        <v>208790</v>
      </c>
      <c r="O6" s="12">
        <v>210518</v>
      </c>
      <c r="P6" s="13">
        <f aca="true" t="shared" si="0" ref="P6:P12">AVERAGE(D6:O6)</f>
        <v>205274</v>
      </c>
      <c r="Q6" s="50"/>
      <c r="S6" s="14">
        <f aca="true" t="shared" si="1" ref="S6:S13">+I34/I6</f>
        <v>1.0210548952142633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70</v>
      </c>
      <c r="B7" s="11" t="s">
        <v>42</v>
      </c>
      <c r="C7" s="12">
        <v>25761</v>
      </c>
      <c r="D7" s="12">
        <v>25938</v>
      </c>
      <c r="E7" s="12">
        <v>26076</v>
      </c>
      <c r="F7" s="12">
        <v>26303</v>
      </c>
      <c r="G7" s="12">
        <v>26317</v>
      </c>
      <c r="H7" s="12">
        <v>26527</v>
      </c>
      <c r="I7" s="12">
        <v>26262</v>
      </c>
      <c r="J7" s="12">
        <v>26321</v>
      </c>
      <c r="K7" s="12">
        <v>26301</v>
      </c>
      <c r="L7" s="12">
        <v>26174</v>
      </c>
      <c r="M7" s="12">
        <v>25892</v>
      </c>
      <c r="N7" s="12"/>
      <c r="O7" s="12"/>
      <c r="P7" s="13">
        <f t="shared" si="0"/>
        <v>26211.1</v>
      </c>
      <c r="Q7" s="50"/>
      <c r="R7" s="4"/>
      <c r="S7" s="14">
        <f t="shared" si="1"/>
        <v>1.4954687381006777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78</v>
      </c>
      <c r="B8" s="11" t="s">
        <v>275</v>
      </c>
      <c r="C8" s="12">
        <v>263767</v>
      </c>
      <c r="D8" s="12">
        <v>265739</v>
      </c>
      <c r="E8" s="12">
        <v>266725</v>
      </c>
      <c r="F8" s="12">
        <v>267324</v>
      </c>
      <c r="G8" s="12">
        <v>267508</v>
      </c>
      <c r="H8" s="12">
        <v>267387</v>
      </c>
      <c r="I8" s="12">
        <v>264048</v>
      </c>
      <c r="J8" s="12">
        <v>262358</v>
      </c>
      <c r="K8" s="12">
        <v>261482</v>
      </c>
      <c r="L8" s="12">
        <v>261346</v>
      </c>
      <c r="M8" s="12">
        <v>261304</v>
      </c>
      <c r="N8" s="12">
        <v>285996</v>
      </c>
      <c r="O8" s="12">
        <v>285026</v>
      </c>
      <c r="P8" s="13">
        <f t="shared" si="0"/>
        <v>268020.25</v>
      </c>
      <c r="Q8" s="50"/>
      <c r="R8" s="4"/>
      <c r="S8" s="14">
        <f t="shared" si="1"/>
        <v>0.9508233351511847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80</v>
      </c>
      <c r="B9" s="11" t="s">
        <v>43</v>
      </c>
      <c r="C9" s="12">
        <v>69887</v>
      </c>
      <c r="D9" s="12">
        <v>69553</v>
      </c>
      <c r="E9" s="12">
        <v>69579</v>
      </c>
      <c r="F9" s="12">
        <v>69606</v>
      </c>
      <c r="G9" s="12">
        <v>69675</v>
      </c>
      <c r="H9" s="12">
        <v>69744</v>
      </c>
      <c r="I9" s="12">
        <v>69789</v>
      </c>
      <c r="J9" s="12">
        <v>69738</v>
      </c>
      <c r="K9" s="12">
        <v>69919</v>
      </c>
      <c r="L9" s="12">
        <v>69787</v>
      </c>
      <c r="M9" s="12">
        <v>69816</v>
      </c>
      <c r="N9" s="12">
        <v>69678</v>
      </c>
      <c r="O9" s="12">
        <v>69727</v>
      </c>
      <c r="P9" s="13">
        <f t="shared" si="0"/>
        <v>69717.58333333333</v>
      </c>
      <c r="Q9" s="50"/>
      <c r="R9" s="4"/>
      <c r="S9" s="14">
        <f t="shared" si="1"/>
        <v>0.9653670349195432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81</v>
      </c>
      <c r="B10" s="11" t="s">
        <v>50</v>
      </c>
      <c r="C10" s="12">
        <v>12407</v>
      </c>
      <c r="D10" s="12">
        <v>12468</v>
      </c>
      <c r="E10" s="12">
        <v>12531</v>
      </c>
      <c r="F10" s="12">
        <v>12531</v>
      </c>
      <c r="G10" s="12">
        <v>12332</v>
      </c>
      <c r="H10" s="12">
        <v>12009</v>
      </c>
      <c r="I10" s="12">
        <v>11579</v>
      </c>
      <c r="J10" s="12">
        <v>11278</v>
      </c>
      <c r="K10" s="12">
        <v>10997</v>
      </c>
      <c r="L10" s="12">
        <v>10618</v>
      </c>
      <c r="M10" s="12">
        <v>10310</v>
      </c>
      <c r="N10" s="12">
        <v>10062</v>
      </c>
      <c r="O10" s="12">
        <v>9796</v>
      </c>
      <c r="P10" s="13">
        <f>AVERAGE(D10:O10)</f>
        <v>11375.916666666666</v>
      </c>
      <c r="Q10" s="4"/>
      <c r="R10" s="4"/>
      <c r="S10" s="14">
        <f t="shared" si="1"/>
        <v>0.9495638656187927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88</v>
      </c>
      <c r="B11" s="11" t="s">
        <v>238</v>
      </c>
      <c r="C11" s="12">
        <v>127126</v>
      </c>
      <c r="D11" s="12">
        <v>128914</v>
      </c>
      <c r="E11" s="12">
        <v>130099</v>
      </c>
      <c r="F11" s="12">
        <v>131581</v>
      </c>
      <c r="G11" s="12">
        <v>132939</v>
      </c>
      <c r="H11" s="12">
        <v>135078</v>
      </c>
      <c r="I11" s="12">
        <v>140534</v>
      </c>
      <c r="J11" s="12">
        <v>144831</v>
      </c>
      <c r="K11" s="12">
        <v>148200</v>
      </c>
      <c r="L11" s="12">
        <v>151428</v>
      </c>
      <c r="M11" s="12">
        <v>154145</v>
      </c>
      <c r="N11" s="12">
        <v>156278</v>
      </c>
      <c r="O11" s="12">
        <v>158407</v>
      </c>
      <c r="P11" s="13">
        <f t="shared" si="0"/>
        <v>142702.83333333334</v>
      </c>
      <c r="Q11" s="50"/>
      <c r="R11" s="4"/>
      <c r="S11" s="14">
        <f t="shared" si="1"/>
        <v>0.9685343048657264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99</v>
      </c>
      <c r="B12" s="11" t="s">
        <v>44</v>
      </c>
      <c r="C12" s="12">
        <v>311304</v>
      </c>
      <c r="D12" s="12">
        <v>307631</v>
      </c>
      <c r="E12" s="12">
        <v>306242</v>
      </c>
      <c r="F12" s="12">
        <v>305439</v>
      </c>
      <c r="G12" s="12">
        <v>304473</v>
      </c>
      <c r="H12" s="12">
        <v>303704</v>
      </c>
      <c r="I12" s="12">
        <v>301013</v>
      </c>
      <c r="J12" s="12">
        <v>299398</v>
      </c>
      <c r="K12" s="12">
        <v>298322</v>
      </c>
      <c r="L12" s="12">
        <v>296686</v>
      </c>
      <c r="M12" s="12">
        <v>296112</v>
      </c>
      <c r="N12" s="12">
        <v>295498</v>
      </c>
      <c r="O12" s="12">
        <v>294487</v>
      </c>
      <c r="P12" s="13">
        <f t="shared" si="0"/>
        <v>300750.4166666667</v>
      </c>
      <c r="Q12" s="50"/>
      <c r="R12" s="4"/>
      <c r="S12" s="14">
        <f t="shared" si="1"/>
        <v>0.9648021846232555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107</v>
      </c>
      <c r="B13" s="11" t="s">
        <v>45</v>
      </c>
      <c r="C13" s="12">
        <v>302754</v>
      </c>
      <c r="D13" s="12">
        <v>305600</v>
      </c>
      <c r="E13" s="12">
        <v>307038</v>
      </c>
      <c r="F13" s="12">
        <v>308764</v>
      </c>
      <c r="G13" s="12">
        <v>309369</v>
      </c>
      <c r="H13" s="12">
        <v>310849</v>
      </c>
      <c r="I13" s="12">
        <v>310645</v>
      </c>
      <c r="J13" s="12">
        <v>310959</v>
      </c>
      <c r="K13" s="12">
        <v>310913</v>
      </c>
      <c r="L13" s="12">
        <v>310760</v>
      </c>
      <c r="M13" s="12">
        <v>310345</v>
      </c>
      <c r="N13" s="12">
        <v>308352</v>
      </c>
      <c r="O13" s="12">
        <v>308886</v>
      </c>
      <c r="P13" s="13">
        <f>AVERAGE(D13:O13)</f>
        <v>309373.3333333333</v>
      </c>
      <c r="Q13" s="50"/>
      <c r="R13" s="4"/>
      <c r="S13" s="14">
        <f t="shared" si="1"/>
        <v>1.0871477087994335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/>
      <c r="B14" s="4"/>
      <c r="C14" s="12"/>
      <c r="D14" s="13"/>
      <c r="E14" s="13"/>
      <c r="F14" s="13"/>
      <c r="G14" s="13"/>
      <c r="H14" s="13"/>
      <c r="I14" s="13"/>
      <c r="J14" s="12"/>
      <c r="K14" s="12"/>
      <c r="L14" s="12"/>
      <c r="M14" s="12"/>
      <c r="N14" s="12"/>
      <c r="O14" s="12"/>
      <c r="P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2:255" ht="11.25">
      <c r="B15" s="11" t="s">
        <v>46</v>
      </c>
      <c r="C15" s="13">
        <f aca="true" t="shared" si="2" ref="C15:O15">SUM(C6:C14)</f>
        <v>1313153</v>
      </c>
      <c r="D15" s="13">
        <f t="shared" si="2"/>
        <v>1317546</v>
      </c>
      <c r="E15" s="13">
        <f t="shared" si="2"/>
        <v>1320512</v>
      </c>
      <c r="F15" s="13">
        <f t="shared" si="2"/>
        <v>1324738</v>
      </c>
      <c r="G15" s="13">
        <f t="shared" si="2"/>
        <v>1326684</v>
      </c>
      <c r="H15" s="13">
        <f t="shared" si="2"/>
        <v>1330846</v>
      </c>
      <c r="I15" s="13">
        <f t="shared" si="2"/>
        <v>1328478</v>
      </c>
      <c r="J15" s="13">
        <f t="shared" si="2"/>
        <v>1329344</v>
      </c>
      <c r="K15" s="13">
        <f t="shared" si="2"/>
        <v>1330950</v>
      </c>
      <c r="L15" s="13">
        <f t="shared" si="2"/>
        <v>1332826</v>
      </c>
      <c r="M15" s="13">
        <f t="shared" si="2"/>
        <v>1335258</v>
      </c>
      <c r="N15" s="13">
        <f t="shared" si="2"/>
        <v>1334654</v>
      </c>
      <c r="O15" s="13">
        <f t="shared" si="2"/>
        <v>1336847</v>
      </c>
      <c r="P15" s="13">
        <f>AVERAGE(D15:O15)</f>
        <v>1329056.9166666667</v>
      </c>
      <c r="Q15" s="16"/>
      <c r="R15" s="16"/>
      <c r="S15" s="14">
        <f>+I43/I15</f>
        <v>1.0100784506781444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1.25">
      <c r="A16" s="4"/>
      <c r="B16" s="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62</v>
      </c>
      <c r="B17" s="11" t="s">
        <v>47</v>
      </c>
      <c r="C17" s="12">
        <v>1903</v>
      </c>
      <c r="D17" s="12">
        <v>1889</v>
      </c>
      <c r="E17" s="12">
        <v>1878</v>
      </c>
      <c r="F17" s="12">
        <v>1828</v>
      </c>
      <c r="G17" s="12">
        <v>1751</v>
      </c>
      <c r="H17" s="12">
        <v>1693</v>
      </c>
      <c r="I17" s="12">
        <v>1681</v>
      </c>
      <c r="J17" s="12">
        <v>1653</v>
      </c>
      <c r="K17" s="12">
        <v>1641</v>
      </c>
      <c r="L17" s="12">
        <v>1639</v>
      </c>
      <c r="M17" s="12">
        <v>1634</v>
      </c>
      <c r="N17" s="12">
        <v>1624</v>
      </c>
      <c r="O17" s="12">
        <v>1619</v>
      </c>
      <c r="P17" s="13">
        <f aca="true" t="shared" si="3" ref="P17:P22">AVERAGE(D17:O17)</f>
        <v>1710.8333333333333</v>
      </c>
      <c r="Q17" s="4"/>
      <c r="R17" s="4"/>
      <c r="S17" s="14">
        <f aca="true" t="shared" si="4" ref="S17:S22">+I45/I17</f>
        <v>2.077929803688281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1.25">
      <c r="A18" s="4">
        <v>63</v>
      </c>
      <c r="B18" s="11" t="s">
        <v>241</v>
      </c>
      <c r="C18" s="12">
        <v>15538</v>
      </c>
      <c r="D18" s="12">
        <v>15375</v>
      </c>
      <c r="E18" s="12">
        <v>15287</v>
      </c>
      <c r="F18" s="12">
        <v>15195</v>
      </c>
      <c r="G18" s="12">
        <v>15075</v>
      </c>
      <c r="H18" s="12">
        <v>14993</v>
      </c>
      <c r="I18" s="12">
        <v>14850</v>
      </c>
      <c r="J18" s="12">
        <v>14755</v>
      </c>
      <c r="K18" s="12">
        <v>14647</v>
      </c>
      <c r="L18" s="12">
        <v>14517</v>
      </c>
      <c r="M18" s="12">
        <v>14461</v>
      </c>
      <c r="N18" s="12">
        <v>14448</v>
      </c>
      <c r="O18" s="12">
        <v>14367</v>
      </c>
      <c r="P18" s="13">
        <f t="shared" si="3"/>
        <v>14830.833333333334</v>
      </c>
      <c r="Q18" s="17"/>
      <c r="R18" s="17"/>
      <c r="S18" s="14">
        <f t="shared" si="4"/>
        <v>1.4661952861952863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1.25">
      <c r="A19" s="4">
        <v>65</v>
      </c>
      <c r="B19" s="11" t="s">
        <v>48</v>
      </c>
      <c r="C19" s="12">
        <v>11929</v>
      </c>
      <c r="D19" s="12">
        <v>11980</v>
      </c>
      <c r="E19" s="12">
        <v>11994</v>
      </c>
      <c r="F19" s="12">
        <v>12068</v>
      </c>
      <c r="G19" s="12">
        <v>12125</v>
      </c>
      <c r="H19" s="12">
        <v>12149</v>
      </c>
      <c r="I19" s="12">
        <v>12168</v>
      </c>
      <c r="J19" s="12">
        <v>12179</v>
      </c>
      <c r="K19" s="12">
        <v>12195</v>
      </c>
      <c r="L19" s="12">
        <v>12267</v>
      </c>
      <c r="M19" s="12">
        <v>12308</v>
      </c>
      <c r="N19" s="12">
        <v>12330</v>
      </c>
      <c r="O19" s="12">
        <v>12333</v>
      </c>
      <c r="P19" s="13">
        <f t="shared" si="3"/>
        <v>12174.666666666666</v>
      </c>
      <c r="Q19" s="17"/>
      <c r="R19" s="17"/>
      <c r="S19" s="14">
        <f t="shared" si="4"/>
        <v>2.057774490466798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1.25">
      <c r="A20" s="4">
        <v>68</v>
      </c>
      <c r="B20" s="11" t="s">
        <v>49</v>
      </c>
      <c r="C20" s="12">
        <v>1886</v>
      </c>
      <c r="D20" s="12">
        <v>1899</v>
      </c>
      <c r="E20" s="12">
        <v>1900</v>
      </c>
      <c r="F20" s="12">
        <v>1926</v>
      </c>
      <c r="G20" s="12">
        <v>1984</v>
      </c>
      <c r="H20" s="12">
        <v>2020</v>
      </c>
      <c r="I20" s="12">
        <v>2054</v>
      </c>
      <c r="J20" s="12">
        <v>2062</v>
      </c>
      <c r="K20" s="12">
        <v>2078</v>
      </c>
      <c r="L20" s="12">
        <v>2083</v>
      </c>
      <c r="M20" s="12">
        <v>2080</v>
      </c>
      <c r="N20" s="12">
        <v>2080</v>
      </c>
      <c r="O20" s="12">
        <v>2081</v>
      </c>
      <c r="P20" s="13">
        <f t="shared" si="3"/>
        <v>2020.5833333333333</v>
      </c>
      <c r="Q20" s="4"/>
      <c r="R20" s="4"/>
      <c r="S20" s="14">
        <f t="shared" si="4"/>
        <v>2.126095423563778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>
        <v>76</v>
      </c>
      <c r="B21" s="11" t="s">
        <v>242</v>
      </c>
      <c r="C21" s="12">
        <v>13219</v>
      </c>
      <c r="D21" s="12">
        <v>13261</v>
      </c>
      <c r="E21" s="12">
        <v>13289</v>
      </c>
      <c r="F21" s="12">
        <v>13340</v>
      </c>
      <c r="G21" s="12">
        <v>13358</v>
      </c>
      <c r="H21" s="12">
        <v>13382</v>
      </c>
      <c r="I21" s="12">
        <v>13450</v>
      </c>
      <c r="J21" s="12">
        <v>13480</v>
      </c>
      <c r="K21" s="12">
        <v>13520</v>
      </c>
      <c r="L21" s="12">
        <v>13573</v>
      </c>
      <c r="M21" s="12">
        <v>13590</v>
      </c>
      <c r="N21" s="12">
        <v>13609</v>
      </c>
      <c r="O21" s="12">
        <v>13643</v>
      </c>
      <c r="P21" s="13">
        <f t="shared" si="3"/>
        <v>13457.916666666666</v>
      </c>
      <c r="Q21" s="4"/>
      <c r="R21" s="4"/>
      <c r="S21" s="14">
        <f t="shared" si="4"/>
        <v>0.8860223048327137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1.25">
      <c r="A22" s="4">
        <v>94</v>
      </c>
      <c r="B22" s="11" t="s">
        <v>51</v>
      </c>
      <c r="C22" s="12">
        <v>1416</v>
      </c>
      <c r="D22" s="12">
        <v>1412</v>
      </c>
      <c r="E22" s="12">
        <v>1403</v>
      </c>
      <c r="F22" s="12">
        <v>1404</v>
      </c>
      <c r="G22" s="12">
        <v>1388</v>
      </c>
      <c r="H22" s="12">
        <v>1377</v>
      </c>
      <c r="I22" s="12">
        <v>1360</v>
      </c>
      <c r="J22" s="12">
        <v>1345</v>
      </c>
      <c r="K22" s="12">
        <v>1344</v>
      </c>
      <c r="L22" s="12">
        <v>1332</v>
      </c>
      <c r="M22" s="12">
        <v>1336</v>
      </c>
      <c r="N22" s="12">
        <v>1338</v>
      </c>
      <c r="O22" s="12">
        <v>1340</v>
      </c>
      <c r="P22" s="13">
        <f t="shared" si="3"/>
        <v>1364.9166666666667</v>
      </c>
      <c r="Q22" s="4"/>
      <c r="R22" s="4"/>
      <c r="S22" s="14">
        <f t="shared" si="4"/>
        <v>1.9566176470588235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1.25">
      <c r="A23" s="4"/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11"/>
      <c r="B24" s="11" t="s">
        <v>52</v>
      </c>
      <c r="C24" s="13">
        <f aca="true" t="shared" si="5" ref="C24:O24">SUM(C17:C22)</f>
        <v>45891</v>
      </c>
      <c r="D24" s="13">
        <f t="shared" si="5"/>
        <v>45816</v>
      </c>
      <c r="E24" s="13">
        <f t="shared" si="5"/>
        <v>45751</v>
      </c>
      <c r="F24" s="13">
        <f t="shared" si="5"/>
        <v>45761</v>
      </c>
      <c r="G24" s="13">
        <f t="shared" si="5"/>
        <v>45681</v>
      </c>
      <c r="H24" s="13">
        <f t="shared" si="5"/>
        <v>45614</v>
      </c>
      <c r="I24" s="13">
        <f t="shared" si="5"/>
        <v>45563</v>
      </c>
      <c r="J24" s="13">
        <f t="shared" si="5"/>
        <v>45474</v>
      </c>
      <c r="K24" s="13">
        <f t="shared" si="5"/>
        <v>45425</v>
      </c>
      <c r="L24" s="13">
        <f t="shared" si="5"/>
        <v>45411</v>
      </c>
      <c r="M24" s="13">
        <f t="shared" si="5"/>
        <v>45409</v>
      </c>
      <c r="N24" s="13">
        <f t="shared" si="5"/>
        <v>45429</v>
      </c>
      <c r="O24" s="13">
        <f t="shared" si="5"/>
        <v>45383</v>
      </c>
      <c r="P24" s="13">
        <f>AVERAGE(D24:O24)</f>
        <v>45559.75</v>
      </c>
      <c r="Q24" s="16"/>
      <c r="R24" s="16"/>
      <c r="S24" s="14">
        <f>+I52/I24</f>
        <v>1.5198735816342208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1.25">
      <c r="A25" s="4"/>
      <c r="B25" s="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16"/>
      <c r="S25" s="4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2" thickBot="1">
      <c r="A26" s="18"/>
      <c r="B26" s="100" t="s">
        <v>53</v>
      </c>
      <c r="C26" s="19">
        <f aca="true" t="shared" si="6" ref="C26:O26">C15+C24</f>
        <v>1359044</v>
      </c>
      <c r="D26" s="19">
        <f t="shared" si="6"/>
        <v>1363362</v>
      </c>
      <c r="E26" s="19">
        <f t="shared" si="6"/>
        <v>1366263</v>
      </c>
      <c r="F26" s="19">
        <f t="shared" si="6"/>
        <v>1370499</v>
      </c>
      <c r="G26" s="19">
        <f t="shared" si="6"/>
        <v>1372365</v>
      </c>
      <c r="H26" s="19">
        <f t="shared" si="6"/>
        <v>1376460</v>
      </c>
      <c r="I26" s="19">
        <f t="shared" si="6"/>
        <v>1374041</v>
      </c>
      <c r="J26" s="19">
        <f t="shared" si="6"/>
        <v>1374818</v>
      </c>
      <c r="K26" s="19">
        <f t="shared" si="6"/>
        <v>1376375</v>
      </c>
      <c r="L26" s="19">
        <f t="shared" si="6"/>
        <v>1378237</v>
      </c>
      <c r="M26" s="19">
        <f t="shared" si="6"/>
        <v>1380667</v>
      </c>
      <c r="N26" s="19">
        <f t="shared" si="6"/>
        <v>1380083</v>
      </c>
      <c r="O26" s="19">
        <f t="shared" si="6"/>
        <v>1382230</v>
      </c>
      <c r="P26" s="20">
        <f>AVERAGE(D26:O26)</f>
        <v>1374616.6666666667</v>
      </c>
      <c r="Q26" s="16"/>
      <c r="R26" s="16"/>
      <c r="S26" s="14">
        <f>+I54/I26</f>
        <v>1.0269831831801235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2:255" ht="11.25">
      <c r="B27" s="11" t="s">
        <v>240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7"/>
      <c r="R27" s="17"/>
      <c r="S27" s="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3:255" ht="11.25">
      <c r="C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7"/>
      <c r="R28" s="17"/>
      <c r="S28" s="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">
      <c r="A29" s="153" t="s">
        <v>233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ht="13.5">
      <c r="B30" s="154" t="s">
        <v>131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ht="13.5">
      <c r="B31" s="154" t="s">
        <v>248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2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21" customHeight="1">
      <c r="A33" s="108" t="s">
        <v>39</v>
      </c>
      <c r="B33" s="109" t="s">
        <v>40</v>
      </c>
      <c r="C33" s="110" t="str">
        <f>+C5</f>
        <v>Dic/07</v>
      </c>
      <c r="D33" s="111" t="s">
        <v>117</v>
      </c>
      <c r="E33" s="111" t="s">
        <v>118</v>
      </c>
      <c r="F33" s="111" t="s">
        <v>119</v>
      </c>
      <c r="G33" s="111" t="s">
        <v>120</v>
      </c>
      <c r="H33" s="111" t="s">
        <v>121</v>
      </c>
      <c r="I33" s="111" t="s">
        <v>122</v>
      </c>
      <c r="J33" s="111" t="s">
        <v>123</v>
      </c>
      <c r="K33" s="111" t="s">
        <v>124</v>
      </c>
      <c r="L33" s="111" t="s">
        <v>125</v>
      </c>
      <c r="M33" s="111" t="s">
        <v>126</v>
      </c>
      <c r="N33" s="111" t="s">
        <v>127</v>
      </c>
      <c r="O33" s="111" t="s">
        <v>128</v>
      </c>
      <c r="P33" s="111" t="s">
        <v>129</v>
      </c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1.25">
      <c r="A34" s="4">
        <v>67</v>
      </c>
      <c r="B34" s="11" t="str">
        <f aca="true" t="shared" si="7" ref="B34:B41">+B6</f>
        <v>Colmena Golden Cross</v>
      </c>
      <c r="C34" s="12">
        <v>209152</v>
      </c>
      <c r="D34" s="12">
        <v>209900</v>
      </c>
      <c r="E34" s="12">
        <v>210233</v>
      </c>
      <c r="F34" s="12">
        <v>210319</v>
      </c>
      <c r="G34" s="12">
        <v>210519</v>
      </c>
      <c r="H34" s="12">
        <v>210750</v>
      </c>
      <c r="I34" s="12">
        <v>208916</v>
      </c>
      <c r="J34" s="12">
        <v>207916</v>
      </c>
      <c r="K34" s="12">
        <v>207291</v>
      </c>
      <c r="L34" s="12">
        <v>207419</v>
      </c>
      <c r="M34" s="12">
        <v>207866</v>
      </c>
      <c r="N34" s="12">
        <v>208602</v>
      </c>
      <c r="O34" s="12">
        <v>209453</v>
      </c>
      <c r="P34" s="13">
        <f aca="true" t="shared" si="8" ref="P34:P41">AVERAGE(D34:O34)</f>
        <v>209098.66666666666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1.25">
      <c r="A35" s="4">
        <v>70</v>
      </c>
      <c r="B35" s="11" t="str">
        <f t="shared" si="7"/>
        <v>Normédica</v>
      </c>
      <c r="C35" s="12">
        <v>38169</v>
      </c>
      <c r="D35" s="12">
        <v>38471</v>
      </c>
      <c r="E35" s="12">
        <v>38409</v>
      </c>
      <c r="F35" s="12">
        <v>38477</v>
      </c>
      <c r="G35" s="12">
        <v>38524</v>
      </c>
      <c r="H35" s="12">
        <v>38434</v>
      </c>
      <c r="I35" s="12">
        <v>39274</v>
      </c>
      <c r="J35" s="12">
        <v>39221</v>
      </c>
      <c r="K35" s="12">
        <v>39124</v>
      </c>
      <c r="L35" s="12">
        <v>38998</v>
      </c>
      <c r="M35" s="12">
        <v>38630</v>
      </c>
      <c r="N35" s="12"/>
      <c r="O35" s="12"/>
      <c r="P35" s="13">
        <f t="shared" si="8"/>
        <v>38756.2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1.25">
      <c r="A36" s="4">
        <v>78</v>
      </c>
      <c r="B36" s="11" t="str">
        <f t="shared" si="7"/>
        <v>Isapre Cruz Blanca S.A.</v>
      </c>
      <c r="C36" s="12">
        <v>257115</v>
      </c>
      <c r="D36" s="12">
        <v>257392</v>
      </c>
      <c r="E36" s="12">
        <v>257530</v>
      </c>
      <c r="F36" s="12">
        <v>256752</v>
      </c>
      <c r="G36" s="12">
        <v>256168</v>
      </c>
      <c r="H36" s="12">
        <v>255055</v>
      </c>
      <c r="I36" s="12">
        <v>251063</v>
      </c>
      <c r="J36" s="12">
        <v>248485</v>
      </c>
      <c r="K36" s="12">
        <v>245946</v>
      </c>
      <c r="L36" s="12">
        <v>244904</v>
      </c>
      <c r="M36" s="12">
        <v>244329</v>
      </c>
      <c r="N36" s="12">
        <v>281854</v>
      </c>
      <c r="O36" s="12">
        <v>280118</v>
      </c>
      <c r="P36" s="13">
        <f t="shared" si="8"/>
        <v>256633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1.25">
      <c r="A37" s="4">
        <v>80</v>
      </c>
      <c r="B37" s="11" t="str">
        <f t="shared" si="7"/>
        <v>Vida Tres</v>
      </c>
      <c r="C37" s="12">
        <v>67907</v>
      </c>
      <c r="D37" s="12">
        <v>67557</v>
      </c>
      <c r="E37" s="12">
        <v>67508</v>
      </c>
      <c r="F37" s="12">
        <v>67518</v>
      </c>
      <c r="G37" s="12">
        <v>67431</v>
      </c>
      <c r="H37" s="12">
        <v>67489</v>
      </c>
      <c r="I37" s="12">
        <v>67372</v>
      </c>
      <c r="J37" s="12">
        <v>67176</v>
      </c>
      <c r="K37" s="12">
        <v>67181</v>
      </c>
      <c r="L37" s="12">
        <v>66667</v>
      </c>
      <c r="M37" s="12">
        <v>66344</v>
      </c>
      <c r="N37" s="12">
        <v>66042</v>
      </c>
      <c r="O37" s="12">
        <v>65905</v>
      </c>
      <c r="P37" s="13">
        <f t="shared" si="8"/>
        <v>67015.83333333333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1.25">
      <c r="A38" s="4">
        <v>81</v>
      </c>
      <c r="B38" s="11" t="str">
        <f t="shared" si="7"/>
        <v>Ferrosalud</v>
      </c>
      <c r="C38" s="12">
        <v>11890</v>
      </c>
      <c r="D38" s="12">
        <v>11887</v>
      </c>
      <c r="E38" s="12">
        <v>11927</v>
      </c>
      <c r="F38" s="12">
        <v>11886</v>
      </c>
      <c r="G38" s="12">
        <v>11697</v>
      </c>
      <c r="H38" s="12">
        <v>11321</v>
      </c>
      <c r="I38" s="12">
        <v>10995</v>
      </c>
      <c r="J38" s="12">
        <v>10679</v>
      </c>
      <c r="K38" s="12">
        <v>10367</v>
      </c>
      <c r="L38" s="12">
        <v>9996</v>
      </c>
      <c r="M38" s="12">
        <v>9679</v>
      </c>
      <c r="N38" s="12">
        <v>9292</v>
      </c>
      <c r="O38" s="12">
        <v>9066</v>
      </c>
      <c r="P38" s="13">
        <f>AVERAGE(D38:O38)</f>
        <v>10732.666666666666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1.25">
      <c r="A39" s="4">
        <v>88</v>
      </c>
      <c r="B39" s="11" t="str">
        <f t="shared" si="7"/>
        <v>Mas Vida</v>
      </c>
      <c r="C39" s="12">
        <v>125790</v>
      </c>
      <c r="D39" s="12">
        <v>126918</v>
      </c>
      <c r="E39" s="12">
        <v>127615</v>
      </c>
      <c r="F39" s="12">
        <v>128622</v>
      </c>
      <c r="G39" s="12">
        <v>129776</v>
      </c>
      <c r="H39" s="12">
        <v>131333</v>
      </c>
      <c r="I39" s="12">
        <v>136112</v>
      </c>
      <c r="J39" s="12">
        <v>139949</v>
      </c>
      <c r="K39" s="12">
        <v>143228</v>
      </c>
      <c r="L39" s="12">
        <v>146316</v>
      </c>
      <c r="M39" s="12">
        <v>148848</v>
      </c>
      <c r="N39" s="12">
        <v>150584</v>
      </c>
      <c r="O39" s="12">
        <v>152561</v>
      </c>
      <c r="P39" s="13">
        <f t="shared" si="8"/>
        <v>138488.5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1.25">
      <c r="A40" s="4">
        <v>99</v>
      </c>
      <c r="B40" s="11" t="str">
        <f t="shared" si="7"/>
        <v>Isapre Banmédica</v>
      </c>
      <c r="C40" s="12">
        <v>297319</v>
      </c>
      <c r="D40" s="12">
        <v>295982</v>
      </c>
      <c r="E40" s="12">
        <v>294954</v>
      </c>
      <c r="F40" s="12">
        <v>294698</v>
      </c>
      <c r="G40" s="12">
        <v>293999</v>
      </c>
      <c r="H40" s="12">
        <v>293810</v>
      </c>
      <c r="I40" s="12">
        <v>290418</v>
      </c>
      <c r="J40" s="12">
        <v>289667</v>
      </c>
      <c r="K40" s="12">
        <v>288726</v>
      </c>
      <c r="L40" s="12">
        <v>287282</v>
      </c>
      <c r="M40" s="12">
        <v>286408</v>
      </c>
      <c r="N40" s="12">
        <v>285477</v>
      </c>
      <c r="O40" s="12">
        <v>284390</v>
      </c>
      <c r="P40" s="13">
        <f t="shared" si="8"/>
        <v>290484.25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1.25">
      <c r="A41" s="4">
        <v>107</v>
      </c>
      <c r="B41" s="11" t="str">
        <f t="shared" si="7"/>
        <v>Consalud S.A.</v>
      </c>
      <c r="C41" s="12">
        <v>340252</v>
      </c>
      <c r="D41" s="12">
        <v>340535</v>
      </c>
      <c r="E41" s="12">
        <v>340241</v>
      </c>
      <c r="F41" s="12">
        <v>340331</v>
      </c>
      <c r="G41" s="12">
        <v>339869</v>
      </c>
      <c r="H41" s="12">
        <v>339741</v>
      </c>
      <c r="I41" s="12">
        <v>337717</v>
      </c>
      <c r="J41" s="12">
        <v>336323</v>
      </c>
      <c r="K41" s="12">
        <v>335072</v>
      </c>
      <c r="L41" s="12">
        <v>333197</v>
      </c>
      <c r="M41" s="12">
        <v>331560</v>
      </c>
      <c r="N41" s="12">
        <v>329780</v>
      </c>
      <c r="O41" s="12">
        <v>328747</v>
      </c>
      <c r="P41" s="13">
        <f t="shared" si="8"/>
        <v>336092.75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1.25">
      <c r="A42" s="4"/>
      <c r="B42" s="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ht="11.25">
      <c r="B43" s="11" t="s">
        <v>46</v>
      </c>
      <c r="C43" s="13">
        <f aca="true" t="shared" si="9" ref="C43:O43">SUM(C34:C42)</f>
        <v>1347594</v>
      </c>
      <c r="D43" s="13">
        <f t="shared" si="9"/>
        <v>1348642</v>
      </c>
      <c r="E43" s="13">
        <f t="shared" si="9"/>
        <v>1348417</v>
      </c>
      <c r="F43" s="13">
        <f t="shared" si="9"/>
        <v>1348603</v>
      </c>
      <c r="G43" s="13">
        <f t="shared" si="9"/>
        <v>1347983</v>
      </c>
      <c r="H43" s="13">
        <f t="shared" si="9"/>
        <v>1347933</v>
      </c>
      <c r="I43" s="13">
        <f t="shared" si="9"/>
        <v>1341867</v>
      </c>
      <c r="J43" s="13">
        <f t="shared" si="9"/>
        <v>1339416</v>
      </c>
      <c r="K43" s="13">
        <f t="shared" si="9"/>
        <v>1336935</v>
      </c>
      <c r="L43" s="13">
        <f t="shared" si="9"/>
        <v>1334779</v>
      </c>
      <c r="M43" s="13">
        <f t="shared" si="9"/>
        <v>1333664</v>
      </c>
      <c r="N43" s="13">
        <f t="shared" si="9"/>
        <v>1331631</v>
      </c>
      <c r="O43" s="13">
        <f t="shared" si="9"/>
        <v>1330240</v>
      </c>
      <c r="P43" s="13">
        <f>AVERAGE(D43:O43)</f>
        <v>1340842.5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1.25">
      <c r="A44" s="4"/>
      <c r="B44" s="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1.25">
      <c r="A45" s="4">
        <v>62</v>
      </c>
      <c r="B45" s="11" t="str">
        <f aca="true" t="shared" si="10" ref="B45:B50">+B17</f>
        <v>San Lorenzo</v>
      </c>
      <c r="C45" s="12">
        <v>4150</v>
      </c>
      <c r="D45" s="12">
        <v>4023</v>
      </c>
      <c r="E45" s="12">
        <v>4011</v>
      </c>
      <c r="F45" s="12">
        <v>3914</v>
      </c>
      <c r="G45" s="12">
        <v>3570</v>
      </c>
      <c r="H45" s="12">
        <v>3494</v>
      </c>
      <c r="I45" s="12">
        <v>3493</v>
      </c>
      <c r="J45" s="12">
        <v>3441</v>
      </c>
      <c r="K45" s="12">
        <v>3436</v>
      </c>
      <c r="L45" s="12">
        <v>3291</v>
      </c>
      <c r="M45" s="12">
        <v>3372</v>
      </c>
      <c r="N45" s="12">
        <v>3362</v>
      </c>
      <c r="O45" s="12">
        <v>3368</v>
      </c>
      <c r="P45" s="13">
        <f aca="true" t="shared" si="11" ref="P45:P50">AVERAGE(D45:O45)</f>
        <v>3564.5833333333335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1.25">
      <c r="A46" s="4">
        <v>63</v>
      </c>
      <c r="B46" s="11" t="str">
        <f t="shared" si="10"/>
        <v>Fusat Ltda.</v>
      </c>
      <c r="C46" s="12">
        <v>22373</v>
      </c>
      <c r="D46" s="12">
        <v>22370</v>
      </c>
      <c r="E46" s="12">
        <v>22225</v>
      </c>
      <c r="F46" s="12">
        <v>22154</v>
      </c>
      <c r="G46" s="12">
        <v>22006</v>
      </c>
      <c r="H46" s="12">
        <v>21851</v>
      </c>
      <c r="I46" s="12">
        <v>21773</v>
      </c>
      <c r="J46" s="12">
        <v>21704</v>
      </c>
      <c r="K46" s="12">
        <v>21342</v>
      </c>
      <c r="L46" s="12">
        <v>21292</v>
      </c>
      <c r="M46" s="12">
        <v>20980</v>
      </c>
      <c r="N46" s="12">
        <v>20921</v>
      </c>
      <c r="O46" s="12">
        <v>20411</v>
      </c>
      <c r="P46" s="13">
        <f t="shared" si="11"/>
        <v>21585.75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65</v>
      </c>
      <c r="B47" s="11" t="str">
        <f t="shared" si="10"/>
        <v>Chuquicamata</v>
      </c>
      <c r="C47" s="12">
        <v>24521</v>
      </c>
      <c r="D47" s="12">
        <v>24613</v>
      </c>
      <c r="E47" s="12">
        <v>24815</v>
      </c>
      <c r="F47" s="12">
        <v>25252</v>
      </c>
      <c r="G47" s="12">
        <v>24090</v>
      </c>
      <c r="H47" s="12">
        <v>24790</v>
      </c>
      <c r="I47" s="12">
        <v>25039</v>
      </c>
      <c r="J47" s="12">
        <v>25139</v>
      </c>
      <c r="K47" s="12">
        <v>25339</v>
      </c>
      <c r="L47" s="12">
        <v>24410</v>
      </c>
      <c r="M47" s="12">
        <v>24903</v>
      </c>
      <c r="N47" s="12">
        <v>25202</v>
      </c>
      <c r="O47" s="12">
        <v>24901</v>
      </c>
      <c r="P47" s="13">
        <f t="shared" si="11"/>
        <v>24874.416666666668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68</v>
      </c>
      <c r="B48" s="11" t="str">
        <f t="shared" si="10"/>
        <v>Río Blanco</v>
      </c>
      <c r="C48" s="12">
        <v>4000</v>
      </c>
      <c r="D48" s="12">
        <v>4029</v>
      </c>
      <c r="E48" s="12">
        <v>4025</v>
      </c>
      <c r="F48" s="12">
        <v>4104</v>
      </c>
      <c r="G48" s="12">
        <v>4250</v>
      </c>
      <c r="H48" s="12">
        <v>4285</v>
      </c>
      <c r="I48" s="12">
        <v>4367</v>
      </c>
      <c r="J48" s="12">
        <v>4405</v>
      </c>
      <c r="K48" s="12">
        <v>4412</v>
      </c>
      <c r="L48" s="12">
        <v>4436</v>
      </c>
      <c r="M48" s="12">
        <v>4441</v>
      </c>
      <c r="N48" s="12">
        <v>4462</v>
      </c>
      <c r="O48" s="12">
        <v>4390</v>
      </c>
      <c r="P48" s="13">
        <f t="shared" si="11"/>
        <v>4300.5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>
        <v>76</v>
      </c>
      <c r="B49" s="11" t="str">
        <f t="shared" si="10"/>
        <v>Isapre Fundación</v>
      </c>
      <c r="C49" s="12">
        <v>12522</v>
      </c>
      <c r="D49" s="12">
        <v>12517</v>
      </c>
      <c r="E49" s="12">
        <v>12504</v>
      </c>
      <c r="F49" s="12">
        <v>12521</v>
      </c>
      <c r="G49" s="12">
        <v>12537</v>
      </c>
      <c r="H49" s="12">
        <v>11844</v>
      </c>
      <c r="I49" s="12">
        <v>11917</v>
      </c>
      <c r="J49" s="12">
        <v>12025</v>
      </c>
      <c r="K49" s="12">
        <v>12142</v>
      </c>
      <c r="L49" s="12">
        <v>12184</v>
      </c>
      <c r="M49" s="12">
        <v>12225</v>
      </c>
      <c r="N49" s="12">
        <v>12179</v>
      </c>
      <c r="O49" s="12">
        <v>12223</v>
      </c>
      <c r="P49" s="13">
        <f t="shared" si="11"/>
        <v>12234.833333333334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>
        <v>94</v>
      </c>
      <c r="B50" s="11" t="str">
        <f t="shared" si="10"/>
        <v>Cruz del Norte</v>
      </c>
      <c r="C50" s="12">
        <v>2806</v>
      </c>
      <c r="D50" s="12">
        <v>2760</v>
      </c>
      <c r="E50" s="12">
        <v>2751</v>
      </c>
      <c r="F50" s="12">
        <v>2779</v>
      </c>
      <c r="G50" s="12">
        <v>2742</v>
      </c>
      <c r="H50" s="12">
        <v>2747</v>
      </c>
      <c r="I50" s="12">
        <v>2661</v>
      </c>
      <c r="J50" s="12">
        <v>2722</v>
      </c>
      <c r="K50" s="12">
        <v>2710</v>
      </c>
      <c r="L50" s="12">
        <v>2691</v>
      </c>
      <c r="M50" s="12">
        <v>2599</v>
      </c>
      <c r="N50" s="12">
        <v>2622</v>
      </c>
      <c r="O50" s="12">
        <v>2633</v>
      </c>
      <c r="P50" s="13">
        <f t="shared" si="11"/>
        <v>2701.4166666666665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/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11"/>
      <c r="B52" s="11" t="s">
        <v>52</v>
      </c>
      <c r="C52" s="13">
        <f aca="true" t="shared" si="12" ref="C52:O52">SUM(C45:C50)</f>
        <v>70372</v>
      </c>
      <c r="D52" s="13">
        <f t="shared" si="12"/>
        <v>70312</v>
      </c>
      <c r="E52" s="13">
        <f t="shared" si="12"/>
        <v>70331</v>
      </c>
      <c r="F52" s="13">
        <f t="shared" si="12"/>
        <v>70724</v>
      </c>
      <c r="G52" s="13">
        <f t="shared" si="12"/>
        <v>69195</v>
      </c>
      <c r="H52" s="13">
        <f t="shared" si="12"/>
        <v>69011</v>
      </c>
      <c r="I52" s="13">
        <f t="shared" si="12"/>
        <v>69250</v>
      </c>
      <c r="J52" s="13">
        <f t="shared" si="12"/>
        <v>69436</v>
      </c>
      <c r="K52" s="13">
        <f t="shared" si="12"/>
        <v>69381</v>
      </c>
      <c r="L52" s="13">
        <f t="shared" si="12"/>
        <v>68304</v>
      </c>
      <c r="M52" s="13">
        <f t="shared" si="12"/>
        <v>68520</v>
      </c>
      <c r="N52" s="13">
        <f t="shared" si="12"/>
        <v>68748</v>
      </c>
      <c r="O52" s="13">
        <f t="shared" si="12"/>
        <v>67926</v>
      </c>
      <c r="P52" s="13">
        <f>AVERAGE(D52:O52)</f>
        <v>69261.5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>
      <c r="A53" s="4"/>
      <c r="B53" s="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2" thickBot="1">
      <c r="A54" s="18"/>
      <c r="B54" s="100" t="s">
        <v>53</v>
      </c>
      <c r="C54" s="19">
        <f aca="true" t="shared" si="13" ref="C54:O54">C43+C52</f>
        <v>1417966</v>
      </c>
      <c r="D54" s="19">
        <f t="shared" si="13"/>
        <v>1418954</v>
      </c>
      <c r="E54" s="19">
        <f t="shared" si="13"/>
        <v>1418748</v>
      </c>
      <c r="F54" s="19">
        <f t="shared" si="13"/>
        <v>1419327</v>
      </c>
      <c r="G54" s="19">
        <f t="shared" si="13"/>
        <v>1417178</v>
      </c>
      <c r="H54" s="19">
        <f t="shared" si="13"/>
        <v>1416944</v>
      </c>
      <c r="I54" s="19">
        <f t="shared" si="13"/>
        <v>1411117</v>
      </c>
      <c r="J54" s="19">
        <f t="shared" si="13"/>
        <v>1408852</v>
      </c>
      <c r="K54" s="19">
        <f t="shared" si="13"/>
        <v>1406316</v>
      </c>
      <c r="L54" s="19">
        <f t="shared" si="13"/>
        <v>1403083</v>
      </c>
      <c r="M54" s="19">
        <f t="shared" si="13"/>
        <v>1402184</v>
      </c>
      <c r="N54" s="19">
        <f t="shared" si="13"/>
        <v>1400379</v>
      </c>
      <c r="O54" s="19">
        <f t="shared" si="13"/>
        <v>1398166</v>
      </c>
      <c r="P54" s="20">
        <f>AVERAGE(D54:O54)</f>
        <v>1410104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ht="11.25">
      <c r="B55" s="11" t="str">
        <f>+B27</f>
        <v>Fuente: Superintendencia de Salud, Archivo Maestro de Beneficiarios.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3:255" ht="11.25">
      <c r="C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">
      <c r="A57" s="153" t="s">
        <v>233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255" ht="13.5">
      <c r="B58" s="154" t="s">
        <v>132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2:255" ht="13.5">
      <c r="B59" s="154" t="s">
        <v>249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2" thickBo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20.25" customHeight="1">
      <c r="A61" s="108" t="s">
        <v>39</v>
      </c>
      <c r="B61" s="109" t="s">
        <v>40</v>
      </c>
      <c r="C61" s="110" t="str">
        <f>+C33</f>
        <v>Dic/07</v>
      </c>
      <c r="D61" s="111" t="s">
        <v>117</v>
      </c>
      <c r="E61" s="111" t="s">
        <v>118</v>
      </c>
      <c r="F61" s="111" t="s">
        <v>119</v>
      </c>
      <c r="G61" s="111" t="s">
        <v>120</v>
      </c>
      <c r="H61" s="111" t="s">
        <v>121</v>
      </c>
      <c r="I61" s="111" t="s">
        <v>122</v>
      </c>
      <c r="J61" s="111" t="s">
        <v>123</v>
      </c>
      <c r="K61" s="111" t="s">
        <v>124</v>
      </c>
      <c r="L61" s="111" t="s">
        <v>125</v>
      </c>
      <c r="M61" s="111" t="s">
        <v>126</v>
      </c>
      <c r="N61" s="111" t="s">
        <v>127</v>
      </c>
      <c r="O61" s="111" t="s">
        <v>128</v>
      </c>
      <c r="P61" s="111" t="s">
        <v>129</v>
      </c>
      <c r="Q61" s="4"/>
      <c r="R61" s="4"/>
      <c r="S61" s="22" t="s">
        <v>133</v>
      </c>
      <c r="T61" s="22" t="s">
        <v>134</v>
      </c>
      <c r="U61" s="22" t="s">
        <v>135</v>
      </c>
      <c r="V61" s="22" t="s">
        <v>136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>
        <v>67</v>
      </c>
      <c r="B62" s="11" t="str">
        <f aca="true" t="shared" si="14" ref="B62:B69">+B6</f>
        <v>Colmena Golden Cross</v>
      </c>
      <c r="C62" s="13">
        <f aca="true" t="shared" si="15" ref="C62:O62">C6+C34</f>
        <v>409299</v>
      </c>
      <c r="D62" s="13">
        <f t="shared" si="15"/>
        <v>411603</v>
      </c>
      <c r="E62" s="13">
        <f t="shared" si="15"/>
        <v>412455</v>
      </c>
      <c r="F62" s="13">
        <f t="shared" si="15"/>
        <v>413509</v>
      </c>
      <c r="G62" s="13">
        <f t="shared" si="15"/>
        <v>414590</v>
      </c>
      <c r="H62" s="13">
        <f t="shared" si="15"/>
        <v>416298</v>
      </c>
      <c r="I62" s="13">
        <f t="shared" si="15"/>
        <v>413524</v>
      </c>
      <c r="J62" s="13">
        <f t="shared" si="15"/>
        <v>412377</v>
      </c>
      <c r="K62" s="13">
        <f t="shared" si="15"/>
        <v>412107</v>
      </c>
      <c r="L62" s="13">
        <f t="shared" si="15"/>
        <v>413446</v>
      </c>
      <c r="M62" s="13">
        <f t="shared" si="15"/>
        <v>415200</v>
      </c>
      <c r="N62" s="13">
        <f t="shared" si="15"/>
        <v>417392</v>
      </c>
      <c r="O62" s="13">
        <f t="shared" si="15"/>
        <v>419971</v>
      </c>
      <c r="P62" s="13">
        <f aca="true" t="shared" si="16" ref="P62:P69">AVERAGE(D62:O62)</f>
        <v>414372.6666666667</v>
      </c>
      <c r="Q62" s="4"/>
      <c r="R62" s="4"/>
      <c r="S62" s="23">
        <f aca="true" t="shared" si="17" ref="S62:S69">AVERAGE(D62:F62)</f>
        <v>412522.3333333333</v>
      </c>
      <c r="T62" s="4">
        <f aca="true" t="shared" si="18" ref="T62:T69">AVERAGE(G62:I62)</f>
        <v>414804</v>
      </c>
      <c r="U62" s="4">
        <f aca="true" t="shared" si="19" ref="U62:U69">AVERAGE(J62:L62)</f>
        <v>412643.3333333333</v>
      </c>
      <c r="V62" s="4">
        <f aca="true" t="shared" si="20" ref="V62:V69">AVERAGE(M62:O62)</f>
        <v>417521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1.25">
      <c r="A63" s="4">
        <v>70</v>
      </c>
      <c r="B63" s="11" t="str">
        <f t="shared" si="14"/>
        <v>Normédica</v>
      </c>
      <c r="C63" s="13">
        <f aca="true" t="shared" si="21" ref="C63:O63">C7+C35</f>
        <v>63930</v>
      </c>
      <c r="D63" s="13">
        <f t="shared" si="21"/>
        <v>64409</v>
      </c>
      <c r="E63" s="13">
        <f t="shared" si="21"/>
        <v>64485</v>
      </c>
      <c r="F63" s="13">
        <f t="shared" si="21"/>
        <v>64780</v>
      </c>
      <c r="G63" s="13">
        <f t="shared" si="21"/>
        <v>64841</v>
      </c>
      <c r="H63" s="13">
        <f t="shared" si="21"/>
        <v>64961</v>
      </c>
      <c r="I63" s="13">
        <f t="shared" si="21"/>
        <v>65536</v>
      </c>
      <c r="J63" s="13">
        <f t="shared" si="21"/>
        <v>65542</v>
      </c>
      <c r="K63" s="13">
        <f t="shared" si="21"/>
        <v>65425</v>
      </c>
      <c r="L63" s="13">
        <f t="shared" si="21"/>
        <v>65172</v>
      </c>
      <c r="M63" s="13">
        <f t="shared" si="21"/>
        <v>64522</v>
      </c>
      <c r="N63" s="13">
        <f t="shared" si="21"/>
        <v>0</v>
      </c>
      <c r="O63" s="13">
        <f t="shared" si="21"/>
        <v>0</v>
      </c>
      <c r="P63" s="13">
        <f t="shared" si="16"/>
        <v>54139.416666666664</v>
      </c>
      <c r="Q63" s="4"/>
      <c r="R63" s="4"/>
      <c r="S63" s="23">
        <f t="shared" si="17"/>
        <v>64558</v>
      </c>
      <c r="T63" s="4">
        <f t="shared" si="18"/>
        <v>65112.666666666664</v>
      </c>
      <c r="U63" s="4">
        <f t="shared" si="19"/>
        <v>65379.666666666664</v>
      </c>
      <c r="V63" s="4">
        <f t="shared" si="20"/>
        <v>21507.333333333332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>
        <v>78</v>
      </c>
      <c r="B64" s="11" t="str">
        <f t="shared" si="14"/>
        <v>Isapre Cruz Blanca S.A.</v>
      </c>
      <c r="C64" s="13">
        <f aca="true" t="shared" si="22" ref="C64:O64">C8+C36</f>
        <v>520882</v>
      </c>
      <c r="D64" s="13">
        <f t="shared" si="22"/>
        <v>523131</v>
      </c>
      <c r="E64" s="13">
        <f t="shared" si="22"/>
        <v>524255</v>
      </c>
      <c r="F64" s="13">
        <f t="shared" si="22"/>
        <v>524076</v>
      </c>
      <c r="G64" s="13">
        <f t="shared" si="22"/>
        <v>523676</v>
      </c>
      <c r="H64" s="13">
        <f t="shared" si="22"/>
        <v>522442</v>
      </c>
      <c r="I64" s="13">
        <f t="shared" si="22"/>
        <v>515111</v>
      </c>
      <c r="J64" s="13">
        <f t="shared" si="22"/>
        <v>510843</v>
      </c>
      <c r="K64" s="13">
        <f t="shared" si="22"/>
        <v>507428</v>
      </c>
      <c r="L64" s="13">
        <f t="shared" si="22"/>
        <v>506250</v>
      </c>
      <c r="M64" s="13">
        <f t="shared" si="22"/>
        <v>505633</v>
      </c>
      <c r="N64" s="13">
        <f t="shared" si="22"/>
        <v>567850</v>
      </c>
      <c r="O64" s="13">
        <f t="shared" si="22"/>
        <v>565144</v>
      </c>
      <c r="P64" s="13">
        <f t="shared" si="16"/>
        <v>524653.25</v>
      </c>
      <c r="Q64" s="4"/>
      <c r="R64" s="4"/>
      <c r="S64" s="23">
        <f t="shared" si="17"/>
        <v>523820.6666666667</v>
      </c>
      <c r="T64" s="4">
        <f t="shared" si="18"/>
        <v>520409.6666666667</v>
      </c>
      <c r="U64" s="4">
        <f t="shared" si="19"/>
        <v>508173.6666666667</v>
      </c>
      <c r="V64" s="4">
        <f t="shared" si="20"/>
        <v>546209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80</v>
      </c>
      <c r="B65" s="11" t="str">
        <f t="shared" si="14"/>
        <v>Vida Tres</v>
      </c>
      <c r="C65" s="13">
        <f aca="true" t="shared" si="23" ref="C65:O65">C9+C37</f>
        <v>137794</v>
      </c>
      <c r="D65" s="13">
        <f t="shared" si="23"/>
        <v>137110</v>
      </c>
      <c r="E65" s="13">
        <f t="shared" si="23"/>
        <v>137087</v>
      </c>
      <c r="F65" s="13">
        <f t="shared" si="23"/>
        <v>137124</v>
      </c>
      <c r="G65" s="13">
        <f t="shared" si="23"/>
        <v>137106</v>
      </c>
      <c r="H65" s="13">
        <f t="shared" si="23"/>
        <v>137233</v>
      </c>
      <c r="I65" s="13">
        <f t="shared" si="23"/>
        <v>137161</v>
      </c>
      <c r="J65" s="13">
        <f t="shared" si="23"/>
        <v>136914</v>
      </c>
      <c r="K65" s="13">
        <f t="shared" si="23"/>
        <v>137100</v>
      </c>
      <c r="L65" s="13">
        <f t="shared" si="23"/>
        <v>136454</v>
      </c>
      <c r="M65" s="13">
        <f t="shared" si="23"/>
        <v>136160</v>
      </c>
      <c r="N65" s="13">
        <f t="shared" si="23"/>
        <v>135720</v>
      </c>
      <c r="O65" s="13">
        <f t="shared" si="23"/>
        <v>135632</v>
      </c>
      <c r="P65" s="13">
        <f t="shared" si="16"/>
        <v>136733.41666666666</v>
      </c>
      <c r="Q65" s="4"/>
      <c r="R65" s="4"/>
      <c r="S65" s="23">
        <f t="shared" si="17"/>
        <v>137107</v>
      </c>
      <c r="T65" s="4">
        <f t="shared" si="18"/>
        <v>137166.66666666666</v>
      </c>
      <c r="U65" s="4">
        <f t="shared" si="19"/>
        <v>136822.66666666666</v>
      </c>
      <c r="V65" s="4">
        <f t="shared" si="20"/>
        <v>135837.33333333334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81</v>
      </c>
      <c r="B66" s="11" t="str">
        <f t="shared" si="14"/>
        <v>Ferrosalud</v>
      </c>
      <c r="C66" s="13">
        <f aca="true" t="shared" si="24" ref="C66:O66">C10+C38</f>
        <v>24297</v>
      </c>
      <c r="D66" s="13">
        <f t="shared" si="24"/>
        <v>24355</v>
      </c>
      <c r="E66" s="13">
        <f t="shared" si="24"/>
        <v>24458</v>
      </c>
      <c r="F66" s="13">
        <f t="shared" si="24"/>
        <v>24417</v>
      </c>
      <c r="G66" s="13">
        <f t="shared" si="24"/>
        <v>24029</v>
      </c>
      <c r="H66" s="13">
        <f t="shared" si="24"/>
        <v>23330</v>
      </c>
      <c r="I66" s="13">
        <f t="shared" si="24"/>
        <v>22574</v>
      </c>
      <c r="J66" s="13">
        <f t="shared" si="24"/>
        <v>21957</v>
      </c>
      <c r="K66" s="13">
        <f t="shared" si="24"/>
        <v>21364</v>
      </c>
      <c r="L66" s="13">
        <f t="shared" si="24"/>
        <v>20614</v>
      </c>
      <c r="M66" s="13">
        <f t="shared" si="24"/>
        <v>19989</v>
      </c>
      <c r="N66" s="13">
        <f t="shared" si="24"/>
        <v>19354</v>
      </c>
      <c r="O66" s="13">
        <f t="shared" si="24"/>
        <v>18862</v>
      </c>
      <c r="P66" s="13">
        <f>AVERAGE(D66:O66)</f>
        <v>22108.583333333332</v>
      </c>
      <c r="Q66" s="4"/>
      <c r="R66" s="4"/>
      <c r="S66" s="23">
        <f>AVERAGE(D66:F66)</f>
        <v>24410</v>
      </c>
      <c r="T66" s="4">
        <f>AVERAGE(G66:I66)</f>
        <v>23311</v>
      </c>
      <c r="U66" s="4">
        <f>AVERAGE(J66:L66)</f>
        <v>21311.666666666668</v>
      </c>
      <c r="V66" s="4">
        <f>AVERAGE(M66:O66)</f>
        <v>19401.666666666668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>
        <v>88</v>
      </c>
      <c r="B67" s="11" t="str">
        <f t="shared" si="14"/>
        <v>Mas Vida</v>
      </c>
      <c r="C67" s="13">
        <f aca="true" t="shared" si="25" ref="C67:O67">C11+C39</f>
        <v>252916</v>
      </c>
      <c r="D67" s="13">
        <f t="shared" si="25"/>
        <v>255832</v>
      </c>
      <c r="E67" s="13">
        <f t="shared" si="25"/>
        <v>257714</v>
      </c>
      <c r="F67" s="13">
        <f t="shared" si="25"/>
        <v>260203</v>
      </c>
      <c r="G67" s="13">
        <f t="shared" si="25"/>
        <v>262715</v>
      </c>
      <c r="H67" s="13">
        <f t="shared" si="25"/>
        <v>266411</v>
      </c>
      <c r="I67" s="13">
        <f t="shared" si="25"/>
        <v>276646</v>
      </c>
      <c r="J67" s="13">
        <f t="shared" si="25"/>
        <v>284780</v>
      </c>
      <c r="K67" s="13">
        <f t="shared" si="25"/>
        <v>291428</v>
      </c>
      <c r="L67" s="13">
        <f t="shared" si="25"/>
        <v>297744</v>
      </c>
      <c r="M67" s="13">
        <f t="shared" si="25"/>
        <v>302993</v>
      </c>
      <c r="N67" s="13">
        <f t="shared" si="25"/>
        <v>306862</v>
      </c>
      <c r="O67" s="13">
        <f t="shared" si="25"/>
        <v>310968</v>
      </c>
      <c r="P67" s="13">
        <f t="shared" si="16"/>
        <v>281191.3333333333</v>
      </c>
      <c r="Q67" s="4"/>
      <c r="R67" s="4"/>
      <c r="S67" s="23">
        <f t="shared" si="17"/>
        <v>257916.33333333334</v>
      </c>
      <c r="T67" s="4">
        <f t="shared" si="18"/>
        <v>268590.6666666667</v>
      </c>
      <c r="U67" s="4">
        <f t="shared" si="19"/>
        <v>291317.3333333333</v>
      </c>
      <c r="V67" s="4">
        <f t="shared" si="20"/>
        <v>306941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1.25">
      <c r="A68" s="4">
        <v>99</v>
      </c>
      <c r="B68" s="11" t="str">
        <f t="shared" si="14"/>
        <v>Isapre Banmédica</v>
      </c>
      <c r="C68" s="13">
        <f aca="true" t="shared" si="26" ref="C68:O68">C12+C40</f>
        <v>608623</v>
      </c>
      <c r="D68" s="13">
        <f t="shared" si="26"/>
        <v>603613</v>
      </c>
      <c r="E68" s="13">
        <f t="shared" si="26"/>
        <v>601196</v>
      </c>
      <c r="F68" s="13">
        <f t="shared" si="26"/>
        <v>600137</v>
      </c>
      <c r="G68" s="13">
        <f t="shared" si="26"/>
        <v>598472</v>
      </c>
      <c r="H68" s="13">
        <f t="shared" si="26"/>
        <v>597514</v>
      </c>
      <c r="I68" s="13">
        <f t="shared" si="26"/>
        <v>591431</v>
      </c>
      <c r="J68" s="13">
        <f t="shared" si="26"/>
        <v>589065</v>
      </c>
      <c r="K68" s="13">
        <f t="shared" si="26"/>
        <v>587048</v>
      </c>
      <c r="L68" s="13">
        <f t="shared" si="26"/>
        <v>583968</v>
      </c>
      <c r="M68" s="13">
        <f t="shared" si="26"/>
        <v>582520</v>
      </c>
      <c r="N68" s="13">
        <f t="shared" si="26"/>
        <v>580975</v>
      </c>
      <c r="O68" s="13">
        <f t="shared" si="26"/>
        <v>578877</v>
      </c>
      <c r="P68" s="13">
        <f t="shared" si="16"/>
        <v>591234.6666666666</v>
      </c>
      <c r="Q68" s="4"/>
      <c r="R68" s="4"/>
      <c r="S68" s="23">
        <f t="shared" si="17"/>
        <v>601648.6666666666</v>
      </c>
      <c r="T68" s="4">
        <f t="shared" si="18"/>
        <v>595805.6666666666</v>
      </c>
      <c r="U68" s="4">
        <f t="shared" si="19"/>
        <v>586693.6666666666</v>
      </c>
      <c r="V68" s="4">
        <f t="shared" si="20"/>
        <v>580790.6666666666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>
        <v>107</v>
      </c>
      <c r="B69" s="11" t="str">
        <f t="shared" si="14"/>
        <v>Consalud S.A.</v>
      </c>
      <c r="C69" s="13">
        <f aca="true" t="shared" si="27" ref="C69:O69">C13+C41</f>
        <v>643006</v>
      </c>
      <c r="D69" s="13">
        <f t="shared" si="27"/>
        <v>646135</v>
      </c>
      <c r="E69" s="13">
        <f t="shared" si="27"/>
        <v>647279</v>
      </c>
      <c r="F69" s="13">
        <f t="shared" si="27"/>
        <v>649095</v>
      </c>
      <c r="G69" s="13">
        <f t="shared" si="27"/>
        <v>649238</v>
      </c>
      <c r="H69" s="13">
        <f t="shared" si="27"/>
        <v>650590</v>
      </c>
      <c r="I69" s="13">
        <f t="shared" si="27"/>
        <v>648362</v>
      </c>
      <c r="J69" s="13">
        <f t="shared" si="27"/>
        <v>647282</v>
      </c>
      <c r="K69" s="13">
        <f t="shared" si="27"/>
        <v>645985</v>
      </c>
      <c r="L69" s="13">
        <f t="shared" si="27"/>
        <v>643957</v>
      </c>
      <c r="M69" s="13">
        <f t="shared" si="27"/>
        <v>641905</v>
      </c>
      <c r="N69" s="13">
        <f t="shared" si="27"/>
        <v>638132</v>
      </c>
      <c r="O69" s="13">
        <f t="shared" si="27"/>
        <v>637633</v>
      </c>
      <c r="P69" s="13">
        <f t="shared" si="16"/>
        <v>645466.0833333334</v>
      </c>
      <c r="Q69" s="4"/>
      <c r="R69" s="4"/>
      <c r="S69" s="23">
        <f t="shared" si="17"/>
        <v>647503</v>
      </c>
      <c r="T69" s="4">
        <f t="shared" si="18"/>
        <v>649396.6666666666</v>
      </c>
      <c r="U69" s="4">
        <f t="shared" si="19"/>
        <v>645741.3333333334</v>
      </c>
      <c r="V69" s="4">
        <f t="shared" si="20"/>
        <v>639223.3333333334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/>
      <c r="B70" s="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2:255" ht="11.25">
      <c r="B71" s="11" t="s">
        <v>46</v>
      </c>
      <c r="C71" s="13">
        <f aca="true" t="shared" si="28" ref="C71:O71">SUM(C62:C70)</f>
        <v>2660747</v>
      </c>
      <c r="D71" s="13">
        <f t="shared" si="28"/>
        <v>2666188</v>
      </c>
      <c r="E71" s="13">
        <f t="shared" si="28"/>
        <v>2668929</v>
      </c>
      <c r="F71" s="13">
        <f t="shared" si="28"/>
        <v>2673341</v>
      </c>
      <c r="G71" s="13">
        <f t="shared" si="28"/>
        <v>2674667</v>
      </c>
      <c r="H71" s="13">
        <f t="shared" si="28"/>
        <v>2678779</v>
      </c>
      <c r="I71" s="13">
        <f t="shared" si="28"/>
        <v>2670345</v>
      </c>
      <c r="J71" s="13">
        <f t="shared" si="28"/>
        <v>2668760</v>
      </c>
      <c r="K71" s="13">
        <f t="shared" si="28"/>
        <v>2667885</v>
      </c>
      <c r="L71" s="13">
        <f t="shared" si="28"/>
        <v>2667605</v>
      </c>
      <c r="M71" s="13">
        <f t="shared" si="28"/>
        <v>2668922</v>
      </c>
      <c r="N71" s="13">
        <f t="shared" si="28"/>
        <v>2666285</v>
      </c>
      <c r="O71" s="13">
        <f t="shared" si="28"/>
        <v>2667087</v>
      </c>
      <c r="P71" s="13">
        <f>AVERAGE(D71:O71)</f>
        <v>2669899.4166666665</v>
      </c>
      <c r="Q71" s="4"/>
      <c r="R71" s="4"/>
      <c r="S71" s="23">
        <f>AVERAGE(D71:F71)</f>
        <v>2669486</v>
      </c>
      <c r="T71" s="4">
        <f>AVERAGE(G71:I71)</f>
        <v>2674597</v>
      </c>
      <c r="U71" s="4">
        <f>AVERAGE(J71:L71)</f>
        <v>2668083.3333333335</v>
      </c>
      <c r="V71" s="4">
        <f>AVERAGE(M71:O71)</f>
        <v>2667431.3333333335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/>
      <c r="B72" s="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>
        <v>62</v>
      </c>
      <c r="B73" s="11" t="str">
        <f aca="true" t="shared" si="29" ref="B73:B78">+B17</f>
        <v>San Lorenzo</v>
      </c>
      <c r="C73" s="13">
        <f aca="true" t="shared" si="30" ref="C73:O73">C17+C45</f>
        <v>6053</v>
      </c>
      <c r="D73" s="13">
        <f t="shared" si="30"/>
        <v>5912</v>
      </c>
      <c r="E73" s="13">
        <f t="shared" si="30"/>
        <v>5889</v>
      </c>
      <c r="F73" s="13">
        <f t="shared" si="30"/>
        <v>5742</v>
      </c>
      <c r="G73" s="13">
        <f t="shared" si="30"/>
        <v>5321</v>
      </c>
      <c r="H73" s="13">
        <f t="shared" si="30"/>
        <v>5187</v>
      </c>
      <c r="I73" s="13">
        <f t="shared" si="30"/>
        <v>5174</v>
      </c>
      <c r="J73" s="13">
        <f t="shared" si="30"/>
        <v>5094</v>
      </c>
      <c r="K73" s="13">
        <f t="shared" si="30"/>
        <v>5077</v>
      </c>
      <c r="L73" s="13">
        <f t="shared" si="30"/>
        <v>4930</v>
      </c>
      <c r="M73" s="13">
        <f t="shared" si="30"/>
        <v>5006</v>
      </c>
      <c r="N73" s="13">
        <f t="shared" si="30"/>
        <v>4986</v>
      </c>
      <c r="O73" s="13">
        <f t="shared" si="30"/>
        <v>4987</v>
      </c>
      <c r="P73" s="13">
        <f aca="true" t="shared" si="31" ref="P73:P78">AVERAGE(D73:O73)</f>
        <v>5275.416666666667</v>
      </c>
      <c r="Q73" s="4"/>
      <c r="R73" s="4"/>
      <c r="S73" s="23">
        <f aca="true" t="shared" si="32" ref="S73:S78">AVERAGE(D73:F73)</f>
        <v>5847.666666666667</v>
      </c>
      <c r="T73" s="4">
        <f aca="true" t="shared" si="33" ref="T73:T78">AVERAGE(G73:I73)</f>
        <v>5227.333333333333</v>
      </c>
      <c r="U73" s="4">
        <f aca="true" t="shared" si="34" ref="U73:U78">AVERAGE(J73:L73)</f>
        <v>5033.666666666667</v>
      </c>
      <c r="V73" s="4">
        <f aca="true" t="shared" si="35" ref="V73:V78">AVERAGE(M73:O73)</f>
        <v>4993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4">
        <v>63</v>
      </c>
      <c r="B74" s="11" t="str">
        <f t="shared" si="29"/>
        <v>Fusat Ltda.</v>
      </c>
      <c r="C74" s="13">
        <f aca="true" t="shared" si="36" ref="C74:O74">C18+C46</f>
        <v>37911</v>
      </c>
      <c r="D74" s="13">
        <f t="shared" si="36"/>
        <v>37745</v>
      </c>
      <c r="E74" s="13">
        <f t="shared" si="36"/>
        <v>37512</v>
      </c>
      <c r="F74" s="13">
        <f t="shared" si="36"/>
        <v>37349</v>
      </c>
      <c r="G74" s="13">
        <f t="shared" si="36"/>
        <v>37081</v>
      </c>
      <c r="H74" s="13">
        <f t="shared" si="36"/>
        <v>36844</v>
      </c>
      <c r="I74" s="13">
        <f t="shared" si="36"/>
        <v>36623</v>
      </c>
      <c r="J74" s="13">
        <f t="shared" si="36"/>
        <v>36459</v>
      </c>
      <c r="K74" s="13">
        <f t="shared" si="36"/>
        <v>35989</v>
      </c>
      <c r="L74" s="13">
        <f t="shared" si="36"/>
        <v>35809</v>
      </c>
      <c r="M74" s="13">
        <f t="shared" si="36"/>
        <v>35441</v>
      </c>
      <c r="N74" s="13">
        <f t="shared" si="36"/>
        <v>35369</v>
      </c>
      <c r="O74" s="13">
        <f t="shared" si="36"/>
        <v>34778</v>
      </c>
      <c r="P74" s="13">
        <f t="shared" si="31"/>
        <v>36416.583333333336</v>
      </c>
      <c r="Q74" s="4"/>
      <c r="R74" s="4"/>
      <c r="S74" s="23">
        <f t="shared" si="32"/>
        <v>37535.333333333336</v>
      </c>
      <c r="T74" s="4">
        <f t="shared" si="33"/>
        <v>36849.333333333336</v>
      </c>
      <c r="U74" s="4">
        <f t="shared" si="34"/>
        <v>36085.666666666664</v>
      </c>
      <c r="V74" s="4">
        <f t="shared" si="35"/>
        <v>35196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>
        <v>65</v>
      </c>
      <c r="B75" s="11" t="str">
        <f t="shared" si="29"/>
        <v>Chuquicamata</v>
      </c>
      <c r="C75" s="13">
        <f aca="true" t="shared" si="37" ref="C75:O75">C19+C47</f>
        <v>36450</v>
      </c>
      <c r="D75" s="13">
        <f t="shared" si="37"/>
        <v>36593</v>
      </c>
      <c r="E75" s="13">
        <f t="shared" si="37"/>
        <v>36809</v>
      </c>
      <c r="F75" s="13">
        <f t="shared" si="37"/>
        <v>37320</v>
      </c>
      <c r="G75" s="13">
        <f t="shared" si="37"/>
        <v>36215</v>
      </c>
      <c r="H75" s="13">
        <f t="shared" si="37"/>
        <v>36939</v>
      </c>
      <c r="I75" s="13">
        <f t="shared" si="37"/>
        <v>37207</v>
      </c>
      <c r="J75" s="13">
        <f t="shared" si="37"/>
        <v>37318</v>
      </c>
      <c r="K75" s="13">
        <f t="shared" si="37"/>
        <v>37534</v>
      </c>
      <c r="L75" s="13">
        <f t="shared" si="37"/>
        <v>36677</v>
      </c>
      <c r="M75" s="13">
        <f t="shared" si="37"/>
        <v>37211</v>
      </c>
      <c r="N75" s="13">
        <f t="shared" si="37"/>
        <v>37532</v>
      </c>
      <c r="O75" s="13">
        <f t="shared" si="37"/>
        <v>37234</v>
      </c>
      <c r="P75" s="13">
        <f t="shared" si="31"/>
        <v>37049.083333333336</v>
      </c>
      <c r="Q75" s="4"/>
      <c r="R75" s="4"/>
      <c r="S75" s="23">
        <f t="shared" si="32"/>
        <v>36907.333333333336</v>
      </c>
      <c r="T75" s="4">
        <f t="shared" si="33"/>
        <v>36787</v>
      </c>
      <c r="U75" s="4">
        <f t="shared" si="34"/>
        <v>37176.333333333336</v>
      </c>
      <c r="V75" s="4">
        <f t="shared" si="35"/>
        <v>37325.666666666664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1.25">
      <c r="A76" s="4">
        <v>68</v>
      </c>
      <c r="B76" s="11" t="str">
        <f t="shared" si="29"/>
        <v>Río Blanco</v>
      </c>
      <c r="C76" s="13">
        <f aca="true" t="shared" si="38" ref="C76:O76">C20+C48</f>
        <v>5886</v>
      </c>
      <c r="D76" s="13">
        <f t="shared" si="38"/>
        <v>5928</v>
      </c>
      <c r="E76" s="13">
        <f t="shared" si="38"/>
        <v>5925</v>
      </c>
      <c r="F76" s="13">
        <f t="shared" si="38"/>
        <v>6030</v>
      </c>
      <c r="G76" s="13">
        <f t="shared" si="38"/>
        <v>6234</v>
      </c>
      <c r="H76" s="13">
        <f t="shared" si="38"/>
        <v>6305</v>
      </c>
      <c r="I76" s="13">
        <f t="shared" si="38"/>
        <v>6421</v>
      </c>
      <c r="J76" s="13">
        <f t="shared" si="38"/>
        <v>6467</v>
      </c>
      <c r="K76" s="13">
        <f t="shared" si="38"/>
        <v>6490</v>
      </c>
      <c r="L76" s="13">
        <f t="shared" si="38"/>
        <v>6519</v>
      </c>
      <c r="M76" s="13">
        <f t="shared" si="38"/>
        <v>6521</v>
      </c>
      <c r="N76" s="13">
        <f t="shared" si="38"/>
        <v>6542</v>
      </c>
      <c r="O76" s="13">
        <f t="shared" si="38"/>
        <v>6471</v>
      </c>
      <c r="P76" s="13">
        <f t="shared" si="31"/>
        <v>6321.083333333333</v>
      </c>
      <c r="Q76" s="4"/>
      <c r="R76" s="4"/>
      <c r="S76" s="23">
        <f t="shared" si="32"/>
        <v>5961</v>
      </c>
      <c r="T76" s="4">
        <f t="shared" si="33"/>
        <v>6320</v>
      </c>
      <c r="U76" s="4">
        <f t="shared" si="34"/>
        <v>6492</v>
      </c>
      <c r="V76" s="4">
        <f t="shared" si="35"/>
        <v>6511.333333333333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1.25">
      <c r="A77" s="4">
        <v>76</v>
      </c>
      <c r="B77" s="11" t="str">
        <f t="shared" si="29"/>
        <v>Isapre Fundación</v>
      </c>
      <c r="C77" s="13">
        <f aca="true" t="shared" si="39" ref="C77:O77">C21+C49</f>
        <v>25741</v>
      </c>
      <c r="D77" s="13">
        <f t="shared" si="39"/>
        <v>25778</v>
      </c>
      <c r="E77" s="13">
        <f t="shared" si="39"/>
        <v>25793</v>
      </c>
      <c r="F77" s="13">
        <f t="shared" si="39"/>
        <v>25861</v>
      </c>
      <c r="G77" s="13">
        <f t="shared" si="39"/>
        <v>25895</v>
      </c>
      <c r="H77" s="13">
        <f t="shared" si="39"/>
        <v>25226</v>
      </c>
      <c r="I77" s="13">
        <f t="shared" si="39"/>
        <v>25367</v>
      </c>
      <c r="J77" s="13">
        <f t="shared" si="39"/>
        <v>25505</v>
      </c>
      <c r="K77" s="13">
        <f t="shared" si="39"/>
        <v>25662</v>
      </c>
      <c r="L77" s="13">
        <f t="shared" si="39"/>
        <v>25757</v>
      </c>
      <c r="M77" s="13">
        <f t="shared" si="39"/>
        <v>25815</v>
      </c>
      <c r="N77" s="13">
        <f t="shared" si="39"/>
        <v>25788</v>
      </c>
      <c r="O77" s="13">
        <f t="shared" si="39"/>
        <v>25866</v>
      </c>
      <c r="P77" s="13">
        <f t="shared" si="31"/>
        <v>25692.75</v>
      </c>
      <c r="Q77" s="4"/>
      <c r="R77" s="4"/>
      <c r="S77" s="23">
        <f t="shared" si="32"/>
        <v>25810.666666666668</v>
      </c>
      <c r="T77" s="4">
        <f t="shared" si="33"/>
        <v>25496</v>
      </c>
      <c r="U77" s="4">
        <f t="shared" si="34"/>
        <v>25641.333333333332</v>
      </c>
      <c r="V77" s="4">
        <f t="shared" si="35"/>
        <v>25823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1.25">
      <c r="A78" s="4">
        <v>94</v>
      </c>
      <c r="B78" s="11" t="str">
        <f t="shared" si="29"/>
        <v>Cruz del Norte</v>
      </c>
      <c r="C78" s="13">
        <f aca="true" t="shared" si="40" ref="C78:O78">C22+C50</f>
        <v>4222</v>
      </c>
      <c r="D78" s="13">
        <f t="shared" si="40"/>
        <v>4172</v>
      </c>
      <c r="E78" s="13">
        <f t="shared" si="40"/>
        <v>4154</v>
      </c>
      <c r="F78" s="13">
        <f t="shared" si="40"/>
        <v>4183</v>
      </c>
      <c r="G78" s="13">
        <f t="shared" si="40"/>
        <v>4130</v>
      </c>
      <c r="H78" s="13">
        <f t="shared" si="40"/>
        <v>4124</v>
      </c>
      <c r="I78" s="13">
        <f t="shared" si="40"/>
        <v>4021</v>
      </c>
      <c r="J78" s="13">
        <f t="shared" si="40"/>
        <v>4067</v>
      </c>
      <c r="K78" s="13">
        <f t="shared" si="40"/>
        <v>4054</v>
      </c>
      <c r="L78" s="13">
        <f t="shared" si="40"/>
        <v>4023</v>
      </c>
      <c r="M78" s="13">
        <f t="shared" si="40"/>
        <v>3935</v>
      </c>
      <c r="N78" s="13">
        <f t="shared" si="40"/>
        <v>3960</v>
      </c>
      <c r="O78" s="13">
        <f t="shared" si="40"/>
        <v>3973</v>
      </c>
      <c r="P78" s="13">
        <f t="shared" si="31"/>
        <v>4066.3333333333335</v>
      </c>
      <c r="Q78" s="4"/>
      <c r="R78" s="4"/>
      <c r="S78" s="23">
        <f t="shared" si="32"/>
        <v>4169.666666666667</v>
      </c>
      <c r="T78" s="4">
        <f t="shared" si="33"/>
        <v>4091.6666666666665</v>
      </c>
      <c r="U78" s="4">
        <f t="shared" si="34"/>
        <v>4048</v>
      </c>
      <c r="V78" s="4">
        <f t="shared" si="35"/>
        <v>3956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1.25">
      <c r="A79" s="4"/>
      <c r="B79" s="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1.25">
      <c r="A80" s="11"/>
      <c r="B80" s="11" t="s">
        <v>52</v>
      </c>
      <c r="C80" s="13">
        <f aca="true" t="shared" si="41" ref="C80:O80">SUM(C73:C78)</f>
        <v>116263</v>
      </c>
      <c r="D80" s="13">
        <f t="shared" si="41"/>
        <v>116128</v>
      </c>
      <c r="E80" s="13">
        <f t="shared" si="41"/>
        <v>116082</v>
      </c>
      <c r="F80" s="13">
        <f t="shared" si="41"/>
        <v>116485</v>
      </c>
      <c r="G80" s="13">
        <f t="shared" si="41"/>
        <v>114876</v>
      </c>
      <c r="H80" s="13">
        <f t="shared" si="41"/>
        <v>114625</v>
      </c>
      <c r="I80" s="13">
        <f t="shared" si="41"/>
        <v>114813</v>
      </c>
      <c r="J80" s="13">
        <f t="shared" si="41"/>
        <v>114910</v>
      </c>
      <c r="K80" s="13">
        <f t="shared" si="41"/>
        <v>114806</v>
      </c>
      <c r="L80" s="13">
        <f t="shared" si="41"/>
        <v>113715</v>
      </c>
      <c r="M80" s="13">
        <f t="shared" si="41"/>
        <v>113929</v>
      </c>
      <c r="N80" s="13">
        <f t="shared" si="41"/>
        <v>114177</v>
      </c>
      <c r="O80" s="13">
        <f t="shared" si="41"/>
        <v>113309</v>
      </c>
      <c r="P80" s="13">
        <f>AVERAGE(D80:O80)</f>
        <v>114821.25</v>
      </c>
      <c r="Q80" s="4"/>
      <c r="R80" s="4"/>
      <c r="S80" s="23">
        <f>AVERAGE(D80:F80)</f>
        <v>116231.66666666667</v>
      </c>
      <c r="T80" s="4">
        <f>AVERAGE(G80:I80)</f>
        <v>114771.33333333333</v>
      </c>
      <c r="U80" s="4">
        <f>AVERAGE(J80:L80)</f>
        <v>114477</v>
      </c>
      <c r="V80" s="4">
        <f>AVERAGE(M80:O80)</f>
        <v>113805</v>
      </c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1.25">
      <c r="A81" s="4"/>
      <c r="B81" s="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2" thickBot="1">
      <c r="A82" s="18"/>
      <c r="B82" s="100" t="s">
        <v>53</v>
      </c>
      <c r="C82" s="19">
        <f aca="true" t="shared" si="42" ref="C82:O82">C71+C80</f>
        <v>2777010</v>
      </c>
      <c r="D82" s="19">
        <f t="shared" si="42"/>
        <v>2782316</v>
      </c>
      <c r="E82" s="19">
        <f t="shared" si="42"/>
        <v>2785011</v>
      </c>
      <c r="F82" s="19">
        <f t="shared" si="42"/>
        <v>2789826</v>
      </c>
      <c r="G82" s="19">
        <f t="shared" si="42"/>
        <v>2789543</v>
      </c>
      <c r="H82" s="19">
        <f t="shared" si="42"/>
        <v>2793404</v>
      </c>
      <c r="I82" s="19">
        <f t="shared" si="42"/>
        <v>2785158</v>
      </c>
      <c r="J82" s="19">
        <f t="shared" si="42"/>
        <v>2783670</v>
      </c>
      <c r="K82" s="19">
        <f t="shared" si="42"/>
        <v>2782691</v>
      </c>
      <c r="L82" s="19">
        <f t="shared" si="42"/>
        <v>2781320</v>
      </c>
      <c r="M82" s="19">
        <f t="shared" si="42"/>
        <v>2782851</v>
      </c>
      <c r="N82" s="19">
        <f t="shared" si="42"/>
        <v>2780462</v>
      </c>
      <c r="O82" s="19">
        <f t="shared" si="42"/>
        <v>2780396</v>
      </c>
      <c r="P82" s="20">
        <f>AVERAGE(D82:O82)</f>
        <v>2784720.6666666665</v>
      </c>
      <c r="Q82" s="4"/>
      <c r="R82" s="4"/>
      <c r="S82" s="23">
        <f>AVERAGE(D82:F82)</f>
        <v>2785717.6666666665</v>
      </c>
      <c r="T82" s="4">
        <f>AVERAGE(G82:I82)</f>
        <v>2789368.3333333335</v>
      </c>
      <c r="U82" s="4">
        <f>AVERAGE(J82:L82)</f>
        <v>2782560.3333333335</v>
      </c>
      <c r="V82" s="4">
        <f>AVERAGE(M82:O82)</f>
        <v>2781236.3333333335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ht="11.25">
      <c r="B83" s="11" t="str">
        <f>+B27</f>
        <v>Fuente: Superintendencia de Salud, Archivo Maestro de Beneficiarios.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3:255" ht="11.25">
      <c r="C84" s="1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16" ht="15">
      <c r="A85" s="153" t="s">
        <v>233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</row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</sheetData>
  <mergeCells count="10">
    <mergeCell ref="A85:P85"/>
    <mergeCell ref="A1:P1"/>
    <mergeCell ref="A29:P29"/>
    <mergeCell ref="A57:P57"/>
    <mergeCell ref="B58:P58"/>
    <mergeCell ref="B59:P59"/>
    <mergeCell ref="B2:P2"/>
    <mergeCell ref="B3:P3"/>
    <mergeCell ref="B30:P30"/>
    <mergeCell ref="B31:P31"/>
  </mergeCells>
  <hyperlinks>
    <hyperlink ref="A1" location="Indice!A1" display="Volver"/>
    <hyperlink ref="A29" location="Indice!A1" display="Volver"/>
    <hyperlink ref="A57" location="Indice!A1" display="Volver"/>
    <hyperlink ref="A85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33"/>
  <sheetViews>
    <sheetView showGridLines="0" workbookViewId="0" topLeftCell="A1">
      <selection activeCell="B3" sqref="B3:K3"/>
    </sheetView>
  </sheetViews>
  <sheetFormatPr defaultColWidth="6.796875" defaultRowHeight="15" zeroHeight="1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16384" width="0" style="1" hidden="1" customWidth="1"/>
  </cols>
  <sheetData>
    <row r="1" spans="1:11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2:30" ht="13.5">
      <c r="B2" s="154" t="s">
        <v>170</v>
      </c>
      <c r="C2" s="154"/>
      <c r="D2" s="154"/>
      <c r="E2" s="154"/>
      <c r="F2" s="154"/>
      <c r="G2" s="154"/>
      <c r="H2" s="154"/>
      <c r="I2" s="154"/>
      <c r="J2" s="154"/>
      <c r="K2" s="154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54" t="s">
        <v>171</v>
      </c>
      <c r="C3" s="154"/>
      <c r="D3" s="154"/>
      <c r="E3" s="154"/>
      <c r="F3" s="154"/>
      <c r="G3" s="154"/>
      <c r="H3" s="154"/>
      <c r="I3" s="154"/>
      <c r="J3" s="154"/>
      <c r="K3" s="154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54" t="s">
        <v>172</v>
      </c>
      <c r="C4" s="154"/>
      <c r="D4" s="154"/>
      <c r="E4" s="154"/>
      <c r="F4" s="154"/>
      <c r="G4" s="154"/>
      <c r="H4" s="154"/>
      <c r="I4" s="154"/>
      <c r="J4" s="154"/>
      <c r="K4" s="154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12" t="s">
        <v>1</v>
      </c>
      <c r="B6" s="112" t="s">
        <v>1</v>
      </c>
      <c r="C6" s="113" t="s">
        <v>173</v>
      </c>
      <c r="D6" s="113"/>
      <c r="E6" s="113"/>
      <c r="F6" s="113"/>
      <c r="G6" s="114"/>
      <c r="H6" s="113" t="s">
        <v>174</v>
      </c>
      <c r="I6" s="113"/>
      <c r="J6" s="113"/>
      <c r="K6" s="113"/>
      <c r="L6" s="21"/>
      <c r="M6" s="21"/>
      <c r="N6" s="21"/>
      <c r="O6" s="93"/>
      <c r="P6" s="93"/>
      <c r="Q6" s="93"/>
      <c r="R6" s="9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5"/>
      <c r="B7" s="115"/>
      <c r="C7" s="116" t="str">
        <f>+'Cartera vigente por mes'!O5</f>
        <v>Dic.</v>
      </c>
      <c r="D7" s="116" t="str">
        <f>+C7</f>
        <v>Dic.</v>
      </c>
      <c r="E7" s="117" t="s">
        <v>175</v>
      </c>
      <c r="F7" s="117"/>
      <c r="G7" s="118" t="s">
        <v>1</v>
      </c>
      <c r="H7" s="116" t="str">
        <f>+C7</f>
        <v>Dic.</v>
      </c>
      <c r="I7" s="116" t="str">
        <f>+D7</f>
        <v>Dic.</v>
      </c>
      <c r="J7" s="117" t="s">
        <v>175</v>
      </c>
      <c r="K7" s="117"/>
      <c r="L7" s="47" t="s">
        <v>1</v>
      </c>
      <c r="M7" s="93"/>
      <c r="N7" s="93"/>
      <c r="O7" s="94"/>
      <c r="P7" s="94"/>
      <c r="Q7" s="94"/>
      <c r="R7" s="9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9" t="s">
        <v>39</v>
      </c>
      <c r="B8" s="120" t="s">
        <v>40</v>
      </c>
      <c r="C8" s="121">
        <v>2007</v>
      </c>
      <c r="D8" s="121">
        <v>2008</v>
      </c>
      <c r="E8" s="121" t="s">
        <v>234</v>
      </c>
      <c r="F8" s="121" t="s">
        <v>235</v>
      </c>
      <c r="G8" s="122"/>
      <c r="H8" s="121">
        <f>+C8</f>
        <v>2007</v>
      </c>
      <c r="I8" s="121">
        <f>+D8</f>
        <v>2008</v>
      </c>
      <c r="J8" s="121" t="str">
        <f>+E8</f>
        <v>Número</v>
      </c>
      <c r="K8" s="121" t="str">
        <f>+F8</f>
        <v>Porcentaje</v>
      </c>
      <c r="L8" s="21"/>
      <c r="M8" s="21"/>
      <c r="N8" s="21"/>
      <c r="O8" s="94"/>
      <c r="P8" s="94"/>
      <c r="Q8" s="94"/>
      <c r="R8" s="9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176</v>
      </c>
      <c r="B9" s="11" t="str">
        <f>+'Cartera vigente por mes'!B6</f>
        <v>Colmena Golden Cross</v>
      </c>
      <c r="C9" s="12">
        <f>+'Cartera vigente por mes'!C6</f>
        <v>200147</v>
      </c>
      <c r="D9" s="23">
        <f>+'Cartera vigente por mes'!O6</f>
        <v>210518</v>
      </c>
      <c r="E9" s="26">
        <f aca="true" t="shared" si="0" ref="E9:E16">D9-C9</f>
        <v>10371</v>
      </c>
      <c r="F9" s="82">
        <f aca="true" t="shared" si="1" ref="F9:F16">E9/C9</f>
        <v>0.05181691456779267</v>
      </c>
      <c r="G9" s="26"/>
      <c r="H9" s="23">
        <f>+'Cartera vigente por mes'!C62</f>
        <v>409299</v>
      </c>
      <c r="I9" s="23">
        <f>+'Cartera vigente por mes'!O62</f>
        <v>419971</v>
      </c>
      <c r="J9" s="26">
        <f aca="true" t="shared" si="2" ref="J9:J16">I9-H9</f>
        <v>10672</v>
      </c>
      <c r="K9" s="82">
        <f aca="true" t="shared" si="3" ref="K9:K16">J9/H9</f>
        <v>0.0260738482136531</v>
      </c>
      <c r="L9" s="4"/>
      <c r="M9" s="55">
        <f aca="true" t="shared" si="4" ref="M9:M16">+I9/D9</f>
        <v>1.9949410501714817</v>
      </c>
      <c r="N9" s="21"/>
      <c r="O9" s="95"/>
      <c r="P9" s="95"/>
      <c r="Q9" s="95"/>
      <c r="R9" s="9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177</v>
      </c>
      <c r="B10" s="11" t="str">
        <f>+'Cartera vigente por mes'!B7</f>
        <v>Normédica</v>
      </c>
      <c r="C10" s="12">
        <f>+'Cartera vigente por mes'!C7</f>
        <v>25761</v>
      </c>
      <c r="D10" s="23">
        <f>+'Cartera vigente por mes'!O7</f>
        <v>0</v>
      </c>
      <c r="E10" s="26">
        <f t="shared" si="0"/>
        <v>-25761</v>
      </c>
      <c r="F10" s="82">
        <f t="shared" si="1"/>
        <v>-1</v>
      </c>
      <c r="G10" s="26"/>
      <c r="H10" s="23">
        <f>+'Cartera vigente por mes'!C63</f>
        <v>63930</v>
      </c>
      <c r="I10" s="23">
        <f>+'Cartera vigente por mes'!O63</f>
        <v>0</v>
      </c>
      <c r="J10" s="26">
        <f t="shared" si="2"/>
        <v>-63930</v>
      </c>
      <c r="K10" s="82">
        <f t="shared" si="3"/>
        <v>-1</v>
      </c>
      <c r="L10" s="4"/>
      <c r="M10" s="55" t="e">
        <f t="shared" si="4"/>
        <v>#DIV/0!</v>
      </c>
      <c r="N10" s="21"/>
      <c r="O10" s="95"/>
      <c r="P10" s="95"/>
      <c r="Q10" s="95"/>
      <c r="R10" s="9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178</v>
      </c>
      <c r="B11" s="11" t="str">
        <f>+'Cartera vigente por mes'!B8</f>
        <v>Isapre Cruz Blanca S.A.</v>
      </c>
      <c r="C11" s="12">
        <f>+'Cartera vigente por mes'!C8</f>
        <v>263767</v>
      </c>
      <c r="D11" s="23">
        <f>+'Cartera vigente por mes'!O8</f>
        <v>285026</v>
      </c>
      <c r="E11" s="26">
        <f t="shared" si="0"/>
        <v>21259</v>
      </c>
      <c r="F11" s="82">
        <f t="shared" si="1"/>
        <v>0.08059764868235982</v>
      </c>
      <c r="G11" s="26"/>
      <c r="H11" s="23">
        <f>+'Cartera vigente por mes'!C64</f>
        <v>520882</v>
      </c>
      <c r="I11" s="23">
        <f>+'Cartera vigente por mes'!O64</f>
        <v>565144</v>
      </c>
      <c r="J11" s="26">
        <f t="shared" si="2"/>
        <v>44262</v>
      </c>
      <c r="K11" s="82">
        <f t="shared" si="3"/>
        <v>0.08497509992666286</v>
      </c>
      <c r="L11" s="4"/>
      <c r="M11" s="55">
        <f t="shared" si="4"/>
        <v>1.9827805182685088</v>
      </c>
      <c r="N11" s="21"/>
      <c r="O11" s="95"/>
      <c r="P11" s="95"/>
      <c r="Q11" s="95"/>
      <c r="R11" s="9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 t="s">
        <v>179</v>
      </c>
      <c r="B12" s="11" t="str">
        <f>+'Cartera vigente por mes'!B9</f>
        <v>Vida Tres</v>
      </c>
      <c r="C12" s="12">
        <f>+'Cartera vigente por mes'!C9</f>
        <v>69887</v>
      </c>
      <c r="D12" s="23">
        <f>+'Cartera vigente por mes'!O9</f>
        <v>69727</v>
      </c>
      <c r="E12" s="26">
        <f t="shared" si="0"/>
        <v>-160</v>
      </c>
      <c r="F12" s="82">
        <f t="shared" si="1"/>
        <v>-0.0022894100476483466</v>
      </c>
      <c r="G12" s="26"/>
      <c r="H12" s="23">
        <f>+'Cartera vigente por mes'!C65</f>
        <v>137794</v>
      </c>
      <c r="I12" s="23">
        <f>+'Cartera vigente por mes'!O65</f>
        <v>135632</v>
      </c>
      <c r="J12" s="26">
        <f t="shared" si="2"/>
        <v>-2162</v>
      </c>
      <c r="K12" s="82">
        <f t="shared" si="3"/>
        <v>-0.015690088102529864</v>
      </c>
      <c r="L12" s="4"/>
      <c r="M12" s="55">
        <f t="shared" si="4"/>
        <v>1.9451862262825017</v>
      </c>
      <c r="N12" s="21"/>
      <c r="O12" s="95"/>
      <c r="P12" s="95"/>
      <c r="Q12" s="95"/>
      <c r="R12" s="9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>
        <v>81</v>
      </c>
      <c r="B13" s="11" t="str">
        <f>+'Cartera vigente por mes'!B10</f>
        <v>Ferrosalud</v>
      </c>
      <c r="C13" s="12">
        <f>+'Cartera vigente por mes'!C10</f>
        <v>12407</v>
      </c>
      <c r="D13" s="23">
        <f>+'Cartera vigente por mes'!O10</f>
        <v>9796</v>
      </c>
      <c r="E13" s="26">
        <f>D13-C13</f>
        <v>-2611</v>
      </c>
      <c r="F13" s="82">
        <f>E13/C13</f>
        <v>-0.21044571612799226</v>
      </c>
      <c r="G13" s="26"/>
      <c r="H13" s="23">
        <f>+'Cartera vigente por mes'!C66</f>
        <v>24297</v>
      </c>
      <c r="I13" s="23">
        <f>+'Cartera vigente por mes'!O66</f>
        <v>18862</v>
      </c>
      <c r="J13" s="26">
        <f>I13-H13</f>
        <v>-5435</v>
      </c>
      <c r="K13" s="82">
        <f>J13/H13</f>
        <v>-0.22369016751039222</v>
      </c>
      <c r="L13" s="4"/>
      <c r="M13" s="55">
        <f>+I13/D13</f>
        <v>1.9254797876684362</v>
      </c>
      <c r="N13" s="4"/>
      <c r="O13" s="95"/>
      <c r="P13" s="95"/>
      <c r="Q13" s="95"/>
      <c r="R13" s="9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180</v>
      </c>
      <c r="B14" s="11" t="str">
        <f>+'Cartera vigente por mes'!B11</f>
        <v>Mas Vida</v>
      </c>
      <c r="C14" s="12">
        <f>+'Cartera vigente por mes'!C11</f>
        <v>127126</v>
      </c>
      <c r="D14" s="23">
        <f>+'Cartera vigente por mes'!O11</f>
        <v>158407</v>
      </c>
      <c r="E14" s="26">
        <f t="shared" si="0"/>
        <v>31281</v>
      </c>
      <c r="F14" s="82">
        <f t="shared" si="1"/>
        <v>0.24606296115664775</v>
      </c>
      <c r="G14" s="26"/>
      <c r="H14" s="23">
        <f>+'Cartera vigente por mes'!C67</f>
        <v>252916</v>
      </c>
      <c r="I14" s="23">
        <f>+'Cartera vigente por mes'!O67</f>
        <v>310968</v>
      </c>
      <c r="J14" s="26">
        <f t="shared" si="2"/>
        <v>58052</v>
      </c>
      <c r="K14" s="82">
        <f t="shared" si="3"/>
        <v>0.22953075329358363</v>
      </c>
      <c r="L14" s="4"/>
      <c r="M14" s="55">
        <f t="shared" si="4"/>
        <v>1.963095065243329</v>
      </c>
      <c r="N14" s="21"/>
      <c r="O14" s="95"/>
      <c r="P14" s="95"/>
      <c r="Q14" s="95"/>
      <c r="R14" s="9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 t="s">
        <v>181</v>
      </c>
      <c r="B15" s="11" t="str">
        <f>+'Cartera vigente por mes'!B12</f>
        <v>Isapre Banmédica</v>
      </c>
      <c r="C15" s="12">
        <f>+'Cartera vigente por mes'!C12</f>
        <v>311304</v>
      </c>
      <c r="D15" s="23">
        <f>+'Cartera vigente por mes'!O12</f>
        <v>294487</v>
      </c>
      <c r="E15" s="26">
        <f t="shared" si="0"/>
        <v>-16817</v>
      </c>
      <c r="F15" s="82">
        <f t="shared" si="1"/>
        <v>-0.05402114974430139</v>
      </c>
      <c r="G15" s="26"/>
      <c r="H15" s="23">
        <f>+'Cartera vigente por mes'!C68</f>
        <v>608623</v>
      </c>
      <c r="I15" s="23">
        <f>+'Cartera vigente por mes'!O68</f>
        <v>578877</v>
      </c>
      <c r="J15" s="26">
        <f t="shared" si="2"/>
        <v>-29746</v>
      </c>
      <c r="K15" s="82">
        <f t="shared" si="3"/>
        <v>-0.04887426206370775</v>
      </c>
      <c r="L15" s="4"/>
      <c r="M15" s="55">
        <f t="shared" si="4"/>
        <v>1.9657132572914933</v>
      </c>
      <c r="N15" s="21"/>
      <c r="O15" s="95"/>
      <c r="P15" s="95"/>
      <c r="Q15" s="95"/>
      <c r="R15" s="9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8">
        <v>107</v>
      </c>
      <c r="B16" s="11" t="str">
        <f>+'Cartera vigente por mes'!B13</f>
        <v>Consalud S.A.</v>
      </c>
      <c r="C16" s="12">
        <f>+'Cartera vigente por mes'!C13</f>
        <v>302754</v>
      </c>
      <c r="D16" s="23">
        <f>+'Cartera vigente por mes'!O13</f>
        <v>308886</v>
      </c>
      <c r="E16" s="26">
        <f t="shared" si="0"/>
        <v>6132</v>
      </c>
      <c r="F16" s="82">
        <f t="shared" si="1"/>
        <v>0.020254067658891376</v>
      </c>
      <c r="G16" s="26"/>
      <c r="H16" s="23">
        <f>+'Cartera vigente por mes'!C69</f>
        <v>643006</v>
      </c>
      <c r="I16" s="23">
        <f>+'Cartera vigente por mes'!O69</f>
        <v>637633</v>
      </c>
      <c r="J16" s="26">
        <f t="shared" si="2"/>
        <v>-5373</v>
      </c>
      <c r="K16" s="82">
        <f t="shared" si="3"/>
        <v>-0.008356065106701959</v>
      </c>
      <c r="L16" s="4"/>
      <c r="M16" s="55">
        <f t="shared" si="4"/>
        <v>2.0642988027945584</v>
      </c>
      <c r="N16" s="21"/>
      <c r="O16" s="95"/>
      <c r="P16" s="95"/>
      <c r="Q16" s="95"/>
      <c r="R16" s="9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1.25">
      <c r="A17" s="4"/>
      <c r="B17" s="4"/>
      <c r="C17" s="35"/>
      <c r="D17" s="35"/>
      <c r="E17" s="35"/>
      <c r="F17" s="96"/>
      <c r="G17" s="26"/>
      <c r="H17" s="26"/>
      <c r="I17" s="26"/>
      <c r="J17" s="26"/>
      <c r="K17" s="83"/>
      <c r="L17" s="4"/>
      <c r="M17" s="55"/>
      <c r="N17" s="4"/>
      <c r="O17" s="95"/>
      <c r="P17" s="95"/>
      <c r="Q17" s="95"/>
      <c r="R17" s="9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1.25">
      <c r="B18" s="11" t="s">
        <v>46</v>
      </c>
      <c r="C18" s="26">
        <f>SUM(C9:C17)</f>
        <v>1313153</v>
      </c>
      <c r="D18" s="26">
        <f>SUM(D9:D17)</f>
        <v>1336847</v>
      </c>
      <c r="E18" s="26">
        <f>SUM(E9:E17)</f>
        <v>23694</v>
      </c>
      <c r="F18" s="82">
        <f>E18/C18</f>
        <v>0.018043594310792423</v>
      </c>
      <c r="G18" s="26"/>
      <c r="H18" s="26">
        <f>SUM(H9:H17)</f>
        <v>2660747</v>
      </c>
      <c r="I18" s="26">
        <f>SUM(I9:I17)</f>
        <v>2667087</v>
      </c>
      <c r="J18" s="26">
        <f>SUM(J9:J17)</f>
        <v>6340</v>
      </c>
      <c r="K18" s="82">
        <f>J18/H18</f>
        <v>0.0023827894948298353</v>
      </c>
      <c r="L18" s="4"/>
      <c r="M18" s="55">
        <f>+I18/D18</f>
        <v>1.9950577740010638</v>
      </c>
      <c r="N18" s="4"/>
      <c r="O18" s="95"/>
      <c r="P18" s="95"/>
      <c r="Q18" s="95"/>
      <c r="R18" s="9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4"/>
      <c r="B19" s="4"/>
      <c r="C19" s="35"/>
      <c r="D19" s="35"/>
      <c r="E19" s="35"/>
      <c r="F19" s="96"/>
      <c r="G19" s="26"/>
      <c r="H19" s="26"/>
      <c r="I19" s="26"/>
      <c r="J19" s="26"/>
      <c r="K19" s="83"/>
      <c r="L19" s="4"/>
      <c r="M19" s="55"/>
      <c r="N19" s="4"/>
      <c r="O19" s="95"/>
      <c r="P19" s="95"/>
      <c r="Q19" s="95"/>
      <c r="R19" s="9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62</v>
      </c>
      <c r="B20" s="11" t="str">
        <f>+'Cartera vigente por mes'!B17</f>
        <v>San Lorenzo</v>
      </c>
      <c r="C20" s="12">
        <f>+'Cartera vigente por mes'!C17</f>
        <v>1903</v>
      </c>
      <c r="D20" s="23">
        <f>+'Cartera vigente por mes'!O17</f>
        <v>1619</v>
      </c>
      <c r="E20" s="26">
        <f aca="true" t="shared" si="5" ref="E20:E25">D20-C20</f>
        <v>-284</v>
      </c>
      <c r="F20" s="82">
        <f aca="true" t="shared" si="6" ref="F20:F25">E20/C20</f>
        <v>-0.14923804519180242</v>
      </c>
      <c r="G20" s="26"/>
      <c r="H20" s="23">
        <f>+'Cartera vigente por mes'!C73</f>
        <v>6053</v>
      </c>
      <c r="I20" s="23">
        <f>+'Cartera vigente por mes'!O73</f>
        <v>4987</v>
      </c>
      <c r="J20" s="26">
        <f aca="true" t="shared" si="7" ref="J20:J25">I20-H20</f>
        <v>-1066</v>
      </c>
      <c r="K20" s="82">
        <f aca="true" t="shared" si="8" ref="K20:K25">J20/H20</f>
        <v>-0.1761110193292582</v>
      </c>
      <c r="L20" s="4"/>
      <c r="M20" s="55">
        <f aca="true" t="shared" si="9" ref="M20:M25">+I20/D20</f>
        <v>3.080296479308215</v>
      </c>
      <c r="N20" s="4"/>
      <c r="O20" s="95"/>
      <c r="P20" s="95"/>
      <c r="Q20" s="95"/>
      <c r="R20" s="9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63</v>
      </c>
      <c r="B21" s="11" t="str">
        <f>+'Cartera vigente por mes'!B18</f>
        <v>Fusat Ltda.</v>
      </c>
      <c r="C21" s="12">
        <f>+'Cartera vigente por mes'!C18</f>
        <v>15538</v>
      </c>
      <c r="D21" s="23">
        <f>+'Cartera vigente por mes'!O18</f>
        <v>14367</v>
      </c>
      <c r="E21" s="26">
        <f t="shared" si="5"/>
        <v>-1171</v>
      </c>
      <c r="F21" s="82">
        <f t="shared" si="6"/>
        <v>-0.07536362466211868</v>
      </c>
      <c r="G21" s="26"/>
      <c r="H21" s="23">
        <f>+'Cartera vigente por mes'!C74</f>
        <v>37911</v>
      </c>
      <c r="I21" s="23">
        <f>+'Cartera vigente por mes'!O74</f>
        <v>34778</v>
      </c>
      <c r="J21" s="26">
        <f t="shared" si="7"/>
        <v>-3133</v>
      </c>
      <c r="K21" s="82">
        <f t="shared" si="8"/>
        <v>-0.08264092215979531</v>
      </c>
      <c r="L21" s="4"/>
      <c r="M21" s="55">
        <f t="shared" si="9"/>
        <v>2.420686294981555</v>
      </c>
      <c r="N21" s="4"/>
      <c r="O21" s="95"/>
      <c r="P21" s="95"/>
      <c r="Q21" s="95"/>
      <c r="R21" s="9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65</v>
      </c>
      <c r="B22" s="11" t="str">
        <f>+'Cartera vigente por mes'!B19</f>
        <v>Chuquicamata</v>
      </c>
      <c r="C22" s="12">
        <f>+'Cartera vigente por mes'!C19</f>
        <v>11929</v>
      </c>
      <c r="D22" s="23">
        <f>+'Cartera vigente por mes'!O19</f>
        <v>12333</v>
      </c>
      <c r="E22" s="26">
        <f t="shared" si="5"/>
        <v>404</v>
      </c>
      <c r="F22" s="82">
        <f t="shared" si="6"/>
        <v>0.03386704669293319</v>
      </c>
      <c r="G22" s="26"/>
      <c r="H22" s="23">
        <f>+'Cartera vigente por mes'!C75</f>
        <v>36450</v>
      </c>
      <c r="I22" s="23">
        <f>+'Cartera vigente por mes'!O75</f>
        <v>37234</v>
      </c>
      <c r="J22" s="26">
        <f t="shared" si="7"/>
        <v>784</v>
      </c>
      <c r="K22" s="82">
        <f t="shared" si="8"/>
        <v>0.02150891632373114</v>
      </c>
      <c r="L22" s="4"/>
      <c r="M22" s="55">
        <f t="shared" si="9"/>
        <v>3.0190545690424067</v>
      </c>
      <c r="N22" s="4"/>
      <c r="O22" s="95"/>
      <c r="P22" s="95"/>
      <c r="Q22" s="95"/>
      <c r="R22" s="9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>
      <c r="A23" s="8">
        <v>68</v>
      </c>
      <c r="B23" s="11" t="str">
        <f>+'Cartera vigente por mes'!B20</f>
        <v>Río Blanco</v>
      </c>
      <c r="C23" s="12">
        <f>+'Cartera vigente por mes'!C20</f>
        <v>1886</v>
      </c>
      <c r="D23" s="23">
        <f>+'Cartera vigente por mes'!O20</f>
        <v>2081</v>
      </c>
      <c r="E23" s="26">
        <f t="shared" si="5"/>
        <v>195</v>
      </c>
      <c r="F23" s="82">
        <f t="shared" si="6"/>
        <v>0.1033934252386002</v>
      </c>
      <c r="G23" s="26"/>
      <c r="H23" s="23">
        <f>+'Cartera vigente por mes'!C76</f>
        <v>5886</v>
      </c>
      <c r="I23" s="23">
        <f>+'Cartera vigente por mes'!O76</f>
        <v>6471</v>
      </c>
      <c r="J23" s="26">
        <f t="shared" si="7"/>
        <v>585</v>
      </c>
      <c r="K23" s="82">
        <f t="shared" si="8"/>
        <v>0.09938837920489296</v>
      </c>
      <c r="L23" s="4"/>
      <c r="M23" s="55">
        <f t="shared" si="9"/>
        <v>3.1095627102354637</v>
      </c>
      <c r="N23" s="4"/>
      <c r="O23" s="95"/>
      <c r="P23" s="95"/>
      <c r="Q23" s="95"/>
      <c r="R23" s="9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8">
        <v>76</v>
      </c>
      <c r="B24" s="11" t="str">
        <f>+'Cartera vigente por mes'!B21</f>
        <v>Isapre Fundación</v>
      </c>
      <c r="C24" s="12">
        <f>+'Cartera vigente por mes'!C21</f>
        <v>13219</v>
      </c>
      <c r="D24" s="23">
        <f>+'Cartera vigente por mes'!O21</f>
        <v>13643</v>
      </c>
      <c r="E24" s="26">
        <f t="shared" si="5"/>
        <v>424</v>
      </c>
      <c r="F24" s="82">
        <f t="shared" si="6"/>
        <v>0.03207504349799531</v>
      </c>
      <c r="G24" s="26"/>
      <c r="H24" s="23">
        <f>+'Cartera vigente por mes'!C77</f>
        <v>25741</v>
      </c>
      <c r="I24" s="23">
        <f>+'Cartera vigente por mes'!O77</f>
        <v>25866</v>
      </c>
      <c r="J24" s="26">
        <f t="shared" si="7"/>
        <v>125</v>
      </c>
      <c r="K24" s="82">
        <f t="shared" si="8"/>
        <v>0.00485606619789441</v>
      </c>
      <c r="L24" s="4"/>
      <c r="M24" s="55">
        <f t="shared" si="9"/>
        <v>1.8959173202374844</v>
      </c>
      <c r="N24" s="4"/>
      <c r="O24" s="95"/>
      <c r="P24" s="95"/>
      <c r="Q24" s="95"/>
      <c r="R24" s="9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1.25">
      <c r="A25" s="8">
        <v>94</v>
      </c>
      <c r="B25" s="11" t="str">
        <f>+'Cartera vigente por mes'!B22</f>
        <v>Cruz del Norte</v>
      </c>
      <c r="C25" s="12">
        <f>+'Cartera vigente por mes'!C22</f>
        <v>1416</v>
      </c>
      <c r="D25" s="23">
        <f>+'Cartera vigente por mes'!O22</f>
        <v>1340</v>
      </c>
      <c r="E25" s="26">
        <f t="shared" si="5"/>
        <v>-76</v>
      </c>
      <c r="F25" s="82">
        <f t="shared" si="6"/>
        <v>-0.05367231638418079</v>
      </c>
      <c r="G25" s="26"/>
      <c r="H25" s="23">
        <f>+'Cartera vigente por mes'!C78</f>
        <v>4222</v>
      </c>
      <c r="I25" s="23">
        <f>+'Cartera vigente por mes'!O78</f>
        <v>3973</v>
      </c>
      <c r="J25" s="26">
        <f t="shared" si="7"/>
        <v>-249</v>
      </c>
      <c r="K25" s="82">
        <f t="shared" si="8"/>
        <v>-0.05897678825201327</v>
      </c>
      <c r="L25" s="4"/>
      <c r="M25" s="55">
        <f t="shared" si="9"/>
        <v>2.9649253731343284</v>
      </c>
      <c r="N25" s="4"/>
      <c r="O25" s="95"/>
      <c r="P25" s="95"/>
      <c r="Q25" s="95"/>
      <c r="R25" s="9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4"/>
      <c r="B26" s="4"/>
      <c r="C26" s="35"/>
      <c r="D26" s="35"/>
      <c r="E26" s="35"/>
      <c r="F26" s="96"/>
      <c r="G26" s="26"/>
      <c r="H26" s="26"/>
      <c r="I26" s="26"/>
      <c r="J26" s="26"/>
      <c r="K26" s="83"/>
      <c r="L26" s="21"/>
      <c r="M26" s="55"/>
      <c r="N26" s="21"/>
      <c r="O26" s="95"/>
      <c r="P26" s="95"/>
      <c r="Q26" s="95"/>
      <c r="R26" s="9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11"/>
      <c r="B27" s="11" t="s">
        <v>52</v>
      </c>
      <c r="C27" s="26">
        <f>SUM(C20:C25)</f>
        <v>45891</v>
      </c>
      <c r="D27" s="26">
        <f>SUM(D20:D25)</f>
        <v>45383</v>
      </c>
      <c r="E27" s="26">
        <f>SUM(E20:E25)</f>
        <v>-508</v>
      </c>
      <c r="F27" s="82">
        <f>E27/C27</f>
        <v>-0.011069708657470964</v>
      </c>
      <c r="G27" s="26"/>
      <c r="H27" s="26">
        <f>SUM(H20:H25)</f>
        <v>116263</v>
      </c>
      <c r="I27" s="26">
        <f>SUM(I20:I25)</f>
        <v>113309</v>
      </c>
      <c r="J27" s="26">
        <f>SUM(J20:J25)</f>
        <v>-2954</v>
      </c>
      <c r="K27" s="82">
        <f>J27/H27</f>
        <v>-0.025407911373351796</v>
      </c>
      <c r="L27" s="21"/>
      <c r="M27" s="55">
        <f>+I27/D27</f>
        <v>2.496727849635326</v>
      </c>
      <c r="N27" s="21"/>
      <c r="O27" s="95"/>
      <c r="P27" s="95"/>
      <c r="Q27" s="95"/>
      <c r="R27" s="9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1.25">
      <c r="A28" s="4"/>
      <c r="B28" s="4"/>
      <c r="C28" s="35"/>
      <c r="D28" s="35"/>
      <c r="E28" s="35"/>
      <c r="F28" s="96"/>
      <c r="G28" s="26"/>
      <c r="H28" s="26"/>
      <c r="I28" s="26"/>
      <c r="J28" s="26"/>
      <c r="K28" s="83"/>
      <c r="L28" s="21"/>
      <c r="M28" s="55"/>
      <c r="N28" s="21"/>
      <c r="O28" s="95"/>
      <c r="P28" s="95"/>
      <c r="Q28" s="95"/>
      <c r="R28" s="9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" thickBot="1">
      <c r="A29" s="15"/>
      <c r="B29" s="100" t="s">
        <v>53</v>
      </c>
      <c r="C29" s="26">
        <f>C18+C27</f>
        <v>1359044</v>
      </c>
      <c r="D29" s="26">
        <f>D18+D27</f>
        <v>1382230</v>
      </c>
      <c r="E29" s="26">
        <f>E18+E27</f>
        <v>23186</v>
      </c>
      <c r="F29" s="82">
        <f>E29/C29</f>
        <v>0.017060521955139053</v>
      </c>
      <c r="G29" s="26"/>
      <c r="H29" s="26">
        <f>H18+H27</f>
        <v>2777010</v>
      </c>
      <c r="I29" s="26">
        <f>I18+I27</f>
        <v>2780396</v>
      </c>
      <c r="J29" s="26">
        <f>J18+J27</f>
        <v>3386</v>
      </c>
      <c r="K29" s="82">
        <f>J29/H29</f>
        <v>0.0012192970136945852</v>
      </c>
      <c r="L29" s="21"/>
      <c r="M29" s="55">
        <f>+I29/D29</f>
        <v>2.011529195575266</v>
      </c>
      <c r="N29" s="21"/>
      <c r="O29" s="95"/>
      <c r="P29" s="95"/>
      <c r="Q29" s="95"/>
      <c r="R29" s="9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1.25">
      <c r="A30" s="97"/>
      <c r="B30" s="11" t="str">
        <f>+'Cartera vigente por mes'!B27</f>
        <v>Fuente: Superintendencia de Salud, Archivo Maestro de Beneficiarios.</v>
      </c>
      <c r="C30" s="97"/>
      <c r="D30" s="97"/>
      <c r="E30" s="97"/>
      <c r="F30" s="98"/>
      <c r="G30" s="92"/>
      <c r="H30" s="92"/>
      <c r="I30" s="92"/>
      <c r="J30" s="92"/>
      <c r="K30" s="9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7:30" ht="11.25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11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</row>
    <row r="33" spans="2:11" ht="11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ht="11.25"/>
    <row r="35" ht="11.25"/>
    <row r="36" ht="11.25"/>
    <row r="37" ht="11.25"/>
    <row r="38" ht="11.25"/>
  </sheetData>
  <mergeCells count="6">
    <mergeCell ref="A1:K1"/>
    <mergeCell ref="A32:K32"/>
    <mergeCell ref="B33:K33"/>
    <mergeCell ref="B2:K2"/>
    <mergeCell ref="B3:K3"/>
    <mergeCell ref="B4:K4"/>
  </mergeCells>
  <hyperlinks>
    <hyperlink ref="A1" location="Indice!A1" display="Volver"/>
    <hyperlink ref="A3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63"/>
  <sheetViews>
    <sheetView showGridLines="0" zoomScale="80" zoomScaleNormal="80" workbookViewId="0" topLeftCell="B32">
      <selection activeCell="B3" sqref="B3:V3"/>
    </sheetView>
  </sheetViews>
  <sheetFormatPr defaultColWidth="6.796875" defaultRowHeight="15" zeroHeight="1"/>
  <cols>
    <col min="1" max="1" width="3.59765625" style="1" bestFit="1" customWidth="1"/>
    <col min="2" max="2" width="18.3984375" style="1" customWidth="1"/>
    <col min="3" max="3" width="6.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5" width="8.09765625" style="1" bestFit="1" customWidth="1"/>
    <col min="16" max="16" width="6.69921875" style="1" bestFit="1" customWidth="1"/>
    <col min="17" max="17" width="9" style="1" bestFit="1" customWidth="1"/>
    <col min="18" max="20" width="6.5" style="1" bestFit="1" customWidth="1"/>
    <col min="21" max="21" width="5.5" style="1" hidden="1" customWidth="1"/>
    <col min="22" max="22" width="7.1992187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16384" width="0" style="1" hidden="1" customWidth="1"/>
  </cols>
  <sheetData>
    <row r="1" spans="1:22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2:31" ht="14.25" thickBot="1">
      <c r="B2" s="154" t="s">
        <v>137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2"/>
      <c r="AE2" s="33"/>
    </row>
    <row r="3" spans="2:31" ht="13.5">
      <c r="B3" s="154" t="s">
        <v>250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2"/>
      <c r="X3" s="21"/>
      <c r="Y3" s="77" t="s">
        <v>138</v>
      </c>
      <c r="Z3" s="5" t="s">
        <v>139</v>
      </c>
      <c r="AA3" s="5"/>
      <c r="AB3" s="5" t="s">
        <v>111</v>
      </c>
      <c r="AE3" s="33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50"/>
      <c r="W4" s="21"/>
      <c r="X4" s="21"/>
      <c r="Y4" s="7" t="s">
        <v>140</v>
      </c>
      <c r="Z4" s="7" t="s">
        <v>141</v>
      </c>
      <c r="AA4" s="7" t="s">
        <v>142</v>
      </c>
      <c r="AB4" s="7" t="s">
        <v>113</v>
      </c>
      <c r="AE4" s="33"/>
    </row>
    <row r="5" spans="1:31" ht="11.25">
      <c r="A5" s="112" t="s">
        <v>1</v>
      </c>
      <c r="B5" s="112" t="s">
        <v>1</v>
      </c>
      <c r="C5" s="123" t="s">
        <v>236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4</v>
      </c>
      <c r="R5" s="124" t="s">
        <v>143</v>
      </c>
      <c r="S5" s="124" t="s">
        <v>144</v>
      </c>
      <c r="T5" s="124" t="s">
        <v>145</v>
      </c>
      <c r="U5" s="124" t="s">
        <v>146</v>
      </c>
      <c r="V5" s="149"/>
      <c r="X5" s="21"/>
      <c r="Y5" s="9" t="s">
        <v>76</v>
      </c>
      <c r="Z5" s="9" t="s">
        <v>76</v>
      </c>
      <c r="AA5" s="9" t="s">
        <v>76</v>
      </c>
      <c r="AB5" s="9" t="s">
        <v>115</v>
      </c>
      <c r="AE5" s="33"/>
    </row>
    <row r="6" spans="1:31" ht="11.25">
      <c r="A6" s="120" t="s">
        <v>39</v>
      </c>
      <c r="B6" s="120" t="s">
        <v>40</v>
      </c>
      <c r="C6" s="125" t="s">
        <v>245</v>
      </c>
      <c r="D6" s="125" t="s">
        <v>147</v>
      </c>
      <c r="E6" s="125" t="s">
        <v>148</v>
      </c>
      <c r="F6" s="125" t="s">
        <v>149</v>
      </c>
      <c r="G6" s="125" t="s">
        <v>150</v>
      </c>
      <c r="H6" s="125" t="s">
        <v>151</v>
      </c>
      <c r="I6" s="125" t="s">
        <v>152</v>
      </c>
      <c r="J6" s="126" t="s">
        <v>153</v>
      </c>
      <c r="K6" s="126" t="s">
        <v>154</v>
      </c>
      <c r="L6" s="126" t="s">
        <v>155</v>
      </c>
      <c r="M6" s="126" t="s">
        <v>156</v>
      </c>
      <c r="N6" s="126" t="s">
        <v>157</v>
      </c>
      <c r="O6" s="126" t="s">
        <v>237</v>
      </c>
      <c r="P6" s="125" t="s">
        <v>223</v>
      </c>
      <c r="Q6" s="125" t="s">
        <v>158</v>
      </c>
      <c r="R6" s="125" t="s">
        <v>159</v>
      </c>
      <c r="S6" s="125" t="s">
        <v>160</v>
      </c>
      <c r="T6" s="125" t="s">
        <v>161</v>
      </c>
      <c r="U6" s="126" t="s">
        <v>169</v>
      </c>
      <c r="V6" s="125" t="s">
        <v>4</v>
      </c>
      <c r="X6" s="21"/>
      <c r="Y6" s="85" t="s">
        <v>162</v>
      </c>
      <c r="Z6" s="85" t="s">
        <v>163</v>
      </c>
      <c r="AA6" s="85" t="s">
        <v>163</v>
      </c>
      <c r="AB6" s="85" t="s">
        <v>164</v>
      </c>
      <c r="AE6" s="33"/>
    </row>
    <row r="7" spans="1:41" ht="11.25">
      <c r="A7" s="4">
        <v>67</v>
      </c>
      <c r="B7" s="11" t="str">
        <f>+'Variacion anual de cartera'!B9</f>
        <v>Colmena Golden Cross</v>
      </c>
      <c r="C7" s="23">
        <v>905</v>
      </c>
      <c r="D7" s="23">
        <v>1527</v>
      </c>
      <c r="E7" s="23">
        <v>1687</v>
      </c>
      <c r="F7" s="23">
        <v>2313</v>
      </c>
      <c r="G7" s="23">
        <v>3639</v>
      </c>
      <c r="H7" s="23">
        <v>4376</v>
      </c>
      <c r="I7" s="23">
        <v>5202</v>
      </c>
      <c r="J7" s="23">
        <v>11123</v>
      </c>
      <c r="K7" s="23">
        <v>11691</v>
      </c>
      <c r="L7" s="23">
        <v>10483</v>
      </c>
      <c r="M7" s="23">
        <v>10232</v>
      </c>
      <c r="N7" s="23">
        <v>9367</v>
      </c>
      <c r="O7" s="23">
        <v>92427</v>
      </c>
      <c r="P7" s="23">
        <v>8369</v>
      </c>
      <c r="Q7" s="26">
        <f aca="true" t="shared" si="0" ref="Q7:Q13">SUM(C7:P7)</f>
        <v>173341</v>
      </c>
      <c r="R7" s="23">
        <v>7633</v>
      </c>
      <c r="S7" s="23">
        <v>15723</v>
      </c>
      <c r="T7" s="23">
        <v>13821</v>
      </c>
      <c r="U7" s="23"/>
      <c r="V7" s="26">
        <f aca="true" t="shared" si="1" ref="V7:V13">SUM(Q7:U7)</f>
        <v>210518</v>
      </c>
      <c r="X7" s="21"/>
      <c r="Y7" s="86">
        <f>+'Participacion de cartera'!I8</f>
        <v>0.1523031622812412</v>
      </c>
      <c r="Z7" s="86">
        <f aca="true" t="shared" si="2" ref="Z7:Z13">SUM(C7:G7)/Q7</f>
        <v>0.0580993532978349</v>
      </c>
      <c r="AA7" s="86">
        <f aca="true" t="shared" si="3" ref="AA7:AA13">+T7/V7</f>
        <v>0.06565234326755907</v>
      </c>
      <c r="AB7" s="29">
        <f>+'Cartera vigente por mes'!S6</f>
        <v>1.0210548952142633</v>
      </c>
      <c r="AC7" s="29"/>
      <c r="AD7" s="29"/>
      <c r="AE7" s="43"/>
      <c r="AJ7" s="23"/>
      <c r="AK7" s="26"/>
      <c r="AL7" s="26"/>
      <c r="AM7" s="26"/>
      <c r="AN7" s="26"/>
      <c r="AO7" s="26"/>
    </row>
    <row r="8" spans="1:41" ht="11.25">
      <c r="A8" s="4">
        <v>78</v>
      </c>
      <c r="B8" s="11" t="str">
        <f>+'Variacion anual de cartera'!B11</f>
        <v>Isapre Cruz Blanca S.A.</v>
      </c>
      <c r="C8" s="23">
        <v>2483</v>
      </c>
      <c r="D8" s="23">
        <v>4411</v>
      </c>
      <c r="E8" s="23">
        <v>5897</v>
      </c>
      <c r="F8" s="23">
        <v>7428</v>
      </c>
      <c r="G8" s="23">
        <v>9075</v>
      </c>
      <c r="H8" s="23">
        <v>10040</v>
      </c>
      <c r="I8" s="23">
        <v>10186</v>
      </c>
      <c r="J8" s="23">
        <v>20783</v>
      </c>
      <c r="K8" s="23">
        <v>19330</v>
      </c>
      <c r="L8" s="23">
        <v>16587</v>
      </c>
      <c r="M8" s="23">
        <v>15110</v>
      </c>
      <c r="N8" s="23">
        <v>12708</v>
      </c>
      <c r="O8" s="23">
        <v>84874</v>
      </c>
      <c r="P8" s="23">
        <v>27320</v>
      </c>
      <c r="Q8" s="26">
        <f t="shared" si="0"/>
        <v>246232</v>
      </c>
      <c r="R8" s="23">
        <v>5420</v>
      </c>
      <c r="S8" s="23">
        <v>18778</v>
      </c>
      <c r="T8" s="23">
        <v>14596</v>
      </c>
      <c r="U8" s="23"/>
      <c r="V8" s="26">
        <f t="shared" si="1"/>
        <v>285026</v>
      </c>
      <c r="X8" s="21"/>
      <c r="Y8" s="86">
        <f>+'Participacion de cartera'!I9</f>
        <v>0.20620736056951447</v>
      </c>
      <c r="Z8" s="86">
        <f t="shared" si="2"/>
        <v>0.11896910231001658</v>
      </c>
      <c r="AA8" s="86">
        <f t="shared" si="3"/>
        <v>0.05120936335632539</v>
      </c>
      <c r="AB8" s="29">
        <f>+'Cartera vigente por mes'!S8</f>
        <v>0.9508233351511847</v>
      </c>
      <c r="AC8" s="29"/>
      <c r="AD8" s="29"/>
      <c r="AE8" s="43"/>
      <c r="AJ8" s="23"/>
      <c r="AK8" s="26"/>
      <c r="AL8" s="26"/>
      <c r="AM8" s="26"/>
      <c r="AN8" s="26"/>
      <c r="AO8" s="26"/>
    </row>
    <row r="9" spans="1:41" ht="11.25">
      <c r="A9" s="4">
        <v>80</v>
      </c>
      <c r="B9" s="11" t="str">
        <f>+'Variacion anual de cartera'!B12</f>
        <v>Vida Tres</v>
      </c>
      <c r="C9" s="23">
        <v>422</v>
      </c>
      <c r="D9" s="23">
        <v>625</v>
      </c>
      <c r="E9" s="23">
        <v>628</v>
      </c>
      <c r="F9" s="23">
        <v>729</v>
      </c>
      <c r="G9" s="23">
        <v>982</v>
      </c>
      <c r="H9" s="23">
        <v>1130</v>
      </c>
      <c r="I9" s="23">
        <v>1257</v>
      </c>
      <c r="J9" s="23">
        <v>2821</v>
      </c>
      <c r="K9" s="23">
        <v>3039</v>
      </c>
      <c r="L9" s="23">
        <v>2813</v>
      </c>
      <c r="M9" s="23">
        <v>2795</v>
      </c>
      <c r="N9" s="23">
        <v>2688</v>
      </c>
      <c r="O9" s="23">
        <v>28681</v>
      </c>
      <c r="P9" s="23">
        <v>5129</v>
      </c>
      <c r="Q9" s="26">
        <f t="shared" si="0"/>
        <v>53739</v>
      </c>
      <c r="R9" s="23">
        <v>7707</v>
      </c>
      <c r="S9" s="23">
        <v>2765</v>
      </c>
      <c r="T9" s="23">
        <v>5516</v>
      </c>
      <c r="U9" s="23"/>
      <c r="V9" s="26">
        <f t="shared" si="1"/>
        <v>69727</v>
      </c>
      <c r="X9" s="21"/>
      <c r="Y9" s="86">
        <f>+'Participacion de cartera'!I10</f>
        <v>0.05044529492197391</v>
      </c>
      <c r="Z9" s="86">
        <f t="shared" si="2"/>
        <v>0.0630082435475167</v>
      </c>
      <c r="AA9" s="86">
        <f t="shared" si="3"/>
        <v>0.0791085232406385</v>
      </c>
      <c r="AB9" s="29">
        <f>+'Cartera vigente por mes'!S9</f>
        <v>0.9653670349195432</v>
      </c>
      <c r="AC9" s="29"/>
      <c r="AD9" s="29"/>
      <c r="AE9" s="43"/>
      <c r="AJ9" s="23"/>
      <c r="AK9" s="26"/>
      <c r="AL9" s="26"/>
      <c r="AM9" s="26"/>
      <c r="AN9" s="26"/>
      <c r="AO9" s="26"/>
    </row>
    <row r="10" spans="1:41" ht="11.25">
      <c r="A10" s="4">
        <v>81</v>
      </c>
      <c r="B10" s="11" t="str">
        <f>+'Variacion anual de cartera'!B13</f>
        <v>Ferrosalud</v>
      </c>
      <c r="C10" s="23">
        <v>137</v>
      </c>
      <c r="D10" s="23">
        <v>155</v>
      </c>
      <c r="E10" s="23">
        <v>247</v>
      </c>
      <c r="F10" s="23">
        <v>422</v>
      </c>
      <c r="G10" s="23">
        <v>553</v>
      </c>
      <c r="H10" s="23">
        <v>599</v>
      </c>
      <c r="I10" s="23">
        <v>579</v>
      </c>
      <c r="J10" s="23">
        <v>1025</v>
      </c>
      <c r="K10" s="23">
        <v>811</v>
      </c>
      <c r="L10" s="23">
        <v>579</v>
      </c>
      <c r="M10" s="23">
        <v>413</v>
      </c>
      <c r="N10" s="23">
        <v>301</v>
      </c>
      <c r="O10" s="23">
        <v>807</v>
      </c>
      <c r="P10" s="23">
        <v>2338</v>
      </c>
      <c r="Q10" s="26">
        <f>SUM(C10:P10)</f>
        <v>8966</v>
      </c>
      <c r="R10" s="23">
        <v>4</v>
      </c>
      <c r="S10" s="23">
        <v>9</v>
      </c>
      <c r="T10" s="23">
        <v>817</v>
      </c>
      <c r="U10" s="23"/>
      <c r="V10" s="26">
        <f>SUM(Q10:U10)</f>
        <v>9796</v>
      </c>
      <c r="X10" s="21"/>
      <c r="Y10" s="86">
        <f>+'Participacion de cartera'!I11</f>
        <v>0.007087098384494621</v>
      </c>
      <c r="Z10" s="86">
        <f>SUM(C10:G10)/Q10</f>
        <v>0.16886013830024538</v>
      </c>
      <c r="AA10" s="86">
        <f>+T10/V10</f>
        <v>0.08340138832176398</v>
      </c>
      <c r="AB10" s="29">
        <f>+'Cartera vigente por mes'!S10</f>
        <v>0.9495638656187927</v>
      </c>
      <c r="AC10" s="29"/>
      <c r="AD10" s="29"/>
      <c r="AE10" s="43"/>
      <c r="AK10" s="26"/>
      <c r="AL10" s="26"/>
      <c r="AM10" s="26"/>
      <c r="AN10" s="26"/>
      <c r="AO10" s="26"/>
    </row>
    <row r="11" spans="1:41" ht="11.25">
      <c r="A11" s="4">
        <v>88</v>
      </c>
      <c r="B11" s="11" t="str">
        <f>+'Variacion anual de cartera'!B14</f>
        <v>Mas Vida</v>
      </c>
      <c r="C11" s="23">
        <v>1069</v>
      </c>
      <c r="D11" s="23">
        <v>1287</v>
      </c>
      <c r="E11" s="23">
        <v>1744</v>
      </c>
      <c r="F11" s="23">
        <v>2483</v>
      </c>
      <c r="G11" s="23">
        <v>3529</v>
      </c>
      <c r="H11" s="23">
        <v>4282</v>
      </c>
      <c r="I11" s="23">
        <v>4649</v>
      </c>
      <c r="J11" s="23">
        <v>10585</v>
      </c>
      <c r="K11" s="23">
        <v>11729</v>
      </c>
      <c r="L11" s="23">
        <v>10711</v>
      </c>
      <c r="M11" s="23">
        <v>10365</v>
      </c>
      <c r="N11" s="23">
        <v>8930</v>
      </c>
      <c r="O11" s="23">
        <v>59363</v>
      </c>
      <c r="P11" s="23">
        <v>10680</v>
      </c>
      <c r="Q11" s="26">
        <f t="shared" si="0"/>
        <v>141406</v>
      </c>
      <c r="R11" s="23">
        <v>5715</v>
      </c>
      <c r="S11" s="23">
        <v>7297</v>
      </c>
      <c r="T11" s="23">
        <v>3989</v>
      </c>
      <c r="U11" s="23"/>
      <c r="V11" s="26">
        <f t="shared" si="1"/>
        <v>158407</v>
      </c>
      <c r="X11" s="21"/>
      <c r="Y11" s="86">
        <f>+'Participacion de cartera'!I12</f>
        <v>0.11460249017891379</v>
      </c>
      <c r="Z11" s="86">
        <f t="shared" si="2"/>
        <v>0.07151040267032516</v>
      </c>
      <c r="AA11" s="86">
        <f t="shared" si="3"/>
        <v>0.025181967968587248</v>
      </c>
      <c r="AB11" s="29">
        <f>+'Cartera vigente por mes'!S11</f>
        <v>0.9685343048657264</v>
      </c>
      <c r="AC11" s="29"/>
      <c r="AD11" s="29"/>
      <c r="AE11" s="43"/>
      <c r="AJ11" s="23"/>
      <c r="AK11" s="26"/>
      <c r="AL11" s="26"/>
      <c r="AM11" s="26"/>
      <c r="AN11" s="26"/>
      <c r="AO11" s="26"/>
    </row>
    <row r="12" spans="1:41" ht="11.25">
      <c r="A12" s="4">
        <v>99</v>
      </c>
      <c r="B12" s="11" t="str">
        <f>+'Variacion anual de cartera'!B15</f>
        <v>Isapre Banmédica</v>
      </c>
      <c r="C12" s="23">
        <v>2905</v>
      </c>
      <c r="D12" s="23">
        <v>4874</v>
      </c>
      <c r="E12" s="23">
        <v>7359</v>
      </c>
      <c r="F12" s="23">
        <v>9021</v>
      </c>
      <c r="G12" s="23">
        <v>10323</v>
      </c>
      <c r="H12" s="23">
        <v>10831</v>
      </c>
      <c r="I12" s="23">
        <v>11052</v>
      </c>
      <c r="J12" s="23">
        <v>21610</v>
      </c>
      <c r="K12" s="23">
        <v>19471</v>
      </c>
      <c r="L12" s="23">
        <v>16377</v>
      </c>
      <c r="M12" s="23">
        <v>14687</v>
      </c>
      <c r="N12" s="23">
        <v>12417</v>
      </c>
      <c r="O12" s="23">
        <v>84327</v>
      </c>
      <c r="P12" s="23">
        <v>27450</v>
      </c>
      <c r="Q12" s="26">
        <f t="shared" si="0"/>
        <v>252704</v>
      </c>
      <c r="R12" s="23">
        <v>17472</v>
      </c>
      <c r="S12" s="23">
        <v>6073</v>
      </c>
      <c r="T12" s="23">
        <v>18238</v>
      </c>
      <c r="U12" s="23"/>
      <c r="V12" s="26">
        <f t="shared" si="1"/>
        <v>294487</v>
      </c>
      <c r="X12" s="21"/>
      <c r="Y12" s="86">
        <f>+'Participacion de cartera'!I13</f>
        <v>0.21305209697373084</v>
      </c>
      <c r="Z12" s="86">
        <f t="shared" si="2"/>
        <v>0.13645213372166645</v>
      </c>
      <c r="AA12" s="86">
        <f t="shared" si="3"/>
        <v>0.061931426514582985</v>
      </c>
      <c r="AB12" s="29">
        <f>+'Cartera vigente por mes'!S12</f>
        <v>0.9648021846232555</v>
      </c>
      <c r="AC12" s="29"/>
      <c r="AD12" s="29"/>
      <c r="AE12" s="43"/>
      <c r="AJ12" s="23"/>
      <c r="AK12" s="26"/>
      <c r="AL12" s="26"/>
      <c r="AM12" s="26"/>
      <c r="AN12" s="26"/>
      <c r="AO12" s="26"/>
    </row>
    <row r="13" spans="1:41" ht="11.25">
      <c r="A13" s="4">
        <v>107</v>
      </c>
      <c r="B13" s="11" t="str">
        <f>+'Variacion anual de cartera'!B16</f>
        <v>Consalud S.A.</v>
      </c>
      <c r="C13" s="23">
        <v>4842</v>
      </c>
      <c r="D13" s="23">
        <v>8441</v>
      </c>
      <c r="E13" s="23">
        <v>12355</v>
      </c>
      <c r="F13" s="23">
        <v>13531</v>
      </c>
      <c r="G13" s="23">
        <v>13550</v>
      </c>
      <c r="H13" s="23">
        <v>13647</v>
      </c>
      <c r="I13" s="23">
        <v>13720</v>
      </c>
      <c r="J13" s="23">
        <v>25631</v>
      </c>
      <c r="K13" s="23">
        <v>22422</v>
      </c>
      <c r="L13" s="23">
        <v>18464</v>
      </c>
      <c r="M13" s="23">
        <v>15513</v>
      </c>
      <c r="N13" s="23">
        <v>12602</v>
      </c>
      <c r="O13" s="23">
        <v>63835</v>
      </c>
      <c r="P13" s="23">
        <v>34128</v>
      </c>
      <c r="Q13" s="26">
        <f t="shared" si="0"/>
        <v>272681</v>
      </c>
      <c r="R13" s="23">
        <v>3680</v>
      </c>
      <c r="S13" s="23">
        <v>11187</v>
      </c>
      <c r="T13" s="23">
        <v>21338</v>
      </c>
      <c r="U13" s="23"/>
      <c r="V13" s="26">
        <f t="shared" si="1"/>
        <v>308886</v>
      </c>
      <c r="X13" s="21"/>
      <c r="Y13" s="86">
        <f>+'Participacion de cartera'!I14</f>
        <v>0.22346932131410835</v>
      </c>
      <c r="Z13" s="86">
        <f t="shared" si="2"/>
        <v>0.19333580264118144</v>
      </c>
      <c r="AA13" s="86">
        <f t="shared" si="3"/>
        <v>0.06908050219174712</v>
      </c>
      <c r="AB13" s="29">
        <f>+'Cartera vigente por mes'!S13</f>
        <v>1.0871477087994335</v>
      </c>
      <c r="AC13" s="29"/>
      <c r="AD13" s="29"/>
      <c r="AE13" s="43"/>
      <c r="AJ13" s="23"/>
      <c r="AK13" s="26"/>
      <c r="AL13" s="26"/>
      <c r="AM13" s="26"/>
      <c r="AN13" s="26"/>
      <c r="AO13" s="26"/>
    </row>
    <row r="14" spans="1:41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X14" s="21"/>
      <c r="Y14" s="86"/>
      <c r="Z14" s="23"/>
      <c r="AB14" s="29"/>
      <c r="AC14" s="29"/>
      <c r="AD14" s="29"/>
      <c r="AE14" s="87"/>
      <c r="AJ14" s="23"/>
      <c r="AK14" s="26"/>
      <c r="AL14" s="26"/>
      <c r="AN14" s="26"/>
      <c r="AO14" s="26"/>
    </row>
    <row r="15" spans="2:41" ht="11.25">
      <c r="B15" s="11" t="s">
        <v>46</v>
      </c>
      <c r="C15" s="26">
        <f aca="true" t="shared" si="4" ref="C15:P15">SUM(C7:C14)</f>
        <v>12763</v>
      </c>
      <c r="D15" s="26">
        <f t="shared" si="4"/>
        <v>21320</v>
      </c>
      <c r="E15" s="26">
        <f t="shared" si="4"/>
        <v>29917</v>
      </c>
      <c r="F15" s="26">
        <f t="shared" si="4"/>
        <v>35927</v>
      </c>
      <c r="G15" s="26">
        <f t="shared" si="4"/>
        <v>41651</v>
      </c>
      <c r="H15" s="26">
        <f t="shared" si="4"/>
        <v>44905</v>
      </c>
      <c r="I15" s="26">
        <f t="shared" si="4"/>
        <v>46645</v>
      </c>
      <c r="J15" s="26">
        <f t="shared" si="4"/>
        <v>93578</v>
      </c>
      <c r="K15" s="26">
        <f t="shared" si="4"/>
        <v>88493</v>
      </c>
      <c r="L15" s="26">
        <f t="shared" si="4"/>
        <v>76014</v>
      </c>
      <c r="M15" s="26">
        <f t="shared" si="4"/>
        <v>69115</v>
      </c>
      <c r="N15" s="26">
        <f t="shared" si="4"/>
        <v>59013</v>
      </c>
      <c r="O15" s="26">
        <f t="shared" si="4"/>
        <v>414314</v>
      </c>
      <c r="P15" s="26">
        <f t="shared" si="4"/>
        <v>115414</v>
      </c>
      <c r="Q15" s="26">
        <f>SUM(Q7:Q13)</f>
        <v>1149069</v>
      </c>
      <c r="R15" s="26">
        <f aca="true" t="shared" si="5" ref="R15:AI15">SUM(R7:R14)</f>
        <v>47631</v>
      </c>
      <c r="S15" s="26">
        <f t="shared" si="5"/>
        <v>61832</v>
      </c>
      <c r="T15" s="26">
        <f t="shared" si="5"/>
        <v>78315</v>
      </c>
      <c r="U15" s="26">
        <f t="shared" si="5"/>
        <v>0</v>
      </c>
      <c r="V15" s="26">
        <f t="shared" si="5"/>
        <v>1336847</v>
      </c>
      <c r="W15" s="26">
        <f t="shared" si="5"/>
        <v>0</v>
      </c>
      <c r="X15" s="26">
        <f t="shared" si="5"/>
        <v>0</v>
      </c>
      <c r="Y15" s="26">
        <f t="shared" si="5"/>
        <v>0.9671668246239772</v>
      </c>
      <c r="Z15" s="26">
        <f t="shared" si="5"/>
        <v>0.8102351764887866</v>
      </c>
      <c r="AA15" s="26">
        <f t="shared" si="5"/>
        <v>0.43556551486120426</v>
      </c>
      <c r="AB15" s="26">
        <f t="shared" si="5"/>
        <v>6.9072933291922</v>
      </c>
      <c r="AC15" s="26">
        <f t="shared" si="5"/>
        <v>0</v>
      </c>
      <c r="AD15" s="26">
        <f t="shared" si="5"/>
        <v>0</v>
      </c>
      <c r="AE15" s="26">
        <f t="shared" si="5"/>
        <v>0</v>
      </c>
      <c r="AF15" s="26">
        <f t="shared" si="5"/>
        <v>0</v>
      </c>
      <c r="AG15" s="26">
        <f t="shared" si="5"/>
        <v>0</v>
      </c>
      <c r="AH15" s="26">
        <f t="shared" si="5"/>
        <v>0</v>
      </c>
      <c r="AI15" s="26">
        <f t="shared" si="5"/>
        <v>0</v>
      </c>
      <c r="AJ15" s="26"/>
      <c r="AK15" s="26"/>
      <c r="AL15" s="26"/>
      <c r="AM15" s="26"/>
      <c r="AN15" s="26"/>
      <c r="AO15" s="26"/>
    </row>
    <row r="16" spans="1:41" ht="11.25">
      <c r="A16" s="4"/>
      <c r="B16" s="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6"/>
      <c r="R16" s="26"/>
      <c r="S16" s="26"/>
      <c r="T16" s="26"/>
      <c r="U16" s="26"/>
      <c r="V16" s="26"/>
      <c r="X16" s="21"/>
      <c r="Y16" s="86"/>
      <c r="Z16" s="23"/>
      <c r="AB16" s="29"/>
      <c r="AC16" s="29"/>
      <c r="AD16" s="29"/>
      <c r="AE16" s="43"/>
      <c r="AK16" s="26"/>
      <c r="AL16" s="26"/>
      <c r="AM16" s="26"/>
      <c r="AN16" s="26"/>
      <c r="AO16" s="26"/>
    </row>
    <row r="17" spans="1:41" ht="11.25">
      <c r="A17" s="4">
        <v>62</v>
      </c>
      <c r="B17" s="11" t="str">
        <f>+'Variacion anual de cartera'!B20</f>
        <v>San Lorenzo</v>
      </c>
      <c r="C17" s="23">
        <v>1</v>
      </c>
      <c r="D17" s="23"/>
      <c r="E17" s="23"/>
      <c r="F17" s="23">
        <v>4</v>
      </c>
      <c r="G17" s="23">
        <v>4</v>
      </c>
      <c r="H17" s="23">
        <v>7</v>
      </c>
      <c r="I17" s="23">
        <v>5</v>
      </c>
      <c r="J17" s="23">
        <v>12</v>
      </c>
      <c r="K17" s="23">
        <v>14</v>
      </c>
      <c r="L17" s="23">
        <v>36</v>
      </c>
      <c r="M17" s="23">
        <v>44</v>
      </c>
      <c r="N17" s="23">
        <v>82</v>
      </c>
      <c r="O17" s="23">
        <v>1222</v>
      </c>
      <c r="P17" s="23">
        <v>14</v>
      </c>
      <c r="Q17" s="26">
        <f aca="true" t="shared" si="6" ref="Q17:Q22">SUM(C17:P17)</f>
        <v>1445</v>
      </c>
      <c r="R17" s="23"/>
      <c r="S17" s="23">
        <v>27</v>
      </c>
      <c r="T17" s="23">
        <v>147</v>
      </c>
      <c r="U17" s="23"/>
      <c r="V17" s="26">
        <f aca="true" t="shared" si="7" ref="V17:V22">SUM(Q17:U17)</f>
        <v>1619</v>
      </c>
      <c r="X17" s="21"/>
      <c r="Y17" s="86">
        <f>+'Participacion de cartera'!I18</f>
        <v>0.0011712956599118816</v>
      </c>
      <c r="Z17" s="86">
        <f aca="true" t="shared" si="8" ref="Z17:Z22">SUM(C17:G17)/Q17</f>
        <v>0.006228373702422145</v>
      </c>
      <c r="AA17" s="86">
        <f aca="true" t="shared" si="9" ref="AA17:AA22">+T17/V17</f>
        <v>0.09079678814082767</v>
      </c>
      <c r="AB17" s="29">
        <f>+'Cartera vigente por mes'!S17</f>
        <v>2.077929803688281</v>
      </c>
      <c r="AC17" s="29"/>
      <c r="AD17" s="29"/>
      <c r="AE17" s="43"/>
      <c r="AJ17" s="23"/>
      <c r="AK17" s="26"/>
      <c r="AL17" s="26"/>
      <c r="AM17" s="26"/>
      <c r="AN17" s="26"/>
      <c r="AO17" s="26"/>
    </row>
    <row r="18" spans="1:41" ht="11.25">
      <c r="A18" s="4">
        <v>63</v>
      </c>
      <c r="B18" s="11" t="str">
        <f>+'Variacion anual de cartera'!B21</f>
        <v>Fusat Ltda.</v>
      </c>
      <c r="C18" s="23">
        <v>84</v>
      </c>
      <c r="D18" s="23">
        <v>93</v>
      </c>
      <c r="E18" s="23">
        <v>128</v>
      </c>
      <c r="F18" s="23">
        <v>164</v>
      </c>
      <c r="G18" s="23">
        <v>187</v>
      </c>
      <c r="H18" s="23">
        <v>279</v>
      </c>
      <c r="I18" s="23">
        <v>304</v>
      </c>
      <c r="J18" s="23">
        <v>550</v>
      </c>
      <c r="K18" s="23">
        <v>503</v>
      </c>
      <c r="L18" s="23">
        <v>397</v>
      </c>
      <c r="M18" s="23">
        <v>409</v>
      </c>
      <c r="N18" s="23">
        <v>429</v>
      </c>
      <c r="O18" s="23">
        <v>4787</v>
      </c>
      <c r="P18" s="23">
        <v>360</v>
      </c>
      <c r="Q18" s="26">
        <f t="shared" si="6"/>
        <v>8674</v>
      </c>
      <c r="R18" s="23">
        <v>82</v>
      </c>
      <c r="S18" s="23">
        <v>1068</v>
      </c>
      <c r="T18" s="23">
        <v>4543</v>
      </c>
      <c r="U18" s="23"/>
      <c r="V18" s="26">
        <f t="shared" si="7"/>
        <v>14367</v>
      </c>
      <c r="X18" s="21"/>
      <c r="Y18" s="86">
        <f>+'Participacion de cartera'!I19</f>
        <v>0.01039407334524645</v>
      </c>
      <c r="Z18" s="86">
        <f t="shared" si="8"/>
        <v>0.07562831450311275</v>
      </c>
      <c r="AA18" s="86">
        <f t="shared" si="9"/>
        <v>0.3162107607712118</v>
      </c>
      <c r="AB18" s="29">
        <f>+'Cartera vigente por mes'!S18</f>
        <v>1.4661952861952863</v>
      </c>
      <c r="AC18" s="29"/>
      <c r="AD18" s="29"/>
      <c r="AE18" s="43"/>
      <c r="AJ18" s="23"/>
      <c r="AK18" s="26"/>
      <c r="AL18" s="26"/>
      <c r="AM18" s="26"/>
      <c r="AN18" s="26"/>
      <c r="AO18" s="26"/>
    </row>
    <row r="19" spans="1:41" ht="11.25">
      <c r="A19" s="4">
        <v>65</v>
      </c>
      <c r="B19" s="11" t="str">
        <f>+'Variacion anual de cartera'!B22</f>
        <v>Chuquicamata</v>
      </c>
      <c r="C19" s="23">
        <v>8</v>
      </c>
      <c r="D19" s="23">
        <v>3</v>
      </c>
      <c r="E19" s="23">
        <v>11</v>
      </c>
      <c r="F19" s="23">
        <v>8</v>
      </c>
      <c r="G19" s="23">
        <v>18</v>
      </c>
      <c r="H19" s="23">
        <v>24</v>
      </c>
      <c r="I19" s="23">
        <v>25</v>
      </c>
      <c r="J19" s="23">
        <v>69</v>
      </c>
      <c r="K19" s="23">
        <v>54</v>
      </c>
      <c r="L19" s="23">
        <v>78</v>
      </c>
      <c r="M19" s="23">
        <v>62</v>
      </c>
      <c r="N19" s="23">
        <v>88</v>
      </c>
      <c r="O19" s="23">
        <v>8896</v>
      </c>
      <c r="P19" s="23">
        <v>66</v>
      </c>
      <c r="Q19" s="26">
        <f t="shared" si="6"/>
        <v>9410</v>
      </c>
      <c r="R19" s="23">
        <v>95</v>
      </c>
      <c r="S19" s="23">
        <v>1255</v>
      </c>
      <c r="T19" s="23">
        <v>1573</v>
      </c>
      <c r="U19" s="23"/>
      <c r="V19" s="26">
        <f t="shared" si="7"/>
        <v>12333</v>
      </c>
      <c r="X19" s="21"/>
      <c r="Y19" s="86">
        <f>+'Participacion de cartera'!I20</f>
        <v>0.008922538217228682</v>
      </c>
      <c r="Z19" s="86">
        <f t="shared" si="8"/>
        <v>0.005100956429330499</v>
      </c>
      <c r="AA19" s="86">
        <f t="shared" si="9"/>
        <v>0.12754398767534258</v>
      </c>
      <c r="AB19" s="29">
        <f>+'Cartera vigente por mes'!S19</f>
        <v>2.057774490466798</v>
      </c>
      <c r="AC19" s="29"/>
      <c r="AD19" s="29"/>
      <c r="AE19" s="43"/>
      <c r="AJ19" s="23"/>
      <c r="AK19" s="26"/>
      <c r="AL19" s="26"/>
      <c r="AM19" s="26"/>
      <c r="AN19" s="26"/>
      <c r="AO19" s="26"/>
    </row>
    <row r="20" spans="1:41" ht="11.25">
      <c r="A20" s="4">
        <v>68</v>
      </c>
      <c r="B20" s="11" t="str">
        <f>+'Variacion anual de cartera'!B23</f>
        <v>Río Blanco</v>
      </c>
      <c r="C20" s="23">
        <v>5</v>
      </c>
      <c r="D20" s="23">
        <v>5</v>
      </c>
      <c r="E20" s="23">
        <v>9</v>
      </c>
      <c r="F20" s="23">
        <v>4</v>
      </c>
      <c r="G20" s="23">
        <v>6</v>
      </c>
      <c r="H20" s="23">
        <v>6</v>
      </c>
      <c r="I20" s="23">
        <v>11</v>
      </c>
      <c r="J20" s="23">
        <v>23</v>
      </c>
      <c r="K20" s="23">
        <v>23</v>
      </c>
      <c r="L20" s="23">
        <v>31</v>
      </c>
      <c r="M20" s="23">
        <v>16</v>
      </c>
      <c r="N20" s="23">
        <v>31</v>
      </c>
      <c r="O20" s="23">
        <v>1447</v>
      </c>
      <c r="P20" s="23">
        <v>20</v>
      </c>
      <c r="Q20" s="26">
        <f t="shared" si="6"/>
        <v>1637</v>
      </c>
      <c r="R20" s="23">
        <v>12</v>
      </c>
      <c r="S20" s="23">
        <v>124</v>
      </c>
      <c r="T20" s="23">
        <v>308</v>
      </c>
      <c r="U20" s="23"/>
      <c r="V20" s="26">
        <f t="shared" si="7"/>
        <v>2081</v>
      </c>
      <c r="X20" s="21"/>
      <c r="Y20" s="86">
        <f>+'Participacion de cartera'!I21</f>
        <v>0.0015055381521165074</v>
      </c>
      <c r="Z20" s="86">
        <f t="shared" si="8"/>
        <v>0.0177153329260843</v>
      </c>
      <c r="AA20" s="86">
        <f t="shared" si="9"/>
        <v>0.14800576645843344</v>
      </c>
      <c r="AB20" s="29">
        <f>+'Cartera vigente por mes'!S20</f>
        <v>2.126095423563778</v>
      </c>
      <c r="AC20" s="29"/>
      <c r="AD20" s="29"/>
      <c r="AE20" s="43"/>
      <c r="AJ20" s="23"/>
      <c r="AK20" s="26"/>
      <c r="AL20" s="26"/>
      <c r="AM20" s="26"/>
      <c r="AN20" s="26"/>
      <c r="AO20" s="26"/>
    </row>
    <row r="21" spans="1:41" ht="11.25">
      <c r="A21" s="4">
        <v>76</v>
      </c>
      <c r="B21" s="11" t="str">
        <f>+'Variacion anual de cartera'!B24</f>
        <v>Isapre Fundación</v>
      </c>
      <c r="C21" s="23">
        <v>18</v>
      </c>
      <c r="D21" s="23">
        <v>18</v>
      </c>
      <c r="E21" s="23">
        <v>31</v>
      </c>
      <c r="F21" s="23">
        <v>28</v>
      </c>
      <c r="G21" s="23">
        <v>45</v>
      </c>
      <c r="H21" s="23">
        <v>46</v>
      </c>
      <c r="I21" s="23">
        <v>74</v>
      </c>
      <c r="J21" s="23">
        <v>143</v>
      </c>
      <c r="K21" s="23">
        <v>99</v>
      </c>
      <c r="L21" s="23">
        <v>80</v>
      </c>
      <c r="M21" s="23">
        <v>97</v>
      </c>
      <c r="N21" s="23">
        <v>91</v>
      </c>
      <c r="O21" s="23">
        <v>6667</v>
      </c>
      <c r="P21" s="23">
        <v>77</v>
      </c>
      <c r="Q21" s="26">
        <f t="shared" si="6"/>
        <v>7514</v>
      </c>
      <c r="R21" s="23">
        <v>45</v>
      </c>
      <c r="S21" s="23">
        <v>116</v>
      </c>
      <c r="T21" s="23">
        <v>5968</v>
      </c>
      <c r="U21" s="23"/>
      <c r="V21" s="26">
        <f t="shared" si="7"/>
        <v>13643</v>
      </c>
      <c r="X21" s="21"/>
      <c r="Y21" s="86">
        <f>+'Participacion de cartera'!I22</f>
        <v>0.0098702820804063</v>
      </c>
      <c r="Z21" s="86">
        <f t="shared" si="8"/>
        <v>0.01863188714399787</v>
      </c>
      <c r="AA21" s="86">
        <f t="shared" si="9"/>
        <v>0.4374404456497838</v>
      </c>
      <c r="AB21" s="29">
        <f>+'Cartera vigente por mes'!S21</f>
        <v>0.8860223048327137</v>
      </c>
      <c r="AC21" s="29"/>
      <c r="AD21" s="29"/>
      <c r="AE21" s="43"/>
      <c r="AJ21" s="23"/>
      <c r="AK21" s="26"/>
      <c r="AL21" s="26"/>
      <c r="AM21" s="26"/>
      <c r="AN21" s="26"/>
      <c r="AO21" s="26"/>
    </row>
    <row r="22" spans="1:41" ht="11.25">
      <c r="A22" s="4">
        <v>94</v>
      </c>
      <c r="B22" s="11" t="str">
        <f>+'Variacion anual de cartera'!B25</f>
        <v>Cruz del Norte</v>
      </c>
      <c r="C22" s="23">
        <v>2</v>
      </c>
      <c r="D22" s="23">
        <v>2</v>
      </c>
      <c r="E22" s="23">
        <v>4</v>
      </c>
      <c r="F22" s="23">
        <v>1</v>
      </c>
      <c r="G22" s="23">
        <v>12</v>
      </c>
      <c r="H22" s="23">
        <v>30</v>
      </c>
      <c r="I22" s="23">
        <v>70</v>
      </c>
      <c r="J22" s="23">
        <v>203</v>
      </c>
      <c r="K22" s="23">
        <v>188</v>
      </c>
      <c r="L22" s="23">
        <v>209</v>
      </c>
      <c r="M22" s="23">
        <v>150</v>
      </c>
      <c r="N22" s="23">
        <v>124</v>
      </c>
      <c r="O22" s="23">
        <v>316</v>
      </c>
      <c r="P22" s="23">
        <v>6</v>
      </c>
      <c r="Q22" s="26">
        <f t="shared" si="6"/>
        <v>1317</v>
      </c>
      <c r="R22" s="23">
        <v>1</v>
      </c>
      <c r="S22" s="23"/>
      <c r="T22" s="23">
        <v>22</v>
      </c>
      <c r="U22" s="23"/>
      <c r="V22" s="26">
        <f t="shared" si="7"/>
        <v>1340</v>
      </c>
      <c r="X22" s="21"/>
      <c r="Y22" s="86">
        <f>+'Participacion de cartera'!I23</f>
        <v>0.0009694479211129841</v>
      </c>
      <c r="Z22" s="86">
        <f t="shared" si="8"/>
        <v>0.015945330296127564</v>
      </c>
      <c r="AA22" s="86">
        <f t="shared" si="9"/>
        <v>0.016417910447761194</v>
      </c>
      <c r="AB22" s="29">
        <f>+'Cartera vigente por mes'!S22</f>
        <v>1.9566176470588235</v>
      </c>
      <c r="AC22" s="29"/>
      <c r="AD22" s="29"/>
      <c r="AE22" s="43"/>
      <c r="AK22" s="26"/>
      <c r="AL22" s="26"/>
      <c r="AM22" s="26"/>
      <c r="AN22" s="26"/>
      <c r="AO22" s="26"/>
    </row>
    <row r="23" spans="1:41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X23" s="21"/>
      <c r="Y23" s="86"/>
      <c r="Z23" s="23"/>
      <c r="AB23" s="29"/>
      <c r="AC23" s="29"/>
      <c r="AD23" s="29"/>
      <c r="AE23" s="87"/>
      <c r="AK23" s="26"/>
      <c r="AL23" s="26"/>
      <c r="AM23" s="26"/>
      <c r="AN23" s="26"/>
      <c r="AO23" s="26"/>
    </row>
    <row r="24" spans="1:40" ht="11.25">
      <c r="A24" s="11"/>
      <c r="B24" s="11" t="s">
        <v>52</v>
      </c>
      <c r="C24" s="26">
        <f aca="true" t="shared" si="10" ref="C24:AI24">SUM(C17:C22)</f>
        <v>118</v>
      </c>
      <c r="D24" s="26">
        <f t="shared" si="10"/>
        <v>121</v>
      </c>
      <c r="E24" s="26">
        <f t="shared" si="10"/>
        <v>183</v>
      </c>
      <c r="F24" s="26">
        <f t="shared" si="10"/>
        <v>209</v>
      </c>
      <c r="G24" s="26">
        <f t="shared" si="10"/>
        <v>272</v>
      </c>
      <c r="H24" s="26">
        <f t="shared" si="10"/>
        <v>392</v>
      </c>
      <c r="I24" s="26">
        <f t="shared" si="10"/>
        <v>489</v>
      </c>
      <c r="J24" s="26">
        <f t="shared" si="10"/>
        <v>1000</v>
      </c>
      <c r="K24" s="26">
        <f t="shared" si="10"/>
        <v>881</v>
      </c>
      <c r="L24" s="26">
        <f t="shared" si="10"/>
        <v>831</v>
      </c>
      <c r="M24" s="26">
        <f t="shared" si="10"/>
        <v>778</v>
      </c>
      <c r="N24" s="26">
        <f t="shared" si="10"/>
        <v>845</v>
      </c>
      <c r="O24" s="26">
        <f t="shared" si="10"/>
        <v>23335</v>
      </c>
      <c r="P24" s="26">
        <f t="shared" si="10"/>
        <v>543</v>
      </c>
      <c r="Q24" s="26">
        <f t="shared" si="10"/>
        <v>29997</v>
      </c>
      <c r="R24" s="26">
        <f t="shared" si="10"/>
        <v>235</v>
      </c>
      <c r="S24" s="26">
        <f t="shared" si="10"/>
        <v>2590</v>
      </c>
      <c r="T24" s="26">
        <f t="shared" si="10"/>
        <v>12561</v>
      </c>
      <c r="U24" s="26">
        <f t="shared" si="10"/>
        <v>0</v>
      </c>
      <c r="V24" s="26">
        <f t="shared" si="10"/>
        <v>45383</v>
      </c>
      <c r="W24" s="26">
        <f t="shared" si="10"/>
        <v>0</v>
      </c>
      <c r="X24" s="26">
        <f t="shared" si="10"/>
        <v>0</v>
      </c>
      <c r="Y24" s="26">
        <f t="shared" si="10"/>
        <v>0.0328331753760228</v>
      </c>
      <c r="Z24" s="26">
        <f t="shared" si="10"/>
        <v>0.13925019500107513</v>
      </c>
      <c r="AA24" s="26">
        <f t="shared" si="10"/>
        <v>1.1364156591433605</v>
      </c>
      <c r="AB24" s="26">
        <f t="shared" si="10"/>
        <v>10.570634955805682</v>
      </c>
      <c r="AC24" s="26">
        <f t="shared" si="10"/>
        <v>0</v>
      </c>
      <c r="AD24" s="26">
        <f t="shared" si="10"/>
        <v>0</v>
      </c>
      <c r="AE24" s="26">
        <f t="shared" si="10"/>
        <v>0</v>
      </c>
      <c r="AF24" s="26">
        <f t="shared" si="10"/>
        <v>0</v>
      </c>
      <c r="AG24" s="26">
        <f t="shared" si="10"/>
        <v>0</v>
      </c>
      <c r="AH24" s="26">
        <f t="shared" si="10"/>
        <v>0</v>
      </c>
      <c r="AI24" s="26">
        <f t="shared" si="10"/>
        <v>0</v>
      </c>
      <c r="AJ24" s="26"/>
      <c r="AK24" s="26"/>
      <c r="AL24" s="26"/>
      <c r="AM24" s="26"/>
      <c r="AN24" s="26"/>
    </row>
    <row r="25" spans="1:40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1.25">
      <c r="A26" s="15"/>
      <c r="B26" s="15" t="s">
        <v>53</v>
      </c>
      <c r="C26" s="26">
        <f aca="true" t="shared" si="11" ref="C26:AI26">C15+C24</f>
        <v>12881</v>
      </c>
      <c r="D26" s="26">
        <f t="shared" si="11"/>
        <v>21441</v>
      </c>
      <c r="E26" s="26">
        <f t="shared" si="11"/>
        <v>30100</v>
      </c>
      <c r="F26" s="26">
        <f t="shared" si="11"/>
        <v>36136</v>
      </c>
      <c r="G26" s="26">
        <f t="shared" si="11"/>
        <v>41923</v>
      </c>
      <c r="H26" s="26">
        <f t="shared" si="11"/>
        <v>45297</v>
      </c>
      <c r="I26" s="26">
        <f t="shared" si="11"/>
        <v>47134</v>
      </c>
      <c r="J26" s="26">
        <f t="shared" si="11"/>
        <v>94578</v>
      </c>
      <c r="K26" s="26">
        <f t="shared" si="11"/>
        <v>89374</v>
      </c>
      <c r="L26" s="26">
        <f t="shared" si="11"/>
        <v>76845</v>
      </c>
      <c r="M26" s="26">
        <f t="shared" si="11"/>
        <v>69893</v>
      </c>
      <c r="N26" s="26">
        <f t="shared" si="11"/>
        <v>59858</v>
      </c>
      <c r="O26" s="26">
        <f t="shared" si="11"/>
        <v>437649</v>
      </c>
      <c r="P26" s="26">
        <f t="shared" si="11"/>
        <v>115957</v>
      </c>
      <c r="Q26" s="26">
        <f t="shared" si="11"/>
        <v>1179066</v>
      </c>
      <c r="R26" s="26">
        <f t="shared" si="11"/>
        <v>47866</v>
      </c>
      <c r="S26" s="26">
        <f t="shared" si="11"/>
        <v>64422</v>
      </c>
      <c r="T26" s="26">
        <f t="shared" si="11"/>
        <v>90876</v>
      </c>
      <c r="U26" s="26">
        <f t="shared" si="11"/>
        <v>0</v>
      </c>
      <c r="V26" s="26">
        <f t="shared" si="11"/>
        <v>1382230</v>
      </c>
      <c r="W26" s="26">
        <f t="shared" si="11"/>
        <v>0</v>
      </c>
      <c r="X26" s="26">
        <f t="shared" si="11"/>
        <v>0</v>
      </c>
      <c r="Y26" s="26">
        <f t="shared" si="11"/>
        <v>1</v>
      </c>
      <c r="Z26" s="26">
        <f t="shared" si="11"/>
        <v>0.9494853714898618</v>
      </c>
      <c r="AA26" s="26">
        <f t="shared" si="11"/>
        <v>1.5719811740045648</v>
      </c>
      <c r="AB26" s="26">
        <f t="shared" si="11"/>
        <v>17.47792828499788</v>
      </c>
      <c r="AC26" s="26">
        <f t="shared" si="11"/>
        <v>0</v>
      </c>
      <c r="AD26" s="26">
        <f t="shared" si="11"/>
        <v>0</v>
      </c>
      <c r="AE26" s="26">
        <f t="shared" si="11"/>
        <v>0</v>
      </c>
      <c r="AF26" s="26">
        <f t="shared" si="11"/>
        <v>0</v>
      </c>
      <c r="AG26" s="26">
        <f t="shared" si="11"/>
        <v>0</v>
      </c>
      <c r="AH26" s="26">
        <f t="shared" si="11"/>
        <v>0</v>
      </c>
      <c r="AI26" s="26">
        <f t="shared" si="11"/>
        <v>0</v>
      </c>
      <c r="AJ26" s="26"/>
      <c r="AK26" s="26"/>
      <c r="AL26" s="26"/>
      <c r="AM26" s="26"/>
      <c r="AN26" s="26"/>
    </row>
    <row r="27" spans="1:31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X27" s="21"/>
      <c r="Y27" s="86"/>
      <c r="Z27" s="23"/>
      <c r="AB27" s="29"/>
      <c r="AE27" s="87"/>
    </row>
    <row r="28" spans="1:31" ht="12" thickBot="1">
      <c r="A28" s="27"/>
      <c r="B28" s="145" t="s">
        <v>54</v>
      </c>
      <c r="C28" s="51">
        <f aca="true" t="shared" si="12" ref="C28:U28">(C26/$V26)</f>
        <v>0.009318999008848021</v>
      </c>
      <c r="D28" s="51">
        <f t="shared" si="12"/>
        <v>0.015511890206405591</v>
      </c>
      <c r="E28" s="51">
        <f t="shared" si="12"/>
        <v>0.021776404795149865</v>
      </c>
      <c r="F28" s="51">
        <f t="shared" si="12"/>
        <v>0.02614326125174537</v>
      </c>
      <c r="G28" s="51">
        <f t="shared" si="12"/>
        <v>0.03032997402747734</v>
      </c>
      <c r="H28" s="51">
        <f t="shared" si="12"/>
        <v>0.03277095707660809</v>
      </c>
      <c r="I28" s="51">
        <f t="shared" si="12"/>
        <v>0.03409996889085029</v>
      </c>
      <c r="J28" s="51">
        <f t="shared" si="12"/>
        <v>0.0684242130470327</v>
      </c>
      <c r="K28" s="51">
        <f t="shared" si="12"/>
        <v>0.06465928246384466</v>
      </c>
      <c r="L28" s="51">
        <f t="shared" si="12"/>
        <v>0.05559494440143826</v>
      </c>
      <c r="M28" s="51">
        <f t="shared" si="12"/>
        <v>0.050565390709216264</v>
      </c>
      <c r="N28" s="51">
        <f t="shared" si="12"/>
        <v>0.04330538332983657</v>
      </c>
      <c r="O28" s="51">
        <f t="shared" si="12"/>
        <v>0.31662530837848984</v>
      </c>
      <c r="P28" s="51">
        <f t="shared" si="12"/>
        <v>0.08389124820037186</v>
      </c>
      <c r="Q28" s="51">
        <f t="shared" si="12"/>
        <v>0.8530172257873146</v>
      </c>
      <c r="R28" s="51">
        <f t="shared" si="12"/>
        <v>0.03462954790447321</v>
      </c>
      <c r="S28" s="51">
        <f t="shared" si="12"/>
        <v>0.04660729401040348</v>
      </c>
      <c r="T28" s="51">
        <f t="shared" si="12"/>
        <v>0.06574593229780862</v>
      </c>
      <c r="U28" s="51">
        <f t="shared" si="12"/>
        <v>0</v>
      </c>
      <c r="V28" s="148">
        <f>SUM(Q28:U28)</f>
        <v>1</v>
      </c>
      <c r="X28" s="21"/>
      <c r="Y28" s="86"/>
      <c r="Z28" s="23"/>
      <c r="AB28" s="29"/>
      <c r="AE28" s="88"/>
    </row>
    <row r="29" spans="2:31" ht="11.25">
      <c r="B29" s="11" t="str">
        <f>+'Cartera vigente por mes'!B27</f>
        <v>Fuente: Superintendencia de Salud, Archivo Maestro de Beneficiarios.</v>
      </c>
      <c r="C29" s="4"/>
      <c r="D29" s="4"/>
      <c r="E29" s="4"/>
      <c r="F29" s="4"/>
      <c r="G29" s="4"/>
      <c r="H29" s="4"/>
      <c r="I29" s="4"/>
      <c r="J29" s="4"/>
      <c r="K29" s="11" t="s">
        <v>1</v>
      </c>
      <c r="L29" s="11" t="s">
        <v>1</v>
      </c>
      <c r="M29" s="11" t="s">
        <v>1</v>
      </c>
      <c r="N29" s="11"/>
      <c r="O29" s="11" t="s">
        <v>1</v>
      </c>
      <c r="P29" s="4"/>
      <c r="Q29" s="89"/>
      <c r="R29" s="4"/>
      <c r="S29" s="4"/>
      <c r="T29" s="4"/>
      <c r="U29" s="4"/>
      <c r="V29" s="4"/>
      <c r="W29" s="11" t="s">
        <v>1</v>
      </c>
      <c r="X29" s="21"/>
      <c r="Y29" s="90"/>
      <c r="Z29" s="90"/>
      <c r="AB29" s="29"/>
      <c r="AE29" s="33"/>
    </row>
    <row r="30" spans="2:28" ht="11.25">
      <c r="B30" s="58" t="s">
        <v>244</v>
      </c>
      <c r="C30" s="4"/>
      <c r="D30" s="4"/>
      <c r="E30" s="4"/>
      <c r="F30" s="4"/>
      <c r="G30" s="4"/>
      <c r="H30" s="4"/>
      <c r="I30" s="4"/>
      <c r="J30" s="4"/>
      <c r="K30" s="11" t="s">
        <v>1</v>
      </c>
      <c r="L30" s="11" t="s">
        <v>1</v>
      </c>
      <c r="M30" s="11" t="s">
        <v>1</v>
      </c>
      <c r="N30" s="11"/>
      <c r="O30" s="11" t="s">
        <v>1</v>
      </c>
      <c r="P30" s="4"/>
      <c r="Q30" s="11" t="s">
        <v>1</v>
      </c>
      <c r="R30" s="4"/>
      <c r="S30" s="4"/>
      <c r="T30" s="4"/>
      <c r="U30" s="4"/>
      <c r="V30" s="4"/>
      <c r="W30" s="11" t="s">
        <v>1</v>
      </c>
      <c r="X30" s="21"/>
      <c r="Y30" s="21"/>
      <c r="Z30" s="21"/>
      <c r="AB30" s="29"/>
    </row>
    <row r="31" ht="11.25">
      <c r="AB31" s="29"/>
    </row>
    <row r="32" spans="1:28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26"/>
      <c r="AB32" s="29"/>
    </row>
    <row r="33" spans="4:28" ht="11.25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AB33" s="29"/>
    </row>
    <row r="34" spans="2:28" ht="13.5">
      <c r="B34" s="102" t="s">
        <v>251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AB34" s="29"/>
    </row>
    <row r="35" spans="1:28" ht="12" thickBo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50"/>
      <c r="W35" s="21"/>
      <c r="AB35" s="29"/>
    </row>
    <row r="36" spans="1:28" ht="11.25">
      <c r="A36" s="112" t="s">
        <v>1</v>
      </c>
      <c r="B36" s="112" t="s">
        <v>1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 t="s">
        <v>4</v>
      </c>
      <c r="R36" s="124" t="s">
        <v>143</v>
      </c>
      <c r="S36" s="124" t="s">
        <v>144</v>
      </c>
      <c r="T36" s="124" t="s">
        <v>145</v>
      </c>
      <c r="U36" s="124" t="s">
        <v>146</v>
      </c>
      <c r="V36" s="149"/>
      <c r="AB36" s="29"/>
    </row>
    <row r="37" spans="1:28" ht="11.25">
      <c r="A37" s="120" t="s">
        <v>39</v>
      </c>
      <c r="B37" s="120" t="s">
        <v>40</v>
      </c>
      <c r="C37" s="125" t="str">
        <f>+C6</f>
        <v>001 - 100</v>
      </c>
      <c r="D37" s="125" t="str">
        <f aca="true" t="shared" si="13" ref="D37:P37">+D6</f>
        <v>101 - 150</v>
      </c>
      <c r="E37" s="125" t="str">
        <f t="shared" si="13"/>
        <v>151 - 200</v>
      </c>
      <c r="F37" s="125" t="str">
        <f t="shared" si="13"/>
        <v>201 - 250</v>
      </c>
      <c r="G37" s="125" t="str">
        <f t="shared" si="13"/>
        <v>251 - 300</v>
      </c>
      <c r="H37" s="125" t="str">
        <f t="shared" si="13"/>
        <v>301 - 350</v>
      </c>
      <c r="I37" s="125" t="str">
        <f t="shared" si="13"/>
        <v>351 - 400</v>
      </c>
      <c r="J37" s="125" t="str">
        <f t="shared" si="13"/>
        <v>401 - 500</v>
      </c>
      <c r="K37" s="125" t="str">
        <f t="shared" si="13"/>
        <v>501 - 600</v>
      </c>
      <c r="L37" s="125" t="str">
        <f t="shared" si="13"/>
        <v>601 - 700</v>
      </c>
      <c r="M37" s="125" t="str">
        <f t="shared" si="13"/>
        <v>701 - 800</v>
      </c>
      <c r="N37" s="125" t="str">
        <f t="shared" si="13"/>
        <v>801 - 900</v>
      </c>
      <c r="O37" s="125" t="str">
        <f t="shared" si="13"/>
        <v>más de 900</v>
      </c>
      <c r="P37" s="125" t="str">
        <f t="shared" si="13"/>
        <v>s/clas. (*)</v>
      </c>
      <c r="Q37" s="119" t="s">
        <v>158</v>
      </c>
      <c r="R37" s="119" t="s">
        <v>159</v>
      </c>
      <c r="S37" s="119" t="s">
        <v>160</v>
      </c>
      <c r="T37" s="119" t="s">
        <v>161</v>
      </c>
      <c r="U37" s="119" t="str">
        <f>+U6</f>
        <v>(*)</v>
      </c>
      <c r="V37" s="119" t="s">
        <v>4</v>
      </c>
      <c r="AB37" s="29"/>
    </row>
    <row r="38" spans="1:22" ht="11.25">
      <c r="A38" s="4">
        <v>67</v>
      </c>
      <c r="B38" s="11" t="str">
        <f aca="true" t="shared" si="14" ref="B38:B44">+B7</f>
        <v>Colmena Golden Cross</v>
      </c>
      <c r="C38" s="29">
        <f aca="true" t="shared" si="15" ref="C38:U38">(C7/$V7)*100</f>
        <v>0.4298919807332389</v>
      </c>
      <c r="D38" s="29">
        <f t="shared" si="15"/>
        <v>0.725353651469233</v>
      </c>
      <c r="E38" s="29">
        <f t="shared" si="15"/>
        <v>0.8013566535878168</v>
      </c>
      <c r="F38" s="29">
        <f t="shared" si="15"/>
        <v>1.0987183993767753</v>
      </c>
      <c r="G38" s="29">
        <f t="shared" si="15"/>
        <v>1.7285932794345378</v>
      </c>
      <c r="H38" s="29">
        <f t="shared" si="15"/>
        <v>2.078682107943264</v>
      </c>
      <c r="I38" s="29">
        <f t="shared" si="15"/>
        <v>2.471047606380452</v>
      </c>
      <c r="J38" s="29">
        <f t="shared" si="15"/>
        <v>5.283633703531289</v>
      </c>
      <c r="K38" s="29">
        <f t="shared" si="15"/>
        <v>5.553444361052262</v>
      </c>
      <c r="L38" s="29">
        <f t="shared" si="15"/>
        <v>4.979621695056955</v>
      </c>
      <c r="M38" s="29">
        <f t="shared" si="15"/>
        <v>4.860391985483427</v>
      </c>
      <c r="N38" s="29">
        <f t="shared" si="15"/>
        <v>4.449500755279834</v>
      </c>
      <c r="O38" s="29">
        <f t="shared" si="15"/>
        <v>43.90455923008959</v>
      </c>
      <c r="P38" s="29">
        <f t="shared" si="15"/>
        <v>3.9754320295651677</v>
      </c>
      <c r="Q38" s="29">
        <f t="shared" si="15"/>
        <v>82.34022743898383</v>
      </c>
      <c r="R38" s="29">
        <f t="shared" si="15"/>
        <v>3.6258182198196827</v>
      </c>
      <c r="S38" s="29">
        <f t="shared" si="15"/>
        <v>7.468720014440571</v>
      </c>
      <c r="T38" s="29">
        <f t="shared" si="15"/>
        <v>6.565234326755907</v>
      </c>
      <c r="U38" s="29">
        <f t="shared" si="15"/>
        <v>0</v>
      </c>
      <c r="V38" s="23">
        <f aca="true" t="shared" si="16" ref="V38:V44">SUM(Q38:U38)</f>
        <v>99.99999999999999</v>
      </c>
    </row>
    <row r="39" spans="1:22" ht="11.25">
      <c r="A39" s="4">
        <v>78</v>
      </c>
      <c r="B39" s="11" t="str">
        <f t="shared" si="14"/>
        <v>Isapre Cruz Blanca S.A.</v>
      </c>
      <c r="C39" s="29">
        <f aca="true" t="shared" si="17" ref="C39:U39">(C8/$V8)*100</f>
        <v>0.871148596970101</v>
      </c>
      <c r="D39" s="29">
        <f t="shared" si="17"/>
        <v>1.5475781156806747</v>
      </c>
      <c r="E39" s="29">
        <f t="shared" si="17"/>
        <v>2.068934062155733</v>
      </c>
      <c r="F39" s="29">
        <f t="shared" si="17"/>
        <v>2.6060780420031855</v>
      </c>
      <c r="G39" s="29">
        <f t="shared" si="17"/>
        <v>3.1839200634328093</v>
      </c>
      <c r="H39" s="29">
        <f t="shared" si="17"/>
        <v>3.52248566797415</v>
      </c>
      <c r="I39" s="29">
        <f t="shared" si="17"/>
        <v>3.5737090651379173</v>
      </c>
      <c r="J39" s="29">
        <f t="shared" si="17"/>
        <v>7.291615501743701</v>
      </c>
      <c r="K39" s="29">
        <f t="shared" si="17"/>
        <v>6.781837446408398</v>
      </c>
      <c r="L39" s="29">
        <f t="shared" si="17"/>
        <v>5.819469101064464</v>
      </c>
      <c r="M39" s="29">
        <f t="shared" si="17"/>
        <v>5.3012707612638845</v>
      </c>
      <c r="N39" s="29">
        <f t="shared" si="17"/>
        <v>4.458540624364093</v>
      </c>
      <c r="O39" s="29">
        <f t="shared" si="17"/>
        <v>29.777634321079482</v>
      </c>
      <c r="P39" s="29">
        <f t="shared" si="17"/>
        <v>9.585090482973484</v>
      </c>
      <c r="Q39" s="29">
        <f t="shared" si="17"/>
        <v>86.38931185225206</v>
      </c>
      <c r="R39" s="29">
        <f t="shared" si="17"/>
        <v>1.9015809084083557</v>
      </c>
      <c r="S39" s="29">
        <f t="shared" si="17"/>
        <v>6.58817090370703</v>
      </c>
      <c r="T39" s="29">
        <f t="shared" si="17"/>
        <v>5.120936335632539</v>
      </c>
      <c r="U39" s="29">
        <f t="shared" si="17"/>
        <v>0</v>
      </c>
      <c r="V39" s="23">
        <f t="shared" si="16"/>
        <v>99.99999999999999</v>
      </c>
    </row>
    <row r="40" spans="1:22" ht="11.25">
      <c r="A40" s="4">
        <v>80</v>
      </c>
      <c r="B40" s="11" t="str">
        <f t="shared" si="14"/>
        <v>Vida Tres</v>
      </c>
      <c r="C40" s="29">
        <f aca="true" t="shared" si="18" ref="C40:U40">(C9/$V9)*100</f>
        <v>0.6052174910723249</v>
      </c>
      <c r="D40" s="29">
        <f t="shared" si="18"/>
        <v>0.8963529192421873</v>
      </c>
      <c r="E40" s="29">
        <f t="shared" si="18"/>
        <v>0.9006554132545499</v>
      </c>
      <c r="F40" s="29">
        <f t="shared" si="18"/>
        <v>1.0455060450040874</v>
      </c>
      <c r="G40" s="29">
        <f t="shared" si="18"/>
        <v>1.4083497067133248</v>
      </c>
      <c r="H40" s="29">
        <f t="shared" si="18"/>
        <v>1.6206060779898748</v>
      </c>
      <c r="I40" s="29">
        <f t="shared" si="18"/>
        <v>1.8027449911798874</v>
      </c>
      <c r="J40" s="29">
        <f t="shared" si="18"/>
        <v>4.045778536291537</v>
      </c>
      <c r="K40" s="29">
        <f t="shared" si="18"/>
        <v>4.358426434523212</v>
      </c>
      <c r="L40" s="29">
        <f t="shared" si="18"/>
        <v>4.034305218925237</v>
      </c>
      <c r="M40" s="29">
        <f t="shared" si="18"/>
        <v>4.008490254851062</v>
      </c>
      <c r="N40" s="29">
        <f t="shared" si="18"/>
        <v>3.8550346350768</v>
      </c>
      <c r="O40" s="29">
        <f t="shared" si="18"/>
        <v>41.13327692285628</v>
      </c>
      <c r="P40" s="29">
        <f t="shared" si="18"/>
        <v>7.355830596469086</v>
      </c>
      <c r="Q40" s="29">
        <f t="shared" si="18"/>
        <v>77.07057524344945</v>
      </c>
      <c r="R40" s="29">
        <f t="shared" si="18"/>
        <v>11.05310711775926</v>
      </c>
      <c r="S40" s="29">
        <f t="shared" si="18"/>
        <v>3.965465314727437</v>
      </c>
      <c r="T40" s="29">
        <f t="shared" si="18"/>
        <v>7.91085232406385</v>
      </c>
      <c r="U40" s="29">
        <f t="shared" si="18"/>
        <v>0</v>
      </c>
      <c r="V40" s="23">
        <f t="shared" si="16"/>
        <v>100.00000000000001</v>
      </c>
    </row>
    <row r="41" spans="1:22" ht="11.25">
      <c r="A41" s="4">
        <v>81</v>
      </c>
      <c r="B41" s="11" t="str">
        <f t="shared" si="14"/>
        <v>Ferrosalud</v>
      </c>
      <c r="C41" s="29">
        <f aca="true" t="shared" si="19" ref="C41:U41">(C10/$V10)*100</f>
        <v>1.3985300122498978</v>
      </c>
      <c r="D41" s="29">
        <f t="shared" si="19"/>
        <v>1.5822784810126582</v>
      </c>
      <c r="E41" s="29">
        <f t="shared" si="19"/>
        <v>2.521437321355655</v>
      </c>
      <c r="F41" s="29">
        <f t="shared" si="19"/>
        <v>4.3078807676602695</v>
      </c>
      <c r="G41" s="29">
        <f t="shared" si="19"/>
        <v>5.64516129032258</v>
      </c>
      <c r="H41" s="29">
        <f t="shared" si="19"/>
        <v>6.114740710494079</v>
      </c>
      <c r="I41" s="29">
        <f t="shared" si="19"/>
        <v>5.910575745202124</v>
      </c>
      <c r="J41" s="29">
        <f t="shared" si="19"/>
        <v>10.463454471212739</v>
      </c>
      <c r="K41" s="29">
        <f t="shared" si="19"/>
        <v>8.278889342588812</v>
      </c>
      <c r="L41" s="29">
        <f t="shared" si="19"/>
        <v>5.910575745202124</v>
      </c>
      <c r="M41" s="29">
        <f t="shared" si="19"/>
        <v>4.216006533278889</v>
      </c>
      <c r="N41" s="29">
        <f t="shared" si="19"/>
        <v>3.072682727643936</v>
      </c>
      <c r="O41" s="29">
        <f t="shared" si="19"/>
        <v>8.23805634953042</v>
      </c>
      <c r="P41" s="29">
        <f t="shared" si="19"/>
        <v>23.866884442629644</v>
      </c>
      <c r="Q41" s="29">
        <f t="shared" si="19"/>
        <v>91.52715394038383</v>
      </c>
      <c r="R41" s="29">
        <f t="shared" si="19"/>
        <v>0.04083299305839118</v>
      </c>
      <c r="S41" s="29">
        <f t="shared" si="19"/>
        <v>0.09187423438138016</v>
      </c>
      <c r="T41" s="29">
        <f t="shared" si="19"/>
        <v>8.340138832176399</v>
      </c>
      <c r="U41" s="29">
        <f t="shared" si="19"/>
        <v>0</v>
      </c>
      <c r="V41" s="23">
        <f>SUM(Q41:U41)</f>
        <v>99.99999999999999</v>
      </c>
    </row>
    <row r="42" spans="1:22" ht="11.25">
      <c r="A42" s="4">
        <v>88</v>
      </c>
      <c r="B42" s="11" t="str">
        <f t="shared" si="14"/>
        <v>Mas Vida</v>
      </c>
      <c r="C42" s="29">
        <f aca="true" t="shared" si="20" ref="C42:U42">(C11/$V11)*100</f>
        <v>0.6748439147259907</v>
      </c>
      <c r="D42" s="29">
        <f t="shared" si="20"/>
        <v>0.8124640956523386</v>
      </c>
      <c r="E42" s="29">
        <f t="shared" si="20"/>
        <v>1.1009614474107836</v>
      </c>
      <c r="F42" s="29">
        <f t="shared" si="20"/>
        <v>1.567481235046431</v>
      </c>
      <c r="G42" s="29">
        <f t="shared" si="20"/>
        <v>2.2278055893994586</v>
      </c>
      <c r="H42" s="29">
        <f t="shared" si="20"/>
        <v>2.703163370305605</v>
      </c>
      <c r="I42" s="29">
        <f t="shared" si="20"/>
        <v>2.934845051039411</v>
      </c>
      <c r="J42" s="29">
        <f t="shared" si="20"/>
        <v>6.68215419773116</v>
      </c>
      <c r="K42" s="29">
        <f t="shared" si="20"/>
        <v>7.404344504977684</v>
      </c>
      <c r="L42" s="29">
        <f t="shared" si="20"/>
        <v>6.761696137165655</v>
      </c>
      <c r="M42" s="29">
        <f t="shared" si="20"/>
        <v>6.5432714463376</v>
      </c>
      <c r="N42" s="29">
        <f t="shared" si="20"/>
        <v>5.637377136111409</v>
      </c>
      <c r="O42" s="29">
        <f t="shared" si="20"/>
        <v>37.47498532261832</v>
      </c>
      <c r="P42" s="29">
        <f t="shared" si="20"/>
        <v>6.742126294923835</v>
      </c>
      <c r="Q42" s="29">
        <f t="shared" si="20"/>
        <v>89.26751974344567</v>
      </c>
      <c r="R42" s="29">
        <f t="shared" si="20"/>
        <v>3.607795110064581</v>
      </c>
      <c r="S42" s="29">
        <f t="shared" si="20"/>
        <v>4.606488349631014</v>
      </c>
      <c r="T42" s="29">
        <f t="shared" si="20"/>
        <v>2.518196796858725</v>
      </c>
      <c r="U42" s="29">
        <f t="shared" si="20"/>
        <v>0</v>
      </c>
      <c r="V42" s="23">
        <f t="shared" si="16"/>
        <v>100</v>
      </c>
    </row>
    <row r="43" spans="1:22" ht="11.25">
      <c r="A43" s="4">
        <v>99</v>
      </c>
      <c r="B43" s="11" t="str">
        <f t="shared" si="14"/>
        <v>Isapre Banmédica</v>
      </c>
      <c r="C43" s="29">
        <f aca="true" t="shared" si="21" ref="C43:U43">(C12/$V12)*100</f>
        <v>0.9864612020225002</v>
      </c>
      <c r="D43" s="29">
        <f t="shared" si="21"/>
        <v>1.6550815485912789</v>
      </c>
      <c r="E43" s="29">
        <f t="shared" si="21"/>
        <v>2.4989218539358276</v>
      </c>
      <c r="F43" s="29">
        <f t="shared" si="21"/>
        <v>3.063293116504294</v>
      </c>
      <c r="G43" s="29">
        <f t="shared" si="21"/>
        <v>3.5054178962059446</v>
      </c>
      <c r="H43" s="29">
        <f t="shared" si="21"/>
        <v>3.6779212664735628</v>
      </c>
      <c r="I43" s="29">
        <f t="shared" si="21"/>
        <v>3.7529670240112467</v>
      </c>
      <c r="J43" s="29">
        <f t="shared" si="21"/>
        <v>7.338184707644141</v>
      </c>
      <c r="K43" s="29">
        <f t="shared" si="21"/>
        <v>6.611836855277144</v>
      </c>
      <c r="L43" s="29">
        <f t="shared" si="21"/>
        <v>5.561196249749564</v>
      </c>
      <c r="M43" s="29">
        <f t="shared" si="21"/>
        <v>4.987316927402568</v>
      </c>
      <c r="N43" s="29">
        <f t="shared" si="21"/>
        <v>4.21648493821459</v>
      </c>
      <c r="O43" s="29">
        <f t="shared" si="21"/>
        <v>28.63521989086106</v>
      </c>
      <c r="P43" s="29">
        <f t="shared" si="21"/>
        <v>9.321294318594708</v>
      </c>
      <c r="Q43" s="29">
        <f t="shared" si="21"/>
        <v>85.81159779548842</v>
      </c>
      <c r="R43" s="29">
        <f t="shared" si="21"/>
        <v>5.933029301802796</v>
      </c>
      <c r="S43" s="29">
        <f t="shared" si="21"/>
        <v>2.0622302512504795</v>
      </c>
      <c r="T43" s="29">
        <f t="shared" si="21"/>
        <v>6.193142651458299</v>
      </c>
      <c r="U43" s="29">
        <f t="shared" si="21"/>
        <v>0</v>
      </c>
      <c r="V43" s="23">
        <f t="shared" si="16"/>
        <v>100</v>
      </c>
    </row>
    <row r="44" spans="1:22" ht="11.25">
      <c r="A44" s="4">
        <v>107</v>
      </c>
      <c r="B44" s="11" t="str">
        <f t="shared" si="14"/>
        <v>Consalud S.A.</v>
      </c>
      <c r="C44" s="29">
        <f aca="true" t="shared" si="22" ref="C44:U44">(C13/$V13)*100</f>
        <v>1.5675686175482217</v>
      </c>
      <c r="D44" s="29">
        <f t="shared" si="22"/>
        <v>2.7327233995713627</v>
      </c>
      <c r="E44" s="29">
        <f t="shared" si="22"/>
        <v>3.999857552624593</v>
      </c>
      <c r="F44" s="29">
        <f t="shared" si="22"/>
        <v>4.380580537803591</v>
      </c>
      <c r="G44" s="29">
        <f t="shared" si="22"/>
        <v>4.386731674468898</v>
      </c>
      <c r="H44" s="29">
        <f t="shared" si="22"/>
        <v>4.418134845865465</v>
      </c>
      <c r="I44" s="29">
        <f t="shared" si="22"/>
        <v>4.441768160421644</v>
      </c>
      <c r="J44" s="29">
        <f t="shared" si="22"/>
        <v>8.297883361499064</v>
      </c>
      <c r="K44" s="29">
        <f t="shared" si="22"/>
        <v>7.258988753132225</v>
      </c>
      <c r="L44" s="29">
        <f t="shared" si="22"/>
        <v>5.977609862538283</v>
      </c>
      <c r="M44" s="29">
        <f t="shared" si="22"/>
        <v>5.02224121520561</v>
      </c>
      <c r="N44" s="29">
        <f t="shared" si="22"/>
        <v>4.079822329273583</v>
      </c>
      <c r="O44" s="29">
        <f t="shared" si="22"/>
        <v>20.666200475256243</v>
      </c>
      <c r="P44" s="29">
        <f t="shared" si="22"/>
        <v>11.048736427031331</v>
      </c>
      <c r="Q44" s="29">
        <f t="shared" si="22"/>
        <v>88.27884721224012</v>
      </c>
      <c r="R44" s="29">
        <f t="shared" si="22"/>
        <v>1.1913780488594496</v>
      </c>
      <c r="S44" s="29">
        <f t="shared" si="22"/>
        <v>3.621724519725724</v>
      </c>
      <c r="T44" s="29">
        <f t="shared" si="22"/>
        <v>6.908050219174712</v>
      </c>
      <c r="U44" s="29">
        <f t="shared" si="22"/>
        <v>0</v>
      </c>
      <c r="V44" s="23">
        <f t="shared" si="16"/>
        <v>100.00000000000001</v>
      </c>
    </row>
    <row r="45" spans="1:22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1.25">
      <c r="B46" s="11" t="s">
        <v>46</v>
      </c>
      <c r="C46" s="29">
        <f aca="true" t="shared" si="23" ref="C46:U46">(C15/$V15)*100</f>
        <v>0.9547091028367495</v>
      </c>
      <c r="D46" s="29">
        <f t="shared" si="23"/>
        <v>1.5947973103878004</v>
      </c>
      <c r="E46" s="29">
        <f t="shared" si="23"/>
        <v>2.237877632967722</v>
      </c>
      <c r="F46" s="29">
        <f t="shared" si="23"/>
        <v>2.6874429160554647</v>
      </c>
      <c r="G46" s="29">
        <f t="shared" si="23"/>
        <v>3.115614576686786</v>
      </c>
      <c r="H46" s="29">
        <f t="shared" si="23"/>
        <v>3.3590231342853745</v>
      </c>
      <c r="I46" s="29">
        <f t="shared" si="23"/>
        <v>3.489180138041227</v>
      </c>
      <c r="J46" s="29">
        <f t="shared" si="23"/>
        <v>6.9999035042903195</v>
      </c>
      <c r="K46" s="29">
        <f t="shared" si="23"/>
        <v>6.619530881245199</v>
      </c>
      <c r="L46" s="29">
        <f t="shared" si="23"/>
        <v>5.686065795113427</v>
      </c>
      <c r="M46" s="29">
        <f t="shared" si="23"/>
        <v>5.170000755509045</v>
      </c>
      <c r="N46" s="29">
        <f t="shared" si="23"/>
        <v>4.414342104967883</v>
      </c>
      <c r="O46" s="29">
        <f t="shared" si="23"/>
        <v>30.99187865178289</v>
      </c>
      <c r="P46" s="29">
        <f t="shared" si="23"/>
        <v>8.633299098550545</v>
      </c>
      <c r="Q46" s="29">
        <f t="shared" si="23"/>
        <v>85.95366560272043</v>
      </c>
      <c r="R46" s="29">
        <f t="shared" si="23"/>
        <v>3.562935773502877</v>
      </c>
      <c r="S46" s="29">
        <f t="shared" si="23"/>
        <v>4.625211411627508</v>
      </c>
      <c r="T46" s="29">
        <f t="shared" si="23"/>
        <v>5.858187212149184</v>
      </c>
      <c r="U46" s="29">
        <f t="shared" si="23"/>
        <v>0</v>
      </c>
      <c r="V46" s="23">
        <f>SUM(Q46:U46)</f>
        <v>100</v>
      </c>
    </row>
    <row r="47" spans="1:22" ht="11.25">
      <c r="A47" s="4"/>
      <c r="B47" s="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6"/>
      <c r="R47" s="26"/>
      <c r="S47" s="26"/>
      <c r="T47" s="26"/>
      <c r="U47" s="26"/>
      <c r="V47" s="26"/>
    </row>
    <row r="48" spans="1:22" ht="11.25">
      <c r="A48" s="4">
        <v>62</v>
      </c>
      <c r="B48" s="11" t="str">
        <f aca="true" t="shared" si="24" ref="B48:B53">+B17</f>
        <v>San Lorenzo</v>
      </c>
      <c r="C48" s="29">
        <f aca="true" t="shared" si="25" ref="C48:U48">(C17/$V17)*100</f>
        <v>0.06176652254478073</v>
      </c>
      <c r="D48" s="29">
        <f t="shared" si="25"/>
        <v>0</v>
      </c>
      <c r="E48" s="29">
        <f t="shared" si="25"/>
        <v>0</v>
      </c>
      <c r="F48" s="29">
        <f t="shared" si="25"/>
        <v>0.24706609017912293</v>
      </c>
      <c r="G48" s="29">
        <f t="shared" si="25"/>
        <v>0.24706609017912293</v>
      </c>
      <c r="H48" s="29">
        <f t="shared" si="25"/>
        <v>0.4323656578134651</v>
      </c>
      <c r="I48" s="29">
        <f t="shared" si="25"/>
        <v>0.3088326127239036</v>
      </c>
      <c r="J48" s="29">
        <f t="shared" si="25"/>
        <v>0.7411982705373688</v>
      </c>
      <c r="K48" s="29">
        <f t="shared" si="25"/>
        <v>0.8647313156269302</v>
      </c>
      <c r="L48" s="29">
        <f t="shared" si="25"/>
        <v>2.2235948116121063</v>
      </c>
      <c r="M48" s="29">
        <f t="shared" si="25"/>
        <v>2.7177269919703524</v>
      </c>
      <c r="N48" s="29">
        <f t="shared" si="25"/>
        <v>5.06485484867202</v>
      </c>
      <c r="O48" s="29">
        <f t="shared" si="25"/>
        <v>75.47869054972205</v>
      </c>
      <c r="P48" s="29">
        <f t="shared" si="25"/>
        <v>0.8647313156269302</v>
      </c>
      <c r="Q48" s="29">
        <f t="shared" si="25"/>
        <v>89.25262507720817</v>
      </c>
      <c r="R48" s="29">
        <f t="shared" si="25"/>
        <v>0</v>
      </c>
      <c r="S48" s="29">
        <f t="shared" si="25"/>
        <v>1.6676961087090798</v>
      </c>
      <c r="T48" s="29">
        <f t="shared" si="25"/>
        <v>9.079678814082767</v>
      </c>
      <c r="U48" s="29">
        <f t="shared" si="25"/>
        <v>0</v>
      </c>
      <c r="V48" s="23">
        <f aca="true" t="shared" si="26" ref="V48:V53">SUM(Q48:U48)</f>
        <v>100.00000000000001</v>
      </c>
    </row>
    <row r="49" spans="1:22" ht="11.25">
      <c r="A49" s="4">
        <v>63</v>
      </c>
      <c r="B49" s="11" t="str">
        <f t="shared" si="24"/>
        <v>Fusat Ltda.</v>
      </c>
      <c r="C49" s="29">
        <f aca="true" t="shared" si="27" ref="C49:U49">(C18/$V18)*100</f>
        <v>0.5846732094382961</v>
      </c>
      <c r="D49" s="29">
        <f t="shared" si="27"/>
        <v>0.6473167675923992</v>
      </c>
      <c r="E49" s="29">
        <f t="shared" si="27"/>
        <v>0.890930604858356</v>
      </c>
      <c r="F49" s="29">
        <f t="shared" si="27"/>
        <v>1.1415048374747685</v>
      </c>
      <c r="G49" s="29">
        <f t="shared" si="27"/>
        <v>1.3015939305352544</v>
      </c>
      <c r="H49" s="29">
        <f t="shared" si="27"/>
        <v>1.9419503027771976</v>
      </c>
      <c r="I49" s="29">
        <f t="shared" si="27"/>
        <v>2.1159601865385955</v>
      </c>
      <c r="J49" s="29">
        <f t="shared" si="27"/>
        <v>3.8282174427507485</v>
      </c>
      <c r="K49" s="29">
        <f t="shared" si="27"/>
        <v>3.5010788612793204</v>
      </c>
      <c r="L49" s="29">
        <f t="shared" si="27"/>
        <v>2.7632769541309945</v>
      </c>
      <c r="M49" s="29">
        <f t="shared" si="27"/>
        <v>2.8468016983364657</v>
      </c>
      <c r="N49" s="29">
        <f t="shared" si="27"/>
        <v>2.9860096053455836</v>
      </c>
      <c r="O49" s="29">
        <f t="shared" si="27"/>
        <v>33.31941254263242</v>
      </c>
      <c r="P49" s="29">
        <f t="shared" si="27"/>
        <v>2.505742326164126</v>
      </c>
      <c r="Q49" s="29">
        <f t="shared" si="27"/>
        <v>60.37446926985452</v>
      </c>
      <c r="R49" s="29">
        <f t="shared" si="27"/>
        <v>0.5707524187373842</v>
      </c>
      <c r="S49" s="29">
        <f t="shared" si="27"/>
        <v>7.433702234286907</v>
      </c>
      <c r="T49" s="29">
        <f t="shared" si="27"/>
        <v>31.62107607712118</v>
      </c>
      <c r="U49" s="29">
        <f t="shared" si="27"/>
        <v>0</v>
      </c>
      <c r="V49" s="23">
        <f t="shared" si="26"/>
        <v>100</v>
      </c>
    </row>
    <row r="50" spans="1:22" ht="11.25">
      <c r="A50" s="4">
        <v>65</v>
      </c>
      <c r="B50" s="11" t="str">
        <f t="shared" si="24"/>
        <v>Chuquicamata</v>
      </c>
      <c r="C50" s="29">
        <f aca="true" t="shared" si="28" ref="C50:U50">(C19/$V19)*100</f>
        <v>0.06486661801670315</v>
      </c>
      <c r="D50" s="29">
        <f t="shared" si="28"/>
        <v>0.024324981756263683</v>
      </c>
      <c r="E50" s="29">
        <f t="shared" si="28"/>
        <v>0.08919159977296684</v>
      </c>
      <c r="F50" s="29">
        <f t="shared" si="28"/>
        <v>0.06486661801670315</v>
      </c>
      <c r="G50" s="29">
        <f t="shared" si="28"/>
        <v>0.1459498905375821</v>
      </c>
      <c r="H50" s="29">
        <f t="shared" si="28"/>
        <v>0.19459985405010946</v>
      </c>
      <c r="I50" s="29">
        <f t="shared" si="28"/>
        <v>0.20270818130219737</v>
      </c>
      <c r="J50" s="29">
        <f t="shared" si="28"/>
        <v>0.5594745803940646</v>
      </c>
      <c r="K50" s="29">
        <f t="shared" si="28"/>
        <v>0.4378496716127463</v>
      </c>
      <c r="L50" s="29">
        <f t="shared" si="28"/>
        <v>0.6324495256628557</v>
      </c>
      <c r="M50" s="29">
        <f t="shared" si="28"/>
        <v>0.5027162896294495</v>
      </c>
      <c r="N50" s="29">
        <f t="shared" si="28"/>
        <v>0.7135327981837347</v>
      </c>
      <c r="O50" s="29">
        <f t="shared" si="28"/>
        <v>72.13167923457391</v>
      </c>
      <c r="P50" s="29">
        <f t="shared" si="28"/>
        <v>0.535149598637801</v>
      </c>
      <c r="Q50" s="29">
        <f t="shared" si="28"/>
        <v>76.29935944214708</v>
      </c>
      <c r="R50" s="29">
        <f t="shared" si="28"/>
        <v>0.77029108894835</v>
      </c>
      <c r="S50" s="29">
        <f t="shared" si="28"/>
        <v>10.175950701370308</v>
      </c>
      <c r="T50" s="29">
        <f t="shared" si="28"/>
        <v>12.754398767534258</v>
      </c>
      <c r="U50" s="29">
        <f t="shared" si="28"/>
        <v>0</v>
      </c>
      <c r="V50" s="23">
        <f t="shared" si="26"/>
        <v>100</v>
      </c>
    </row>
    <row r="51" spans="1:22" ht="11.25">
      <c r="A51" s="4">
        <v>68</v>
      </c>
      <c r="B51" s="11" t="str">
        <f t="shared" si="24"/>
        <v>Río Blanco</v>
      </c>
      <c r="C51" s="29">
        <f aca="true" t="shared" si="29" ref="C51:U51">(C20/$V20)*100</f>
        <v>0.2402691013935608</v>
      </c>
      <c r="D51" s="29">
        <f t="shared" si="29"/>
        <v>0.2402691013935608</v>
      </c>
      <c r="E51" s="29">
        <f t="shared" si="29"/>
        <v>0.4324843825084094</v>
      </c>
      <c r="F51" s="29">
        <f t="shared" si="29"/>
        <v>0.19221528111484865</v>
      </c>
      <c r="G51" s="29">
        <f t="shared" si="29"/>
        <v>0.2883229216722729</v>
      </c>
      <c r="H51" s="29">
        <f t="shared" si="29"/>
        <v>0.2883229216722729</v>
      </c>
      <c r="I51" s="29">
        <f t="shared" si="29"/>
        <v>0.5285920230658337</v>
      </c>
      <c r="J51" s="29">
        <f t="shared" si="29"/>
        <v>1.1052378664103797</v>
      </c>
      <c r="K51" s="29">
        <f t="shared" si="29"/>
        <v>1.1052378664103797</v>
      </c>
      <c r="L51" s="29">
        <f t="shared" si="29"/>
        <v>1.4896684286400768</v>
      </c>
      <c r="M51" s="29">
        <f t="shared" si="29"/>
        <v>0.7688611244593946</v>
      </c>
      <c r="N51" s="29">
        <f t="shared" si="29"/>
        <v>1.4896684286400768</v>
      </c>
      <c r="O51" s="29">
        <f t="shared" si="29"/>
        <v>69.5338779432965</v>
      </c>
      <c r="P51" s="29">
        <f t="shared" si="29"/>
        <v>0.9610764055742432</v>
      </c>
      <c r="Q51" s="29">
        <f t="shared" si="29"/>
        <v>78.66410379625181</v>
      </c>
      <c r="R51" s="29">
        <f t="shared" si="29"/>
        <v>0.5766458433445458</v>
      </c>
      <c r="S51" s="29">
        <f t="shared" si="29"/>
        <v>5.958673714560307</v>
      </c>
      <c r="T51" s="29">
        <f t="shared" si="29"/>
        <v>14.800576645843345</v>
      </c>
      <c r="U51" s="29">
        <f t="shared" si="29"/>
        <v>0</v>
      </c>
      <c r="V51" s="23">
        <f t="shared" si="26"/>
        <v>100.00000000000001</v>
      </c>
    </row>
    <row r="52" spans="1:22" ht="11.25">
      <c r="A52" s="4">
        <v>76</v>
      </c>
      <c r="B52" s="11" t="str">
        <f t="shared" si="24"/>
        <v>Isapre Fundación</v>
      </c>
      <c r="C52" s="29">
        <f aca="true" t="shared" si="30" ref="C52:U52">(C21/$V21)*100</f>
        <v>0.1319357912482592</v>
      </c>
      <c r="D52" s="29">
        <f t="shared" si="30"/>
        <v>0.1319357912482592</v>
      </c>
      <c r="E52" s="29">
        <f t="shared" si="30"/>
        <v>0.22722275159422414</v>
      </c>
      <c r="F52" s="29">
        <f t="shared" si="30"/>
        <v>0.2052334530528476</v>
      </c>
      <c r="G52" s="29">
        <f t="shared" si="30"/>
        <v>0.32983947812064796</v>
      </c>
      <c r="H52" s="29">
        <f t="shared" si="30"/>
        <v>0.3371692443011068</v>
      </c>
      <c r="I52" s="29">
        <f t="shared" si="30"/>
        <v>0.5424026973539544</v>
      </c>
      <c r="J52" s="29">
        <f t="shared" si="30"/>
        <v>1.0481565638056145</v>
      </c>
      <c r="K52" s="29">
        <f t="shared" si="30"/>
        <v>0.7256468518654255</v>
      </c>
      <c r="L52" s="29">
        <f t="shared" si="30"/>
        <v>0.5863812944367075</v>
      </c>
      <c r="M52" s="29">
        <f t="shared" si="30"/>
        <v>0.7109873195045078</v>
      </c>
      <c r="N52" s="29">
        <f t="shared" si="30"/>
        <v>0.6670087224217547</v>
      </c>
      <c r="O52" s="29">
        <f t="shared" si="30"/>
        <v>48.86755112511911</v>
      </c>
      <c r="P52" s="29">
        <f t="shared" si="30"/>
        <v>0.5643919958953308</v>
      </c>
      <c r="Q52" s="29">
        <f t="shared" si="30"/>
        <v>55.075863079967746</v>
      </c>
      <c r="R52" s="29">
        <f t="shared" si="30"/>
        <v>0.32983947812064796</v>
      </c>
      <c r="S52" s="29">
        <f t="shared" si="30"/>
        <v>0.8502528769332258</v>
      </c>
      <c r="T52" s="29">
        <f t="shared" si="30"/>
        <v>43.74404456497838</v>
      </c>
      <c r="U52" s="29">
        <f t="shared" si="30"/>
        <v>0</v>
      </c>
      <c r="V52" s="23">
        <f t="shared" si="26"/>
        <v>100</v>
      </c>
    </row>
    <row r="53" spans="1:22" ht="11.25">
      <c r="A53" s="4">
        <v>94</v>
      </c>
      <c r="B53" s="11" t="str">
        <f t="shared" si="24"/>
        <v>Cruz del Norte</v>
      </c>
      <c r="C53" s="29">
        <f aca="true" t="shared" si="31" ref="C53:U53">(C22/$V22)*100</f>
        <v>0.1492537313432836</v>
      </c>
      <c r="D53" s="29">
        <f t="shared" si="31"/>
        <v>0.1492537313432836</v>
      </c>
      <c r="E53" s="29">
        <f t="shared" si="31"/>
        <v>0.2985074626865672</v>
      </c>
      <c r="F53" s="29">
        <f t="shared" si="31"/>
        <v>0.0746268656716418</v>
      </c>
      <c r="G53" s="29">
        <f t="shared" si="31"/>
        <v>0.8955223880597015</v>
      </c>
      <c r="H53" s="29">
        <f t="shared" si="31"/>
        <v>2.2388059701492535</v>
      </c>
      <c r="I53" s="29">
        <f t="shared" si="31"/>
        <v>5.223880597014925</v>
      </c>
      <c r="J53" s="29">
        <f t="shared" si="31"/>
        <v>15.149253731343284</v>
      </c>
      <c r="K53" s="29">
        <f t="shared" si="31"/>
        <v>14.029850746268657</v>
      </c>
      <c r="L53" s="29">
        <f t="shared" si="31"/>
        <v>15.597014925373134</v>
      </c>
      <c r="M53" s="29">
        <f t="shared" si="31"/>
        <v>11.194029850746269</v>
      </c>
      <c r="N53" s="29">
        <f t="shared" si="31"/>
        <v>9.253731343283581</v>
      </c>
      <c r="O53" s="29">
        <f t="shared" si="31"/>
        <v>23.582089552238806</v>
      </c>
      <c r="P53" s="29">
        <f t="shared" si="31"/>
        <v>0.44776119402985076</v>
      </c>
      <c r="Q53" s="29">
        <f t="shared" si="31"/>
        <v>98.28358208955224</v>
      </c>
      <c r="R53" s="29">
        <f t="shared" si="31"/>
        <v>0.0746268656716418</v>
      </c>
      <c r="S53" s="29">
        <f t="shared" si="31"/>
        <v>0</v>
      </c>
      <c r="T53" s="29">
        <f t="shared" si="31"/>
        <v>1.6417910447761193</v>
      </c>
      <c r="U53" s="29">
        <f t="shared" si="31"/>
        <v>0</v>
      </c>
      <c r="V53" s="23">
        <f t="shared" si="26"/>
        <v>100</v>
      </c>
    </row>
    <row r="54" spans="1:22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1.25">
      <c r="A55" s="11"/>
      <c r="B55" s="11" t="s">
        <v>52</v>
      </c>
      <c r="C55" s="29">
        <f aca="true" t="shared" si="32" ref="C55:U55">(C24/$V24)*100</f>
        <v>0.260009254566688</v>
      </c>
      <c r="D55" s="29">
        <f t="shared" si="32"/>
        <v>0.26661965934380716</v>
      </c>
      <c r="E55" s="29">
        <f t="shared" si="32"/>
        <v>0.4032346914042704</v>
      </c>
      <c r="F55" s="29">
        <f t="shared" si="32"/>
        <v>0.46052486613930327</v>
      </c>
      <c r="G55" s="29">
        <f t="shared" si="32"/>
        <v>0.5993433664588061</v>
      </c>
      <c r="H55" s="29">
        <f t="shared" si="32"/>
        <v>0.8637595575435735</v>
      </c>
      <c r="I55" s="29">
        <f t="shared" si="32"/>
        <v>1.0774959786704272</v>
      </c>
      <c r="J55" s="29">
        <f t="shared" si="32"/>
        <v>2.2034682590397288</v>
      </c>
      <c r="K55" s="29">
        <f t="shared" si="32"/>
        <v>1.9412555362140007</v>
      </c>
      <c r="L55" s="29">
        <f t="shared" si="32"/>
        <v>1.8310821232620142</v>
      </c>
      <c r="M55" s="29">
        <f t="shared" si="32"/>
        <v>1.7142983055329089</v>
      </c>
      <c r="N55" s="29">
        <f t="shared" si="32"/>
        <v>1.8619306788885706</v>
      </c>
      <c r="O55" s="29">
        <f t="shared" si="32"/>
        <v>51.41793182469206</v>
      </c>
      <c r="P55" s="29">
        <f t="shared" si="32"/>
        <v>1.1964832646585726</v>
      </c>
      <c r="Q55" s="29">
        <f t="shared" si="32"/>
        <v>66.09743736641474</v>
      </c>
      <c r="R55" s="29">
        <f t="shared" si="32"/>
        <v>0.5178150408743363</v>
      </c>
      <c r="S55" s="29">
        <f t="shared" si="32"/>
        <v>5.706982790912897</v>
      </c>
      <c r="T55" s="29">
        <f t="shared" si="32"/>
        <v>27.677764801798034</v>
      </c>
      <c r="U55" s="29">
        <f t="shared" si="32"/>
        <v>0</v>
      </c>
      <c r="V55" s="23">
        <f>SUM(Q55:U55)</f>
        <v>100.00000000000001</v>
      </c>
    </row>
    <row r="56" spans="1:22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2" thickBot="1">
      <c r="A57" s="100"/>
      <c r="B57" s="100" t="s">
        <v>53</v>
      </c>
      <c r="C57" s="101">
        <f aca="true" t="shared" si="33" ref="C57:U57">(C26/$V26)*100</f>
        <v>0.9318999008848021</v>
      </c>
      <c r="D57" s="101">
        <f t="shared" si="33"/>
        <v>1.5511890206405592</v>
      </c>
      <c r="E57" s="101">
        <f t="shared" si="33"/>
        <v>2.1776404795149866</v>
      </c>
      <c r="F57" s="101">
        <f t="shared" si="33"/>
        <v>2.6143261251745367</v>
      </c>
      <c r="G57" s="101">
        <f t="shared" si="33"/>
        <v>3.0329974027477338</v>
      </c>
      <c r="H57" s="101">
        <f t="shared" si="33"/>
        <v>3.277095707660809</v>
      </c>
      <c r="I57" s="101">
        <f t="shared" si="33"/>
        <v>3.409996889085029</v>
      </c>
      <c r="J57" s="101">
        <f t="shared" si="33"/>
        <v>6.84242130470327</v>
      </c>
      <c r="K57" s="101">
        <f t="shared" si="33"/>
        <v>6.465928246384466</v>
      </c>
      <c r="L57" s="101">
        <f t="shared" si="33"/>
        <v>5.559494440143826</v>
      </c>
      <c r="M57" s="101">
        <f t="shared" si="33"/>
        <v>5.056539070921627</v>
      </c>
      <c r="N57" s="101">
        <f t="shared" si="33"/>
        <v>4.330538332983657</v>
      </c>
      <c r="O57" s="101">
        <f t="shared" si="33"/>
        <v>31.662530837848983</v>
      </c>
      <c r="P57" s="101">
        <f t="shared" si="33"/>
        <v>8.389124820037186</v>
      </c>
      <c r="Q57" s="101">
        <f t="shared" si="33"/>
        <v>85.30172257873147</v>
      </c>
      <c r="R57" s="101">
        <f t="shared" si="33"/>
        <v>3.462954790447321</v>
      </c>
      <c r="S57" s="101">
        <f t="shared" si="33"/>
        <v>4.6607294010403475</v>
      </c>
      <c r="T57" s="101">
        <f t="shared" si="33"/>
        <v>6.574593229780862</v>
      </c>
      <c r="U57" s="101">
        <f t="shared" si="33"/>
        <v>0</v>
      </c>
      <c r="V57" s="42">
        <f>SUM(Q57:U57)</f>
        <v>100</v>
      </c>
    </row>
    <row r="58" spans="1:22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2" thickBot="1">
      <c r="A59" s="27"/>
      <c r="B59" s="145" t="s">
        <v>54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2:23" ht="11.25">
      <c r="B60" s="11" t="str">
        <f>+'Cartera vigente por mes'!B27</f>
        <v>Fuente: Superintendencia de Salud, Archivo Maestro de Beneficiarios.</v>
      </c>
      <c r="C60" s="4"/>
      <c r="D60" s="4"/>
      <c r="E60" s="4"/>
      <c r="F60" s="4"/>
      <c r="G60" s="4"/>
      <c r="H60" s="4"/>
      <c r="I60" s="4"/>
      <c r="J60" s="4"/>
      <c r="K60" s="11" t="s">
        <v>1</v>
      </c>
      <c r="L60" s="11" t="s">
        <v>1</v>
      </c>
      <c r="M60" s="11" t="s">
        <v>1</v>
      </c>
      <c r="N60" s="11"/>
      <c r="O60" s="11" t="s">
        <v>1</v>
      </c>
      <c r="P60" s="4"/>
      <c r="Q60" s="11" t="s">
        <v>1</v>
      </c>
      <c r="R60" s="4"/>
      <c r="S60" s="4"/>
      <c r="T60" s="4"/>
      <c r="U60" s="4"/>
      <c r="V60" s="4"/>
      <c r="W60" s="11" t="s">
        <v>1</v>
      </c>
    </row>
    <row r="61" spans="2:23" ht="11.25">
      <c r="B61" s="11" t="str">
        <f>+B30</f>
        <v>(*) Sin renta informada o renta igual a 0</v>
      </c>
      <c r="C61" s="4"/>
      <c r="D61" s="4"/>
      <c r="E61" s="4"/>
      <c r="F61" s="4"/>
      <c r="G61" s="4"/>
      <c r="H61" s="4"/>
      <c r="I61" s="4"/>
      <c r="J61" s="4"/>
      <c r="K61" s="11" t="s">
        <v>1</v>
      </c>
      <c r="L61" s="11" t="s">
        <v>1</v>
      </c>
      <c r="M61" s="11" t="s">
        <v>1</v>
      </c>
      <c r="N61" s="11"/>
      <c r="O61" s="11" t="s">
        <v>1</v>
      </c>
      <c r="P61" s="4"/>
      <c r="Q61" s="11" t="s">
        <v>1</v>
      </c>
      <c r="R61" s="4"/>
      <c r="S61" s="4"/>
      <c r="T61" s="4"/>
      <c r="U61" s="4"/>
      <c r="V61" s="4"/>
      <c r="W61" s="11" t="s">
        <v>1</v>
      </c>
    </row>
    <row r="62" ht="11.25"/>
    <row r="63" spans="1:22" ht="15">
      <c r="A63" s="153" t="s">
        <v>233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</sheetData>
  <mergeCells count="5">
    <mergeCell ref="A1:V1"/>
    <mergeCell ref="A32:V32"/>
    <mergeCell ref="A63:V63"/>
    <mergeCell ref="B2:V2"/>
    <mergeCell ref="B3:V3"/>
  </mergeCells>
  <hyperlinks>
    <hyperlink ref="A1" location="Indice!A1" display="Volver"/>
    <hyperlink ref="A32" location="Indice!A1" display="Volver"/>
    <hyperlink ref="A6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94"/>
  <sheetViews>
    <sheetView showGridLines="0" zoomScale="80" zoomScaleNormal="80" workbookViewId="0" topLeftCell="A1">
      <selection activeCell="B3" sqref="B3:U3"/>
    </sheetView>
  </sheetViews>
  <sheetFormatPr defaultColWidth="6.796875" defaultRowHeight="15" zeroHeight="1"/>
  <cols>
    <col min="1" max="1" width="3.69921875" style="1" bestFit="1" customWidth="1"/>
    <col min="2" max="2" width="18.5" style="1" customWidth="1"/>
    <col min="3" max="3" width="7.19921875" style="1" bestFit="1" customWidth="1"/>
    <col min="4" max="4" width="7.69921875" style="1" bestFit="1" customWidth="1"/>
    <col min="5" max="6" width="7.19921875" style="1" bestFit="1" customWidth="1"/>
    <col min="7" max="7" width="8.19921875" style="1" bestFit="1" customWidth="1"/>
    <col min="8" max="9" width="7.19921875" style="1" bestFit="1" customWidth="1"/>
    <col min="10" max="10" width="8.19921875" style="1" bestFit="1" customWidth="1"/>
    <col min="11" max="12" width="7.19921875" style="1" bestFit="1" customWidth="1"/>
    <col min="13" max="13" width="6.5" style="1" bestFit="1" customWidth="1"/>
    <col min="14" max="14" width="7.19921875" style="1" bestFit="1" customWidth="1"/>
    <col min="15" max="16" width="7.09765625" style="1" customWidth="1"/>
    <col min="17" max="17" width="8.09765625" style="1" bestFit="1" customWidth="1"/>
    <col min="18" max="18" width="7" style="1" hidden="1" customWidth="1"/>
    <col min="19" max="19" width="9.09765625" style="1" bestFit="1" customWidth="1"/>
    <col min="20" max="20" width="6.09765625" style="1" bestFit="1" customWidth="1"/>
    <col min="21" max="21" width="6.59765625" style="1" bestFit="1" customWidth="1"/>
    <col min="22" max="22" width="0" style="1" hidden="1" customWidth="1"/>
    <col min="23" max="23" width="12" style="79" hidden="1" customWidth="1"/>
    <col min="24" max="24" width="8.59765625" style="1" hidden="1" customWidth="1"/>
    <col min="25" max="25" width="2.8984375" style="1" hidden="1" customWidth="1"/>
    <col min="26" max="27" width="4.69921875" style="1" hidden="1" customWidth="1"/>
    <col min="28" max="16384" width="0" style="1" hidden="1" customWidth="1"/>
  </cols>
  <sheetData>
    <row r="1" spans="1:21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2:253" ht="13.5">
      <c r="B2" s="154" t="s">
        <v>88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21"/>
      <c r="W2" s="78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</row>
    <row r="3" spans="2:253" ht="13.5">
      <c r="B3" s="154" t="s">
        <v>252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</row>
    <row r="4" spans="1:253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</row>
    <row r="5" spans="1:253" ht="11.25">
      <c r="A5" s="112" t="s">
        <v>1</v>
      </c>
      <c r="B5" s="112" t="s">
        <v>1</v>
      </c>
      <c r="C5" s="127" t="s">
        <v>89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59" t="s">
        <v>231</v>
      </c>
      <c r="U5" s="159"/>
      <c r="V5" s="21"/>
      <c r="W5" s="80" t="s">
        <v>90</v>
      </c>
      <c r="Z5" s="157" t="s">
        <v>91</v>
      </c>
      <c r="AA5" s="157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</row>
    <row r="6" spans="1:253" ht="15.75" customHeight="1">
      <c r="A6" s="120" t="s">
        <v>39</v>
      </c>
      <c r="B6" s="120" t="s">
        <v>40</v>
      </c>
      <c r="C6" s="125" t="s">
        <v>92</v>
      </c>
      <c r="D6" s="125" t="s">
        <v>93</v>
      </c>
      <c r="E6" s="125" t="s">
        <v>94</v>
      </c>
      <c r="F6" s="125" t="s">
        <v>95</v>
      </c>
      <c r="G6" s="125" t="s">
        <v>96</v>
      </c>
      <c r="H6" s="125" t="s">
        <v>97</v>
      </c>
      <c r="I6" s="125" t="s">
        <v>98</v>
      </c>
      <c r="J6" s="125" t="s">
        <v>99</v>
      </c>
      <c r="K6" s="125" t="s">
        <v>100</v>
      </c>
      <c r="L6" s="125" t="s">
        <v>101</v>
      </c>
      <c r="M6" s="125" t="s">
        <v>102</v>
      </c>
      <c r="N6" s="125" t="s">
        <v>103</v>
      </c>
      <c r="O6" s="125" t="s">
        <v>255</v>
      </c>
      <c r="P6" s="125" t="s">
        <v>256</v>
      </c>
      <c r="Q6" s="125" t="s">
        <v>104</v>
      </c>
      <c r="R6" s="125" t="s">
        <v>223</v>
      </c>
      <c r="S6" s="125" t="s">
        <v>4</v>
      </c>
      <c r="T6" s="129" t="s">
        <v>105</v>
      </c>
      <c r="U6" s="129" t="s">
        <v>89</v>
      </c>
      <c r="V6" s="21"/>
      <c r="W6" s="81" t="s">
        <v>106</v>
      </c>
      <c r="Z6" s="158" t="s">
        <v>107</v>
      </c>
      <c r="AA6" s="158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</row>
    <row r="7" spans="1:253" ht="11.25">
      <c r="A7" s="4">
        <v>67</v>
      </c>
      <c r="B7" s="11" t="str">
        <f>+'Cotizantes por renta'!B7</f>
        <v>Colmena Golden Cross</v>
      </c>
      <c r="C7" s="23">
        <v>2114</v>
      </c>
      <c r="D7" s="23">
        <v>6964</v>
      </c>
      <c r="E7" s="23">
        <v>1665</v>
      </c>
      <c r="F7" s="23">
        <v>3484</v>
      </c>
      <c r="G7" s="23">
        <v>10488</v>
      </c>
      <c r="H7" s="23">
        <v>5294</v>
      </c>
      <c r="I7" s="23">
        <v>9728</v>
      </c>
      <c r="J7" s="23">
        <v>7342</v>
      </c>
      <c r="K7" s="23">
        <v>5489</v>
      </c>
      <c r="L7" s="23">
        <v>5606</v>
      </c>
      <c r="M7" s="23">
        <v>668</v>
      </c>
      <c r="N7" s="23">
        <v>2122</v>
      </c>
      <c r="O7" s="23">
        <v>2540</v>
      </c>
      <c r="P7" s="23">
        <v>2073</v>
      </c>
      <c r="Q7" s="23">
        <v>144941</v>
      </c>
      <c r="R7" s="23"/>
      <c r="S7" s="26">
        <f aca="true" t="shared" si="0" ref="S7:S13">SUM(C7:R7)</f>
        <v>210518</v>
      </c>
      <c r="T7" s="82">
        <f>Q7/S7</f>
        <v>0.6884969456293524</v>
      </c>
      <c r="U7" s="82">
        <f aca="true" t="shared" si="1" ref="U7:U13">1-T7</f>
        <v>0.3115030543706476</v>
      </c>
      <c r="V7" s="21"/>
      <c r="W7" s="14"/>
      <c r="Z7" s="13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253" ht="11.25">
      <c r="A8" s="4">
        <v>78</v>
      </c>
      <c r="B8" s="11" t="str">
        <f>+'Cotizantes por renta'!B8</f>
        <v>Isapre Cruz Blanca S.A.</v>
      </c>
      <c r="C8" s="23">
        <v>6979</v>
      </c>
      <c r="D8" s="23">
        <v>23771</v>
      </c>
      <c r="E8" s="23">
        <v>3530</v>
      </c>
      <c r="F8" s="23">
        <v>5409</v>
      </c>
      <c r="G8" s="23">
        <v>18918</v>
      </c>
      <c r="H8" s="23">
        <v>8066</v>
      </c>
      <c r="I8" s="23">
        <v>5108</v>
      </c>
      <c r="J8" s="23">
        <v>11449</v>
      </c>
      <c r="K8" s="23">
        <v>7219</v>
      </c>
      <c r="L8" s="23">
        <v>8145</v>
      </c>
      <c r="M8" s="23">
        <v>1309</v>
      </c>
      <c r="N8" s="23">
        <v>1871</v>
      </c>
      <c r="O8" s="23">
        <v>1927</v>
      </c>
      <c r="P8" s="23">
        <v>2694</v>
      </c>
      <c r="Q8" s="23">
        <v>178631</v>
      </c>
      <c r="R8" s="23"/>
      <c r="S8" s="26">
        <f t="shared" si="0"/>
        <v>285026</v>
      </c>
      <c r="T8" s="82">
        <f>Q8/S8</f>
        <v>0.6267182642986956</v>
      </c>
      <c r="U8" s="82">
        <f t="shared" si="1"/>
        <v>0.3732817357013044</v>
      </c>
      <c r="V8" s="21"/>
      <c r="W8" s="14"/>
      <c r="Z8" s="1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253" ht="11.25">
      <c r="A9" s="4">
        <v>80</v>
      </c>
      <c r="B9" s="11" t="str">
        <f>+'Cotizantes por renta'!B9</f>
        <v>Vida Tres</v>
      </c>
      <c r="C9" s="23">
        <v>28</v>
      </c>
      <c r="D9" s="23">
        <v>51</v>
      </c>
      <c r="E9" s="23">
        <v>16</v>
      </c>
      <c r="F9" s="23">
        <v>83</v>
      </c>
      <c r="G9" s="23">
        <v>7910</v>
      </c>
      <c r="H9" s="23">
        <v>244</v>
      </c>
      <c r="I9" s="23">
        <v>1067</v>
      </c>
      <c r="J9" s="23">
        <v>4600</v>
      </c>
      <c r="K9" s="23">
        <v>2704</v>
      </c>
      <c r="L9" s="23">
        <v>3769</v>
      </c>
      <c r="M9" s="23">
        <v>22</v>
      </c>
      <c r="N9" s="23">
        <v>16</v>
      </c>
      <c r="O9" s="23">
        <v>1164</v>
      </c>
      <c r="P9" s="23">
        <v>8</v>
      </c>
      <c r="Q9" s="23">
        <v>48045</v>
      </c>
      <c r="R9" s="23"/>
      <c r="S9" s="26">
        <f t="shared" si="0"/>
        <v>69727</v>
      </c>
      <c r="T9" s="82">
        <f>Q9/S9</f>
        <v>0.6890444160798543</v>
      </c>
      <c r="U9" s="82">
        <f t="shared" si="1"/>
        <v>0.31095558392014566</v>
      </c>
      <c r="V9" s="21"/>
      <c r="W9" s="14"/>
      <c r="Z9" s="13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53" ht="11.25">
      <c r="A10" s="4">
        <v>81</v>
      </c>
      <c r="B10" s="11" t="str">
        <f>+'Cotizantes por renta'!B10</f>
        <v>Ferrosalud</v>
      </c>
      <c r="C10" s="23">
        <v>12</v>
      </c>
      <c r="D10" s="23">
        <v>1</v>
      </c>
      <c r="E10" s="23">
        <v>1</v>
      </c>
      <c r="F10" s="23">
        <v>14</v>
      </c>
      <c r="G10" s="23">
        <v>848</v>
      </c>
      <c r="H10" s="23">
        <v>82</v>
      </c>
      <c r="I10" s="23">
        <v>70</v>
      </c>
      <c r="J10" s="23">
        <v>656</v>
      </c>
      <c r="K10" s="23">
        <v>380</v>
      </c>
      <c r="L10" s="23">
        <v>34</v>
      </c>
      <c r="M10" s="23">
        <v>8</v>
      </c>
      <c r="N10" s="23"/>
      <c r="O10" s="23"/>
      <c r="P10" s="23"/>
      <c r="Q10" s="23">
        <v>7690</v>
      </c>
      <c r="R10" s="23"/>
      <c r="S10" s="26">
        <f>SUM(C10:R10)</f>
        <v>9796</v>
      </c>
      <c r="T10" s="82">
        <f>Q10/S10</f>
        <v>0.7850142915475704</v>
      </c>
      <c r="U10" s="82">
        <f>1-T10</f>
        <v>0.2149857084524296</v>
      </c>
      <c r="V10" s="21"/>
      <c r="W10" s="14"/>
      <c r="Z10" s="13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  <row r="11" spans="1:253" ht="11.25">
      <c r="A11" s="4">
        <v>88</v>
      </c>
      <c r="B11" s="11" t="str">
        <f>+'Cotizantes por renta'!B11</f>
        <v>Mas Vida</v>
      </c>
      <c r="C11" s="23">
        <v>3860</v>
      </c>
      <c r="D11" s="23">
        <v>9978</v>
      </c>
      <c r="E11" s="23">
        <v>4427</v>
      </c>
      <c r="F11" s="23">
        <v>3327</v>
      </c>
      <c r="G11" s="23">
        <v>13944</v>
      </c>
      <c r="H11" s="23">
        <v>11946</v>
      </c>
      <c r="I11" s="23">
        <v>4557</v>
      </c>
      <c r="J11" s="23">
        <v>33480</v>
      </c>
      <c r="K11" s="23">
        <v>9869</v>
      </c>
      <c r="L11" s="23">
        <v>15538</v>
      </c>
      <c r="M11" s="23">
        <v>821</v>
      </c>
      <c r="N11" s="23">
        <v>3858</v>
      </c>
      <c r="O11" s="23">
        <v>5870</v>
      </c>
      <c r="P11" s="23">
        <v>958</v>
      </c>
      <c r="Q11" s="23">
        <v>35974</v>
      </c>
      <c r="R11" s="23"/>
      <c r="S11" s="26">
        <f t="shared" si="0"/>
        <v>158407</v>
      </c>
      <c r="T11" s="82">
        <f>J11/S11</f>
        <v>0.2113542962116573</v>
      </c>
      <c r="U11" s="82">
        <f t="shared" si="1"/>
        <v>0.7886457037883428</v>
      </c>
      <c r="V11" s="21"/>
      <c r="W11" s="14"/>
      <c r="Z11" s="13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</row>
    <row r="12" spans="1:253" ht="11.25">
      <c r="A12" s="4">
        <v>99</v>
      </c>
      <c r="B12" s="11" t="str">
        <f>+'Cotizantes por renta'!B12</f>
        <v>Isapre Banmédica</v>
      </c>
      <c r="C12" s="23">
        <v>4293</v>
      </c>
      <c r="D12" s="23">
        <v>6418</v>
      </c>
      <c r="E12" s="23">
        <v>3646</v>
      </c>
      <c r="F12" s="23">
        <v>6485</v>
      </c>
      <c r="G12" s="23">
        <v>16485</v>
      </c>
      <c r="H12" s="23">
        <v>6023</v>
      </c>
      <c r="I12" s="23">
        <v>6536</v>
      </c>
      <c r="J12" s="23">
        <v>12493</v>
      </c>
      <c r="K12" s="23">
        <v>4698</v>
      </c>
      <c r="L12" s="23">
        <v>4494</v>
      </c>
      <c r="M12" s="23">
        <v>785</v>
      </c>
      <c r="N12" s="23">
        <v>2787</v>
      </c>
      <c r="O12" s="23">
        <v>1860</v>
      </c>
      <c r="P12" s="23">
        <v>2468</v>
      </c>
      <c r="Q12" s="23">
        <v>215016</v>
      </c>
      <c r="R12" s="23"/>
      <c r="S12" s="26">
        <f t="shared" si="0"/>
        <v>294487</v>
      </c>
      <c r="T12" s="82">
        <f>Q12/S12</f>
        <v>0.7301374933358689</v>
      </c>
      <c r="U12" s="82">
        <f t="shared" si="1"/>
        <v>0.26986250666413114</v>
      </c>
      <c r="V12" s="21"/>
      <c r="W12" s="14"/>
      <c r="Z12" s="13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ht="11.25">
      <c r="A13" s="4">
        <v>107</v>
      </c>
      <c r="B13" s="11" t="str">
        <f>+'Cotizantes por renta'!B13</f>
        <v>Consalud S.A.</v>
      </c>
      <c r="C13" s="23">
        <v>10927</v>
      </c>
      <c r="D13" s="23">
        <v>11492</v>
      </c>
      <c r="E13" s="23">
        <v>2606</v>
      </c>
      <c r="F13" s="23">
        <v>4407</v>
      </c>
      <c r="G13" s="23">
        <v>24789</v>
      </c>
      <c r="H13" s="23">
        <v>6702</v>
      </c>
      <c r="I13" s="23">
        <v>7249</v>
      </c>
      <c r="J13" s="23">
        <v>24357</v>
      </c>
      <c r="K13" s="23">
        <v>10070</v>
      </c>
      <c r="L13" s="23">
        <v>11729</v>
      </c>
      <c r="M13" s="23">
        <v>1385</v>
      </c>
      <c r="N13" s="23">
        <v>4513</v>
      </c>
      <c r="O13" s="23">
        <v>7523</v>
      </c>
      <c r="P13" s="23">
        <v>3104</v>
      </c>
      <c r="Q13" s="23">
        <v>178033</v>
      </c>
      <c r="R13" s="23"/>
      <c r="S13" s="26">
        <f t="shared" si="0"/>
        <v>308886</v>
      </c>
      <c r="T13" s="82">
        <f>Q13/S13</f>
        <v>0.5763712178603109</v>
      </c>
      <c r="U13" s="82">
        <f t="shared" si="1"/>
        <v>0.42362878213968913</v>
      </c>
      <c r="V13" s="21"/>
      <c r="W13" s="14"/>
      <c r="Z13" s="13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83"/>
      <c r="U14" s="83"/>
      <c r="V14" s="21"/>
      <c r="W14" s="14"/>
      <c r="Z14" s="13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50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2:253" ht="11.25">
      <c r="B15" s="11" t="s">
        <v>46</v>
      </c>
      <c r="C15" s="26">
        <f aca="true" t="shared" si="2" ref="C15:S15">SUM(C7:C14)</f>
        <v>28213</v>
      </c>
      <c r="D15" s="26">
        <f t="shared" si="2"/>
        <v>58675</v>
      </c>
      <c r="E15" s="26">
        <f t="shared" si="2"/>
        <v>15891</v>
      </c>
      <c r="F15" s="26">
        <f t="shared" si="2"/>
        <v>23209</v>
      </c>
      <c r="G15" s="26">
        <f t="shared" si="2"/>
        <v>93382</v>
      </c>
      <c r="H15" s="26">
        <f t="shared" si="2"/>
        <v>38357</v>
      </c>
      <c r="I15" s="26">
        <f t="shared" si="2"/>
        <v>34315</v>
      </c>
      <c r="J15" s="26">
        <f t="shared" si="2"/>
        <v>94377</v>
      </c>
      <c r="K15" s="26">
        <f t="shared" si="2"/>
        <v>40429</v>
      </c>
      <c r="L15" s="26">
        <f t="shared" si="2"/>
        <v>49315</v>
      </c>
      <c r="M15" s="26">
        <f t="shared" si="2"/>
        <v>4998</v>
      </c>
      <c r="N15" s="26">
        <f t="shared" si="2"/>
        <v>15167</v>
      </c>
      <c r="O15" s="26">
        <f>SUM(O7:O14)</f>
        <v>20884</v>
      </c>
      <c r="P15" s="26">
        <f>SUM(P7:P14)</f>
        <v>11305</v>
      </c>
      <c r="Q15" s="26">
        <f t="shared" si="2"/>
        <v>808330</v>
      </c>
      <c r="R15" s="26">
        <f t="shared" si="2"/>
        <v>0</v>
      </c>
      <c r="S15" s="26">
        <f t="shared" si="2"/>
        <v>1336847</v>
      </c>
      <c r="T15" s="82">
        <f>+(+Q7+Q8+Q9+J11+Q12+Q13+Q10)/S15</f>
        <v>0.6027885016011556</v>
      </c>
      <c r="U15" s="82">
        <f>1-T15</f>
        <v>0.3972114983988444</v>
      </c>
      <c r="V15" s="50"/>
      <c r="W15" s="14"/>
      <c r="Z15" s="13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83"/>
      <c r="U16" s="83"/>
      <c r="V16" s="21"/>
      <c r="W16" s="14"/>
      <c r="Z16" s="13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ht="11.25">
      <c r="A17" s="4">
        <v>62</v>
      </c>
      <c r="B17" s="11" t="str">
        <f>+'Cotizantes por renta'!B17</f>
        <v>San Lorenzo</v>
      </c>
      <c r="C17" s="23"/>
      <c r="D17" s="23">
        <v>5</v>
      </c>
      <c r="E17" s="23">
        <v>1318</v>
      </c>
      <c r="F17" s="23">
        <v>257</v>
      </c>
      <c r="G17" s="23">
        <v>12</v>
      </c>
      <c r="H17" s="23"/>
      <c r="I17" s="23">
        <v>3</v>
      </c>
      <c r="J17" s="23"/>
      <c r="K17" s="23">
        <v>1</v>
      </c>
      <c r="L17" s="23"/>
      <c r="M17" s="23"/>
      <c r="N17" s="23"/>
      <c r="O17" s="23"/>
      <c r="P17" s="23"/>
      <c r="Q17" s="23">
        <v>23</v>
      </c>
      <c r="R17" s="23"/>
      <c r="S17" s="26">
        <f aca="true" t="shared" si="3" ref="S17:S22">SUM(C17:R17)</f>
        <v>1619</v>
      </c>
      <c r="T17" s="82">
        <f>E17/S17</f>
        <v>0.81408276714021</v>
      </c>
      <c r="U17" s="82">
        <f aca="true" t="shared" si="4" ref="U17:U22">1-T17</f>
        <v>0.18591723285979</v>
      </c>
      <c r="V17" s="21"/>
      <c r="W17" s="14"/>
      <c r="Z17" s="1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11.25">
      <c r="A18" s="4">
        <v>63</v>
      </c>
      <c r="B18" s="11" t="str">
        <f>+'Cotizantes por renta'!B18</f>
        <v>Fusat Ltda.</v>
      </c>
      <c r="C18" s="23"/>
      <c r="D18" s="23">
        <v>6</v>
      </c>
      <c r="E18" s="23">
        <v>3</v>
      </c>
      <c r="F18" s="23">
        <v>28</v>
      </c>
      <c r="G18" s="23">
        <v>182</v>
      </c>
      <c r="H18" s="23">
        <v>13634</v>
      </c>
      <c r="I18" s="23">
        <v>36</v>
      </c>
      <c r="J18" s="23">
        <v>13</v>
      </c>
      <c r="K18" s="23">
        <v>7</v>
      </c>
      <c r="L18" s="23">
        <v>3</v>
      </c>
      <c r="M18" s="23"/>
      <c r="N18" s="23"/>
      <c r="O18" s="23">
        <v>1</v>
      </c>
      <c r="P18" s="23"/>
      <c r="Q18" s="23">
        <v>454</v>
      </c>
      <c r="R18" s="23"/>
      <c r="S18" s="26">
        <f t="shared" si="3"/>
        <v>14367</v>
      </c>
      <c r="T18" s="82">
        <f>H18/S18</f>
        <v>0.9489803020811582</v>
      </c>
      <c r="U18" s="82">
        <f t="shared" si="4"/>
        <v>0.051019697918841755</v>
      </c>
      <c r="V18" s="21"/>
      <c r="W18" s="14"/>
      <c r="Z18" s="13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ht="11.25">
      <c r="A19" s="4">
        <v>65</v>
      </c>
      <c r="B19" s="11" t="str">
        <f>+'Cotizantes por renta'!B19</f>
        <v>Chuquicamata</v>
      </c>
      <c r="C19" s="23">
        <v>98</v>
      </c>
      <c r="D19" s="23">
        <v>10944</v>
      </c>
      <c r="E19" s="23">
        <v>48</v>
      </c>
      <c r="F19" s="23">
        <v>98</v>
      </c>
      <c r="G19" s="23">
        <v>87</v>
      </c>
      <c r="H19" s="23">
        <v>30</v>
      </c>
      <c r="I19" s="23">
        <v>7</v>
      </c>
      <c r="J19" s="23">
        <v>16</v>
      </c>
      <c r="K19" s="23">
        <v>7</v>
      </c>
      <c r="L19" s="23">
        <v>1</v>
      </c>
      <c r="M19" s="23"/>
      <c r="N19" s="23">
        <v>2</v>
      </c>
      <c r="O19" s="23"/>
      <c r="P19" s="23">
        <v>35</v>
      </c>
      <c r="Q19" s="23">
        <v>960</v>
      </c>
      <c r="R19" s="23"/>
      <c r="S19" s="26">
        <f t="shared" si="3"/>
        <v>12333</v>
      </c>
      <c r="T19" s="82">
        <f>D19/S19</f>
        <v>0.8873753344684991</v>
      </c>
      <c r="U19" s="82">
        <f t="shared" si="4"/>
        <v>0.11262466553150086</v>
      </c>
      <c r="V19" s="21"/>
      <c r="W19" s="14"/>
      <c r="Z19" s="13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ht="11.25">
      <c r="A20" s="4">
        <v>68</v>
      </c>
      <c r="B20" s="11" t="str">
        <f>+'Cotizantes por renta'!B20</f>
        <v>Río Blanco</v>
      </c>
      <c r="C20" s="23">
        <v>1</v>
      </c>
      <c r="D20" s="23">
        <v>8</v>
      </c>
      <c r="E20" s="23">
        <v>25</v>
      </c>
      <c r="F20" s="23">
        <v>47</v>
      </c>
      <c r="G20" s="23">
        <v>1759</v>
      </c>
      <c r="H20" s="23">
        <v>24</v>
      </c>
      <c r="I20" s="23">
        <v>8</v>
      </c>
      <c r="J20" s="23">
        <v>10</v>
      </c>
      <c r="K20" s="23"/>
      <c r="L20" s="23"/>
      <c r="M20" s="23"/>
      <c r="N20" s="23"/>
      <c r="O20" s="23"/>
      <c r="P20" s="23"/>
      <c r="Q20" s="23">
        <v>199</v>
      </c>
      <c r="R20" s="23"/>
      <c r="S20" s="26">
        <f t="shared" si="3"/>
        <v>2081</v>
      </c>
      <c r="T20" s="82">
        <f>G20/S20</f>
        <v>0.8452666987025469</v>
      </c>
      <c r="U20" s="82">
        <f t="shared" si="4"/>
        <v>0.1547333012974531</v>
      </c>
      <c r="V20" s="21"/>
      <c r="W20" s="14"/>
      <c r="Z20" s="13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ht="11.25">
      <c r="A21" s="4">
        <v>76</v>
      </c>
      <c r="B21" s="11" t="str">
        <f>+'Cotizantes por renta'!B21</f>
        <v>Isapre Fundación</v>
      </c>
      <c r="C21" s="23">
        <v>131</v>
      </c>
      <c r="D21" s="23">
        <v>169</v>
      </c>
      <c r="E21" s="23">
        <v>113</v>
      </c>
      <c r="F21" s="23">
        <v>397</v>
      </c>
      <c r="G21" s="23">
        <v>1377</v>
      </c>
      <c r="H21" s="23">
        <v>440</v>
      </c>
      <c r="I21" s="23">
        <v>480</v>
      </c>
      <c r="J21" s="23">
        <v>1024</v>
      </c>
      <c r="K21" s="23">
        <v>656</v>
      </c>
      <c r="L21" s="23">
        <v>469</v>
      </c>
      <c r="M21" s="23">
        <v>65</v>
      </c>
      <c r="N21" s="23">
        <v>92</v>
      </c>
      <c r="O21" s="23">
        <v>242</v>
      </c>
      <c r="P21" s="23">
        <v>103</v>
      </c>
      <c r="Q21" s="23">
        <v>7885</v>
      </c>
      <c r="R21" s="23"/>
      <c r="S21" s="26">
        <f t="shared" si="3"/>
        <v>13643</v>
      </c>
      <c r="T21" s="82">
        <f>Q21/S21</f>
        <v>0.5779520633291798</v>
      </c>
      <c r="U21" s="82">
        <f t="shared" si="4"/>
        <v>0.4220479366708202</v>
      </c>
      <c r="V21" s="21"/>
      <c r="W21" s="14"/>
      <c r="Z21" s="13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ht="11.25">
      <c r="A22" s="4">
        <v>94</v>
      </c>
      <c r="B22" s="11" t="str">
        <f>+'Cotizantes por renta'!B22</f>
        <v>Cruz del Norte</v>
      </c>
      <c r="C22" s="23">
        <v>6</v>
      </c>
      <c r="D22" s="23">
        <v>1314</v>
      </c>
      <c r="E22" s="23">
        <v>1</v>
      </c>
      <c r="F22" s="23">
        <v>14</v>
      </c>
      <c r="G22" s="23">
        <v>1</v>
      </c>
      <c r="H22" s="23"/>
      <c r="I22" s="23"/>
      <c r="J22" s="23">
        <v>1</v>
      </c>
      <c r="K22" s="23"/>
      <c r="L22" s="23"/>
      <c r="M22" s="23">
        <v>1</v>
      </c>
      <c r="N22" s="23"/>
      <c r="O22" s="23"/>
      <c r="P22" s="23"/>
      <c r="Q22" s="23">
        <v>2</v>
      </c>
      <c r="R22" s="23"/>
      <c r="S22" s="26">
        <f t="shared" si="3"/>
        <v>1340</v>
      </c>
      <c r="T22" s="82">
        <f>D22/S22</f>
        <v>0.9805970149253731</v>
      </c>
      <c r="U22" s="82">
        <f t="shared" si="4"/>
        <v>0.0194029850746269</v>
      </c>
      <c r="V22" s="21"/>
      <c r="W22" s="14"/>
      <c r="Z22" s="13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83"/>
      <c r="U23" s="83"/>
      <c r="V23" s="21"/>
      <c r="W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50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ht="11.25">
      <c r="A24" s="11"/>
      <c r="B24" s="11" t="s">
        <v>52</v>
      </c>
      <c r="C24" s="26">
        <f aca="true" t="shared" si="5" ref="C24:S24">SUM(C17:C22)</f>
        <v>236</v>
      </c>
      <c r="D24" s="26">
        <f t="shared" si="5"/>
        <v>12446</v>
      </c>
      <c r="E24" s="26">
        <f t="shared" si="5"/>
        <v>1508</v>
      </c>
      <c r="F24" s="26">
        <f t="shared" si="5"/>
        <v>841</v>
      </c>
      <c r="G24" s="26">
        <f t="shared" si="5"/>
        <v>3418</v>
      </c>
      <c r="H24" s="26">
        <f t="shared" si="5"/>
        <v>14128</v>
      </c>
      <c r="I24" s="26">
        <f t="shared" si="5"/>
        <v>534</v>
      </c>
      <c r="J24" s="26">
        <f t="shared" si="5"/>
        <v>1064</v>
      </c>
      <c r="K24" s="26">
        <f t="shared" si="5"/>
        <v>671</v>
      </c>
      <c r="L24" s="26">
        <f t="shared" si="5"/>
        <v>473</v>
      </c>
      <c r="M24" s="26">
        <f t="shared" si="5"/>
        <v>66</v>
      </c>
      <c r="N24" s="26">
        <f t="shared" si="5"/>
        <v>94</v>
      </c>
      <c r="O24" s="26">
        <f>SUM(O17:O22)</f>
        <v>243</v>
      </c>
      <c r="P24" s="26">
        <f>SUM(P17:P22)</f>
        <v>138</v>
      </c>
      <c r="Q24" s="26">
        <f t="shared" si="5"/>
        <v>9523</v>
      </c>
      <c r="R24" s="26">
        <f t="shared" si="5"/>
        <v>0</v>
      </c>
      <c r="S24" s="26">
        <f t="shared" si="5"/>
        <v>45383</v>
      </c>
      <c r="T24" s="82">
        <f>+(E17+H18+D19+G20+Q21+Q10+D22)/S24</f>
        <v>0.9815129013066567</v>
      </c>
      <c r="U24" s="82">
        <f>1-T24</f>
        <v>0.018487098693343307</v>
      </c>
      <c r="V24" s="21"/>
      <c r="W24" s="14">
        <f>((Q24*Q24+N24*N24+M24*M24+L24*L24+K24*K24+J24*J24+I24*I24+H24*H24+G24*G24+F24*F24+E24*E24+D24*D24+C24*C24)/S24^2)^0.5*100</f>
        <v>47.36252423825046</v>
      </c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83"/>
      <c r="U25" s="83"/>
      <c r="V25" s="21"/>
      <c r="W25" s="14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ht="11.25">
      <c r="A26" s="15"/>
      <c r="B26" s="15" t="s">
        <v>53</v>
      </c>
      <c r="C26" s="26">
        <f aca="true" t="shared" si="6" ref="C26:S26">C15+C24</f>
        <v>28449</v>
      </c>
      <c r="D26" s="26">
        <f t="shared" si="6"/>
        <v>71121</v>
      </c>
      <c r="E26" s="26">
        <f t="shared" si="6"/>
        <v>17399</v>
      </c>
      <c r="F26" s="26">
        <f t="shared" si="6"/>
        <v>24050</v>
      </c>
      <c r="G26" s="26">
        <f t="shared" si="6"/>
        <v>96800</v>
      </c>
      <c r="H26" s="26">
        <f t="shared" si="6"/>
        <v>52485</v>
      </c>
      <c r="I26" s="26">
        <f t="shared" si="6"/>
        <v>34849</v>
      </c>
      <c r="J26" s="26">
        <f t="shared" si="6"/>
        <v>95441</v>
      </c>
      <c r="K26" s="26">
        <f t="shared" si="6"/>
        <v>41100</v>
      </c>
      <c r="L26" s="26">
        <f t="shared" si="6"/>
        <v>49788</v>
      </c>
      <c r="M26" s="26">
        <f t="shared" si="6"/>
        <v>5064</v>
      </c>
      <c r="N26" s="26">
        <f t="shared" si="6"/>
        <v>15261</v>
      </c>
      <c r="O26" s="26">
        <f>O15+O24</f>
        <v>21127</v>
      </c>
      <c r="P26" s="26">
        <f>P15+P24</f>
        <v>11443</v>
      </c>
      <c r="Q26" s="26">
        <f>Q15+Q24</f>
        <v>817853</v>
      </c>
      <c r="R26" s="26">
        <f t="shared" si="6"/>
        <v>0</v>
      </c>
      <c r="S26" s="26">
        <f t="shared" si="6"/>
        <v>1382230</v>
      </c>
      <c r="T26" s="82">
        <f>(+Q7+Q8+Q9+J11+Q12+Q13+E17+H18+D19+G20+Q21+Q10+D22)/S26</f>
        <v>0.6096597527184332</v>
      </c>
      <c r="U26" s="82">
        <f>1-T26</f>
        <v>0.3903402472815668</v>
      </c>
      <c r="V26" s="21"/>
      <c r="W26" s="14">
        <f>((Q26*Q26+N26*N26+M26*M26+L26*L26+K26*K26+J26*J26+I26*I26+H26*H26+G26*G26+F26*F26+E26*E26+D26*D26+C26*C26)/S26^2)^0.5*100</f>
        <v>60.638026635816956</v>
      </c>
      <c r="X26" s="1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83"/>
      <c r="U27" s="83"/>
      <c r="V27" s="21"/>
      <c r="W27" s="78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ht="12" thickBot="1">
      <c r="A28" s="27"/>
      <c r="B28" s="145" t="s">
        <v>54</v>
      </c>
      <c r="C28" s="51">
        <f aca="true" t="shared" si="7" ref="C28:R28">(C26/$S26)</f>
        <v>0.020581958140106927</v>
      </c>
      <c r="D28" s="51">
        <f t="shared" si="7"/>
        <v>0.051453810147370556</v>
      </c>
      <c r="E28" s="51">
        <f t="shared" si="7"/>
        <v>0.012587630133914037</v>
      </c>
      <c r="F28" s="51">
        <f t="shared" si="7"/>
        <v>0.017399419778184527</v>
      </c>
      <c r="G28" s="51">
        <f t="shared" si="7"/>
        <v>0.07003176027144542</v>
      </c>
      <c r="H28" s="51">
        <f t="shared" si="7"/>
        <v>0.03797124935792162</v>
      </c>
      <c r="I28" s="51">
        <f t="shared" si="7"/>
        <v>0.025212157166318194</v>
      </c>
      <c r="J28" s="51">
        <f t="shared" si="7"/>
        <v>0.06904856644697337</v>
      </c>
      <c r="K28" s="51">
        <f t="shared" si="7"/>
        <v>0.029734559371450482</v>
      </c>
      <c r="L28" s="51">
        <f t="shared" si="7"/>
        <v>0.03602005454953228</v>
      </c>
      <c r="M28" s="51">
        <f t="shared" si="7"/>
        <v>0.0036636449794896653</v>
      </c>
      <c r="N28" s="51">
        <f t="shared" si="7"/>
        <v>0.011040854271720336</v>
      </c>
      <c r="O28" s="51">
        <f>(O26/$S26)</f>
        <v>0.0152847210666821</v>
      </c>
      <c r="P28" s="51">
        <f>(P26/$S26)</f>
        <v>0.008278651165146176</v>
      </c>
      <c r="Q28" s="51">
        <f>(Q26/$S26)</f>
        <v>0.5916909631537444</v>
      </c>
      <c r="R28" s="51">
        <f t="shared" si="7"/>
        <v>0</v>
      </c>
      <c r="S28" s="51">
        <f>SUM(C28:R28)</f>
        <v>1</v>
      </c>
      <c r="T28" s="28"/>
      <c r="U28" s="28"/>
      <c r="V28" s="21"/>
      <c r="W28" s="78"/>
      <c r="X28" s="13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2:253" ht="11.25">
      <c r="B29" s="11" t="str">
        <f>+'Cotizantes por renta'!B29</f>
        <v>Fuente: Superintendencia de Salud, Archivo Maestro de Beneficiarios.</v>
      </c>
      <c r="C29" s="13"/>
      <c r="D29" s="13"/>
      <c r="E29" s="13"/>
      <c r="F29" s="13"/>
      <c r="G29" s="13"/>
      <c r="H29" s="13"/>
      <c r="I29" s="13"/>
      <c r="J29" s="13"/>
      <c r="K29" s="53" t="s">
        <v>1</v>
      </c>
      <c r="L29" s="53" t="s">
        <v>1</v>
      </c>
      <c r="M29" s="53" t="s">
        <v>1</v>
      </c>
      <c r="N29" s="53" t="s">
        <v>1</v>
      </c>
      <c r="O29" s="53"/>
      <c r="P29" s="53"/>
      <c r="Q29" s="53" t="s">
        <v>1</v>
      </c>
      <c r="R29" s="53"/>
      <c r="S29" s="53" t="s">
        <v>1</v>
      </c>
      <c r="T29" s="13"/>
      <c r="U29" s="13"/>
      <c r="V29" s="21"/>
      <c r="W29" s="78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2:253" ht="11.25">
      <c r="B30" s="21" t="s">
        <v>232</v>
      </c>
      <c r="C30" s="13"/>
      <c r="D30" s="13"/>
      <c r="E30" s="13"/>
      <c r="F30" s="13"/>
      <c r="G30" s="13"/>
      <c r="H30" s="13"/>
      <c r="I30" s="13"/>
      <c r="J30" s="13"/>
      <c r="K30" s="53" t="s">
        <v>1</v>
      </c>
      <c r="L30" s="53" t="s">
        <v>1</v>
      </c>
      <c r="M30" s="53" t="s">
        <v>1</v>
      </c>
      <c r="N30" s="53" t="s">
        <v>1</v>
      </c>
      <c r="O30" s="53"/>
      <c r="P30" s="53"/>
      <c r="Q30" s="53" t="s">
        <v>1</v>
      </c>
      <c r="R30" s="53"/>
      <c r="S30" s="53" t="s">
        <v>1</v>
      </c>
      <c r="T30" s="13"/>
      <c r="U30" s="13"/>
      <c r="V30" s="21"/>
      <c r="W30" s="78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ht="11.25">
      <c r="A31" s="84"/>
      <c r="B31" s="2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13"/>
      <c r="U31" s="13"/>
      <c r="V31" s="21"/>
      <c r="W31" s="1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46"/>
      <c r="U32" s="146"/>
      <c r="V32" s="21"/>
      <c r="W32" s="14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2:253" ht="13.5">
      <c r="B33" s="154" t="s">
        <v>108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3"/>
      <c r="U33" s="13"/>
      <c r="V33" s="21"/>
      <c r="W33" s="7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2:253" ht="13.5">
      <c r="B34" s="154" t="s">
        <v>253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3"/>
      <c r="U34" s="13"/>
      <c r="V34" s="21"/>
      <c r="W34" s="7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1"/>
      <c r="W35" s="7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ht="15" customHeight="1">
      <c r="A36" s="112" t="s">
        <v>1</v>
      </c>
      <c r="B36" s="112" t="s">
        <v>1</v>
      </c>
      <c r="C36" s="127" t="s">
        <v>89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3"/>
      <c r="U36" s="13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ht="11.25">
      <c r="A37" s="120" t="s">
        <v>39</v>
      </c>
      <c r="B37" s="120" t="s">
        <v>40</v>
      </c>
      <c r="C37" s="125" t="s">
        <v>92</v>
      </c>
      <c r="D37" s="125" t="s">
        <v>93</v>
      </c>
      <c r="E37" s="125" t="s">
        <v>94</v>
      </c>
      <c r="F37" s="125" t="s">
        <v>95</v>
      </c>
      <c r="G37" s="125" t="s">
        <v>96</v>
      </c>
      <c r="H37" s="125" t="s">
        <v>97</v>
      </c>
      <c r="I37" s="125" t="s">
        <v>98</v>
      </c>
      <c r="J37" s="125" t="s">
        <v>99</v>
      </c>
      <c r="K37" s="125" t="s">
        <v>100</v>
      </c>
      <c r="L37" s="125" t="s">
        <v>101</v>
      </c>
      <c r="M37" s="125" t="s">
        <v>102</v>
      </c>
      <c r="N37" s="125" t="s">
        <v>103</v>
      </c>
      <c r="O37" s="125" t="s">
        <v>255</v>
      </c>
      <c r="P37" s="125" t="s">
        <v>256</v>
      </c>
      <c r="Q37" s="125" t="s">
        <v>104</v>
      </c>
      <c r="R37" s="125" t="s">
        <v>223</v>
      </c>
      <c r="S37" s="125" t="s">
        <v>4</v>
      </c>
      <c r="T37" s="13"/>
      <c r="U37" s="13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ht="11.25">
      <c r="A38" s="4">
        <v>67</v>
      </c>
      <c r="B38" s="11" t="str">
        <f>+B7</f>
        <v>Colmena Golden Cross</v>
      </c>
      <c r="C38" s="23">
        <v>2567</v>
      </c>
      <c r="D38" s="23">
        <v>7990</v>
      </c>
      <c r="E38" s="23">
        <v>1734</v>
      </c>
      <c r="F38" s="23">
        <v>4136</v>
      </c>
      <c r="G38" s="23">
        <v>10375</v>
      </c>
      <c r="H38" s="23">
        <v>5933</v>
      </c>
      <c r="I38" s="23">
        <v>8933</v>
      </c>
      <c r="J38" s="23">
        <v>7019</v>
      </c>
      <c r="K38" s="23">
        <v>5319</v>
      </c>
      <c r="L38" s="23">
        <v>5694</v>
      </c>
      <c r="M38" s="23">
        <v>653</v>
      </c>
      <c r="N38" s="23">
        <v>1668</v>
      </c>
      <c r="O38" s="23">
        <v>2767</v>
      </c>
      <c r="P38" s="23">
        <v>2287</v>
      </c>
      <c r="Q38" s="23">
        <v>142378</v>
      </c>
      <c r="R38" s="23"/>
      <c r="S38" s="26">
        <f aca="true" t="shared" si="8" ref="S38:S44">SUM(C38:R38)</f>
        <v>209453</v>
      </c>
      <c r="T38" s="13"/>
      <c r="U38" s="13"/>
      <c r="V38" s="21"/>
      <c r="W38" s="12"/>
      <c r="X38" s="21">
        <f aca="true" t="shared" si="9" ref="X38:X44">+W38-S38</f>
        <v>-209453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ht="11.25">
      <c r="A39" s="4">
        <v>78</v>
      </c>
      <c r="B39" s="11" t="str">
        <f aca="true" t="shared" si="10" ref="B39:B44">+B8</f>
        <v>Isapre Cruz Blanca S.A.</v>
      </c>
      <c r="C39" s="23">
        <v>7381</v>
      </c>
      <c r="D39" s="23">
        <v>32071</v>
      </c>
      <c r="E39" s="23">
        <v>5056</v>
      </c>
      <c r="F39" s="23">
        <v>7209</v>
      </c>
      <c r="G39" s="23">
        <v>18732</v>
      </c>
      <c r="H39" s="23">
        <v>8474</v>
      </c>
      <c r="I39" s="23">
        <v>5010</v>
      </c>
      <c r="J39" s="23">
        <v>10961</v>
      </c>
      <c r="K39" s="23">
        <v>6396</v>
      </c>
      <c r="L39" s="23">
        <v>6066</v>
      </c>
      <c r="M39" s="23">
        <v>1159</v>
      </c>
      <c r="N39" s="23">
        <v>1306</v>
      </c>
      <c r="O39" s="23">
        <v>1671</v>
      </c>
      <c r="P39" s="23">
        <v>2960</v>
      </c>
      <c r="Q39" s="23">
        <v>165666</v>
      </c>
      <c r="R39" s="23"/>
      <c r="S39" s="26">
        <f t="shared" si="8"/>
        <v>280118</v>
      </c>
      <c r="T39" s="13"/>
      <c r="U39" s="13"/>
      <c r="V39" s="21"/>
      <c r="W39" s="12"/>
      <c r="X39" s="21">
        <f t="shared" si="9"/>
        <v>-280118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ht="11.25">
      <c r="A40" s="4">
        <v>80</v>
      </c>
      <c r="B40" s="11" t="str">
        <f t="shared" si="10"/>
        <v>Vida Tres</v>
      </c>
      <c r="C40" s="23">
        <v>20</v>
      </c>
      <c r="D40" s="23">
        <v>50</v>
      </c>
      <c r="E40" s="23">
        <v>17</v>
      </c>
      <c r="F40" s="23">
        <v>98</v>
      </c>
      <c r="G40" s="23">
        <v>7564</v>
      </c>
      <c r="H40" s="23">
        <v>229</v>
      </c>
      <c r="I40" s="23">
        <v>869</v>
      </c>
      <c r="J40" s="23">
        <v>4143</v>
      </c>
      <c r="K40" s="23">
        <v>2626</v>
      </c>
      <c r="L40" s="23">
        <v>3455</v>
      </c>
      <c r="M40" s="23">
        <v>18</v>
      </c>
      <c r="N40" s="23">
        <v>19</v>
      </c>
      <c r="O40" s="23">
        <v>909</v>
      </c>
      <c r="P40" s="23">
        <v>7</v>
      </c>
      <c r="Q40" s="23">
        <v>45881</v>
      </c>
      <c r="R40" s="23"/>
      <c r="S40" s="26">
        <f t="shared" si="8"/>
        <v>65905</v>
      </c>
      <c r="T40" s="13"/>
      <c r="U40" s="13"/>
      <c r="V40" s="21"/>
      <c r="W40" s="12"/>
      <c r="X40" s="21">
        <f t="shared" si="9"/>
        <v>-65905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ht="11.25">
      <c r="A41" s="4">
        <v>81</v>
      </c>
      <c r="B41" s="11" t="str">
        <f t="shared" si="10"/>
        <v>Ferrosalud</v>
      </c>
      <c r="C41" s="23">
        <v>12</v>
      </c>
      <c r="D41" s="23">
        <v>1</v>
      </c>
      <c r="E41" s="23"/>
      <c r="F41" s="23">
        <v>8</v>
      </c>
      <c r="G41" s="23">
        <v>716</v>
      </c>
      <c r="H41" s="23">
        <v>101</v>
      </c>
      <c r="I41" s="23">
        <v>76</v>
      </c>
      <c r="J41" s="23">
        <v>704</v>
      </c>
      <c r="K41" s="23">
        <v>374</v>
      </c>
      <c r="L41" s="23">
        <v>12</v>
      </c>
      <c r="M41" s="23">
        <v>6</v>
      </c>
      <c r="N41" s="23"/>
      <c r="O41" s="23"/>
      <c r="P41" s="23"/>
      <c r="Q41" s="23">
        <v>7056</v>
      </c>
      <c r="R41" s="23"/>
      <c r="S41" s="26">
        <f>SUM(C41:R41)</f>
        <v>9066</v>
      </c>
      <c r="T41" s="13"/>
      <c r="U41" s="13"/>
      <c r="V41" s="21"/>
      <c r="W41" s="12"/>
      <c r="X41" s="21">
        <f>+W41-S41</f>
        <v>-9066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ht="11.25">
      <c r="A42" s="4">
        <v>88</v>
      </c>
      <c r="B42" s="11" t="str">
        <f t="shared" si="10"/>
        <v>Mas Vida</v>
      </c>
      <c r="C42" s="23">
        <v>4249</v>
      </c>
      <c r="D42" s="23">
        <v>10658</v>
      </c>
      <c r="E42" s="23">
        <v>5152</v>
      </c>
      <c r="F42" s="23">
        <v>3878</v>
      </c>
      <c r="G42" s="23">
        <v>13787</v>
      </c>
      <c r="H42" s="23">
        <v>12045</v>
      </c>
      <c r="I42" s="23">
        <v>4414</v>
      </c>
      <c r="J42" s="23">
        <v>30052</v>
      </c>
      <c r="K42" s="23">
        <v>9177</v>
      </c>
      <c r="L42" s="23">
        <v>15073</v>
      </c>
      <c r="M42" s="23">
        <v>848</v>
      </c>
      <c r="N42" s="23">
        <v>3308</v>
      </c>
      <c r="O42" s="23">
        <v>5318</v>
      </c>
      <c r="P42" s="23">
        <v>993</v>
      </c>
      <c r="Q42" s="23">
        <v>33609</v>
      </c>
      <c r="R42" s="23"/>
      <c r="S42" s="26">
        <f t="shared" si="8"/>
        <v>152561</v>
      </c>
      <c r="T42" s="13"/>
      <c r="U42" s="13"/>
      <c r="V42" s="21"/>
      <c r="W42" s="12"/>
      <c r="X42" s="21">
        <f t="shared" si="9"/>
        <v>-152561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ht="11.25">
      <c r="A43" s="4">
        <v>99</v>
      </c>
      <c r="B43" s="11" t="str">
        <f t="shared" si="10"/>
        <v>Isapre Banmédica</v>
      </c>
      <c r="C43" s="23">
        <v>5396</v>
      </c>
      <c r="D43" s="23">
        <v>8309</v>
      </c>
      <c r="E43" s="23">
        <v>6032</v>
      </c>
      <c r="F43" s="23">
        <v>7878</v>
      </c>
      <c r="G43" s="23">
        <v>15948</v>
      </c>
      <c r="H43" s="23">
        <v>6915</v>
      </c>
      <c r="I43" s="23">
        <v>6439</v>
      </c>
      <c r="J43" s="23">
        <v>14206</v>
      </c>
      <c r="K43" s="23">
        <v>4418</v>
      </c>
      <c r="L43" s="23">
        <v>4083</v>
      </c>
      <c r="M43" s="23">
        <v>874</v>
      </c>
      <c r="N43" s="23">
        <v>2065</v>
      </c>
      <c r="O43" s="23">
        <v>1837</v>
      </c>
      <c r="P43" s="23">
        <v>2615</v>
      </c>
      <c r="Q43" s="23">
        <v>197375</v>
      </c>
      <c r="R43" s="23"/>
      <c r="S43" s="26">
        <f t="shared" si="8"/>
        <v>284390</v>
      </c>
      <c r="T43" s="13"/>
      <c r="U43" s="13"/>
      <c r="V43" s="21"/>
      <c r="W43" s="12"/>
      <c r="X43" s="21">
        <f t="shared" si="9"/>
        <v>-284390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</row>
    <row r="44" spans="1:253" ht="11.25">
      <c r="A44" s="4">
        <v>107</v>
      </c>
      <c r="B44" s="11" t="str">
        <f t="shared" si="10"/>
        <v>Consalud S.A.</v>
      </c>
      <c r="C44" s="23">
        <v>12398</v>
      </c>
      <c r="D44" s="23">
        <v>14734</v>
      </c>
      <c r="E44" s="23">
        <v>3961</v>
      </c>
      <c r="F44" s="23">
        <v>6586</v>
      </c>
      <c r="G44" s="23">
        <v>31521</v>
      </c>
      <c r="H44" s="23">
        <v>8302</v>
      </c>
      <c r="I44" s="23">
        <v>8563</v>
      </c>
      <c r="J44" s="23">
        <v>29852</v>
      </c>
      <c r="K44" s="23">
        <v>9611</v>
      </c>
      <c r="L44" s="23">
        <v>9796</v>
      </c>
      <c r="M44" s="23">
        <v>1542</v>
      </c>
      <c r="N44" s="23">
        <v>4893</v>
      </c>
      <c r="O44" s="23">
        <v>8010</v>
      </c>
      <c r="P44" s="23">
        <v>3886</v>
      </c>
      <c r="Q44" s="23">
        <v>175092</v>
      </c>
      <c r="R44" s="23"/>
      <c r="S44" s="26">
        <f t="shared" si="8"/>
        <v>328747</v>
      </c>
      <c r="T44" s="13"/>
      <c r="U44" s="13"/>
      <c r="V44" s="21"/>
      <c r="W44" s="12"/>
      <c r="X44" s="21">
        <f t="shared" si="9"/>
        <v>-328747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</row>
    <row r="45" spans="1:253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3"/>
      <c r="U45" s="13"/>
      <c r="V45" s="21"/>
      <c r="W45" s="13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2:253" ht="11.25">
      <c r="B46" s="11" t="s">
        <v>46</v>
      </c>
      <c r="C46" s="26">
        <f aca="true" t="shared" si="11" ref="C46:S46">SUM(C38:C45)</f>
        <v>32023</v>
      </c>
      <c r="D46" s="26">
        <f t="shared" si="11"/>
        <v>73813</v>
      </c>
      <c r="E46" s="26">
        <f t="shared" si="11"/>
        <v>21952</v>
      </c>
      <c r="F46" s="26">
        <f t="shared" si="11"/>
        <v>29793</v>
      </c>
      <c r="G46" s="26">
        <f t="shared" si="11"/>
        <v>98643</v>
      </c>
      <c r="H46" s="26">
        <f t="shared" si="11"/>
        <v>41999</v>
      </c>
      <c r="I46" s="26">
        <f t="shared" si="11"/>
        <v>34304</v>
      </c>
      <c r="J46" s="26">
        <f t="shared" si="11"/>
        <v>96937</v>
      </c>
      <c r="K46" s="26">
        <f t="shared" si="11"/>
        <v>37921</v>
      </c>
      <c r="L46" s="26">
        <f t="shared" si="11"/>
        <v>44179</v>
      </c>
      <c r="M46" s="26">
        <f t="shared" si="11"/>
        <v>5100</v>
      </c>
      <c r="N46" s="26">
        <f t="shared" si="11"/>
        <v>13259</v>
      </c>
      <c r="O46" s="26">
        <f>SUM(O38:O45)</f>
        <v>20512</v>
      </c>
      <c r="P46" s="26">
        <f>SUM(P38:P45)</f>
        <v>12748</v>
      </c>
      <c r="Q46" s="26">
        <f t="shared" si="11"/>
        <v>767057</v>
      </c>
      <c r="R46" s="26">
        <f t="shared" si="11"/>
        <v>0</v>
      </c>
      <c r="S46" s="26">
        <f t="shared" si="11"/>
        <v>1330240</v>
      </c>
      <c r="T46" s="13"/>
      <c r="U46" s="13"/>
      <c r="V46" s="21"/>
      <c r="W46" s="13">
        <f>SUM(W38:W44)</f>
        <v>0</v>
      </c>
      <c r="X46" s="21">
        <f>+W46-S46</f>
        <v>-1330240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3"/>
      <c r="U47" s="13"/>
      <c r="V47" s="21"/>
      <c r="W47" s="13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253" ht="11.25">
      <c r="A48" s="4">
        <v>62</v>
      </c>
      <c r="B48" s="11" t="str">
        <f aca="true" t="shared" si="12" ref="B48:B53">+B17</f>
        <v>San Lorenzo</v>
      </c>
      <c r="C48" s="23"/>
      <c r="D48" s="23">
        <v>9</v>
      </c>
      <c r="E48" s="23">
        <v>2757</v>
      </c>
      <c r="F48" s="23">
        <v>553</v>
      </c>
      <c r="G48" s="23">
        <v>22</v>
      </c>
      <c r="H48" s="23"/>
      <c r="I48" s="23">
        <v>6</v>
      </c>
      <c r="J48" s="23"/>
      <c r="K48" s="23">
        <v>2</v>
      </c>
      <c r="L48" s="23"/>
      <c r="M48" s="23"/>
      <c r="N48" s="23"/>
      <c r="O48" s="23"/>
      <c r="P48" s="23"/>
      <c r="Q48" s="23">
        <v>19</v>
      </c>
      <c r="R48" s="23"/>
      <c r="S48" s="26">
        <f aca="true" t="shared" si="13" ref="S48:S53">SUM(C48:R48)</f>
        <v>3368</v>
      </c>
      <c r="T48" s="13"/>
      <c r="U48" s="13"/>
      <c r="V48" s="21"/>
      <c r="W48" s="12"/>
      <c r="X48" s="21">
        <f aca="true" t="shared" si="14" ref="X48:X53">+W48-S48</f>
        <v>-3368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253" ht="11.25">
      <c r="A49" s="4">
        <v>63</v>
      </c>
      <c r="B49" s="11" t="str">
        <f t="shared" si="12"/>
        <v>Fusat Ltda.</v>
      </c>
      <c r="C49" s="23"/>
      <c r="D49" s="23">
        <v>6</v>
      </c>
      <c r="E49" s="23">
        <v>11</v>
      </c>
      <c r="F49" s="23">
        <v>21</v>
      </c>
      <c r="G49" s="23">
        <v>173</v>
      </c>
      <c r="H49" s="23">
        <v>19611</v>
      </c>
      <c r="I49" s="23">
        <v>46</v>
      </c>
      <c r="J49" s="23">
        <v>14</v>
      </c>
      <c r="K49" s="23">
        <v>6</v>
      </c>
      <c r="L49" s="23">
        <v>2</v>
      </c>
      <c r="M49" s="23"/>
      <c r="N49" s="23"/>
      <c r="O49" s="23">
        <v>1</v>
      </c>
      <c r="P49" s="23"/>
      <c r="Q49" s="23">
        <v>520</v>
      </c>
      <c r="R49" s="23"/>
      <c r="S49" s="26">
        <f t="shared" si="13"/>
        <v>20411</v>
      </c>
      <c r="T49" s="13"/>
      <c r="U49" s="13"/>
      <c r="V49" s="21"/>
      <c r="W49" s="12"/>
      <c r="X49" s="21">
        <f t="shared" si="14"/>
        <v>-20411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253" ht="11.25">
      <c r="A50" s="4">
        <v>65</v>
      </c>
      <c r="B50" s="11" t="str">
        <f t="shared" si="12"/>
        <v>Chuquicamata</v>
      </c>
      <c r="C50" s="23">
        <v>172</v>
      </c>
      <c r="D50" s="23">
        <v>22625</v>
      </c>
      <c r="E50" s="23">
        <v>135</v>
      </c>
      <c r="F50" s="23">
        <v>177</v>
      </c>
      <c r="G50" s="23">
        <v>147</v>
      </c>
      <c r="H50" s="23">
        <v>63</v>
      </c>
      <c r="I50" s="23">
        <v>7</v>
      </c>
      <c r="J50" s="23">
        <v>17</v>
      </c>
      <c r="K50" s="23">
        <v>11</v>
      </c>
      <c r="L50" s="23">
        <v>2</v>
      </c>
      <c r="M50" s="23"/>
      <c r="N50" s="23">
        <v>6</v>
      </c>
      <c r="O50" s="23"/>
      <c r="P50" s="23">
        <v>73</v>
      </c>
      <c r="Q50" s="23">
        <v>1466</v>
      </c>
      <c r="R50" s="23"/>
      <c r="S50" s="26">
        <f t="shared" si="13"/>
        <v>24901</v>
      </c>
      <c r="T50" s="13"/>
      <c r="U50" s="13"/>
      <c r="V50" s="21"/>
      <c r="W50" s="12"/>
      <c r="X50" s="21">
        <f t="shared" si="14"/>
        <v>-24901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</row>
    <row r="51" spans="1:253" ht="11.25">
      <c r="A51" s="4">
        <v>68</v>
      </c>
      <c r="B51" s="11" t="str">
        <f t="shared" si="12"/>
        <v>Río Blanco</v>
      </c>
      <c r="C51" s="23">
        <v>1</v>
      </c>
      <c r="D51" s="23">
        <v>16</v>
      </c>
      <c r="E51" s="23">
        <v>55</v>
      </c>
      <c r="F51" s="23">
        <v>102</v>
      </c>
      <c r="G51" s="23">
        <v>3803</v>
      </c>
      <c r="H51" s="23">
        <v>47</v>
      </c>
      <c r="I51" s="23">
        <v>23</v>
      </c>
      <c r="J51" s="23">
        <v>12</v>
      </c>
      <c r="K51" s="23"/>
      <c r="L51" s="23"/>
      <c r="M51" s="23"/>
      <c r="N51" s="23"/>
      <c r="O51" s="23"/>
      <c r="P51" s="23"/>
      <c r="Q51" s="23">
        <v>331</v>
      </c>
      <c r="R51" s="23"/>
      <c r="S51" s="26">
        <f t="shared" si="13"/>
        <v>4390</v>
      </c>
      <c r="T51" s="13"/>
      <c r="U51" s="13"/>
      <c r="V51" s="21"/>
      <c r="W51" s="12"/>
      <c r="X51" s="21">
        <f t="shared" si="14"/>
        <v>-4390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ht="11.25">
      <c r="A52" s="4">
        <v>76</v>
      </c>
      <c r="B52" s="11" t="str">
        <f t="shared" si="12"/>
        <v>Isapre Fundación</v>
      </c>
      <c r="C52" s="23">
        <v>148</v>
      </c>
      <c r="D52" s="23">
        <v>227</v>
      </c>
      <c r="E52" s="23">
        <v>155</v>
      </c>
      <c r="F52" s="23">
        <v>426</v>
      </c>
      <c r="G52" s="23">
        <v>1262</v>
      </c>
      <c r="H52" s="23">
        <v>483</v>
      </c>
      <c r="I52" s="23">
        <v>436</v>
      </c>
      <c r="J52" s="23">
        <v>914</v>
      </c>
      <c r="K52" s="23">
        <v>628</v>
      </c>
      <c r="L52" s="23">
        <v>558</v>
      </c>
      <c r="M52" s="23">
        <v>105</v>
      </c>
      <c r="N52" s="23">
        <v>126</v>
      </c>
      <c r="O52" s="23">
        <v>241</v>
      </c>
      <c r="P52" s="23">
        <v>110</v>
      </c>
      <c r="Q52" s="23">
        <v>6404</v>
      </c>
      <c r="R52" s="23"/>
      <c r="S52" s="26">
        <f t="shared" si="13"/>
        <v>12223</v>
      </c>
      <c r="T52" s="13"/>
      <c r="U52" s="13"/>
      <c r="V52" s="21"/>
      <c r="W52" s="12"/>
      <c r="X52" s="21">
        <f t="shared" si="14"/>
        <v>-12223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ht="11.25">
      <c r="A53" s="4">
        <v>94</v>
      </c>
      <c r="B53" s="11" t="str">
        <f t="shared" si="12"/>
        <v>Cruz del Norte</v>
      </c>
      <c r="C53" s="23">
        <v>7</v>
      </c>
      <c r="D53" s="23">
        <v>2597</v>
      </c>
      <c r="E53" s="23">
        <v>2</v>
      </c>
      <c r="F53" s="23">
        <v>23</v>
      </c>
      <c r="G53" s="23">
        <v>2</v>
      </c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6">
        <f t="shared" si="13"/>
        <v>2633</v>
      </c>
      <c r="T53" s="13"/>
      <c r="U53" s="13"/>
      <c r="V53" s="21"/>
      <c r="W53" s="12"/>
      <c r="X53" s="21">
        <f t="shared" si="14"/>
        <v>-2633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3"/>
      <c r="U54" s="13"/>
      <c r="V54" s="21"/>
      <c r="W54" s="13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ht="11.25">
      <c r="A55" s="11"/>
      <c r="B55" s="11" t="s">
        <v>52</v>
      </c>
      <c r="C55" s="26">
        <f aca="true" t="shared" si="15" ref="C55:S55">SUM(C48:C53)</f>
        <v>328</v>
      </c>
      <c r="D55" s="26">
        <f t="shared" si="15"/>
        <v>25480</v>
      </c>
      <c r="E55" s="26">
        <f t="shared" si="15"/>
        <v>3115</v>
      </c>
      <c r="F55" s="26">
        <f t="shared" si="15"/>
        <v>1302</v>
      </c>
      <c r="G55" s="26">
        <f t="shared" si="15"/>
        <v>5409</v>
      </c>
      <c r="H55" s="26">
        <f t="shared" si="15"/>
        <v>20204</v>
      </c>
      <c r="I55" s="26">
        <f t="shared" si="15"/>
        <v>518</v>
      </c>
      <c r="J55" s="26">
        <f t="shared" si="15"/>
        <v>957</v>
      </c>
      <c r="K55" s="26">
        <f t="shared" si="15"/>
        <v>647</v>
      </c>
      <c r="L55" s="26">
        <f t="shared" si="15"/>
        <v>562</v>
      </c>
      <c r="M55" s="26">
        <f t="shared" si="15"/>
        <v>105</v>
      </c>
      <c r="N55" s="26">
        <f t="shared" si="15"/>
        <v>132</v>
      </c>
      <c r="O55" s="26">
        <f>SUM(O48:O53)</f>
        <v>242</v>
      </c>
      <c r="P55" s="26">
        <f>SUM(P48:P53)</f>
        <v>183</v>
      </c>
      <c r="Q55" s="26">
        <f t="shared" si="15"/>
        <v>8742</v>
      </c>
      <c r="R55" s="26">
        <f t="shared" si="15"/>
        <v>0</v>
      </c>
      <c r="S55" s="26">
        <f t="shared" si="15"/>
        <v>67926</v>
      </c>
      <c r="T55" s="13"/>
      <c r="U55" s="13"/>
      <c r="V55" s="21"/>
      <c r="W55" s="13">
        <f>SUM(W48:W53)</f>
        <v>0</v>
      </c>
      <c r="X55" s="21">
        <f>+W55-S55</f>
        <v>-67926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3"/>
      <c r="U56" s="13"/>
      <c r="V56" s="21"/>
      <c r="W56" s="13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ht="12" thickBot="1">
      <c r="A57" s="15"/>
      <c r="B57" s="15" t="s">
        <v>53</v>
      </c>
      <c r="C57" s="26">
        <f aca="true" t="shared" si="16" ref="C57:S57">C46+C55</f>
        <v>32351</v>
      </c>
      <c r="D57" s="26">
        <f t="shared" si="16"/>
        <v>99293</v>
      </c>
      <c r="E57" s="26">
        <f t="shared" si="16"/>
        <v>25067</v>
      </c>
      <c r="F57" s="26">
        <f t="shared" si="16"/>
        <v>31095</v>
      </c>
      <c r="G57" s="26">
        <f t="shared" si="16"/>
        <v>104052</v>
      </c>
      <c r="H57" s="26">
        <f t="shared" si="16"/>
        <v>62203</v>
      </c>
      <c r="I57" s="26">
        <f t="shared" si="16"/>
        <v>34822</v>
      </c>
      <c r="J57" s="26">
        <f t="shared" si="16"/>
        <v>97894</v>
      </c>
      <c r="K57" s="26">
        <f t="shared" si="16"/>
        <v>38568</v>
      </c>
      <c r="L57" s="26">
        <f t="shared" si="16"/>
        <v>44741</v>
      </c>
      <c r="M57" s="26">
        <f t="shared" si="16"/>
        <v>5205</v>
      </c>
      <c r="N57" s="26">
        <f t="shared" si="16"/>
        <v>13391</v>
      </c>
      <c r="O57" s="26">
        <f>O46+O55</f>
        <v>20754</v>
      </c>
      <c r="P57" s="26">
        <f>P46+P55</f>
        <v>12931</v>
      </c>
      <c r="Q57" s="26">
        <f t="shared" si="16"/>
        <v>775799</v>
      </c>
      <c r="R57" s="26">
        <f t="shared" si="16"/>
        <v>0</v>
      </c>
      <c r="S57" s="26">
        <f t="shared" si="16"/>
        <v>1398166</v>
      </c>
      <c r="T57" s="13"/>
      <c r="U57" s="13"/>
      <c r="V57" s="21"/>
      <c r="W57" s="19">
        <f>W46+W55</f>
        <v>0</v>
      </c>
      <c r="X57" s="21">
        <f>+W57-S57</f>
        <v>-1398166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3"/>
      <c r="U58" s="13"/>
      <c r="V58" s="21"/>
      <c r="W58" s="78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ht="12" thickBot="1">
      <c r="A59" s="27"/>
      <c r="B59" s="145" t="s">
        <v>54</v>
      </c>
      <c r="C59" s="51">
        <f aca="true" t="shared" si="17" ref="C59:Q59">(C57/$S57)</f>
        <v>0.023138168143124638</v>
      </c>
      <c r="D59" s="51">
        <f t="shared" si="17"/>
        <v>0.07101660317873557</v>
      </c>
      <c r="E59" s="51">
        <f t="shared" si="17"/>
        <v>0.01792848631707537</v>
      </c>
      <c r="F59" s="51">
        <f t="shared" si="17"/>
        <v>0.02223984848723256</v>
      </c>
      <c r="G59" s="51">
        <f t="shared" si="17"/>
        <v>0.07442034779847315</v>
      </c>
      <c r="H59" s="51">
        <f t="shared" si="17"/>
        <v>0.044488994868992666</v>
      </c>
      <c r="I59" s="51">
        <f t="shared" si="17"/>
        <v>0.02490548332601422</v>
      </c>
      <c r="J59" s="51">
        <f t="shared" si="17"/>
        <v>0.07001600668304049</v>
      </c>
      <c r="K59" s="51">
        <f t="shared" si="17"/>
        <v>0.027584707395259218</v>
      </c>
      <c r="L59" s="51">
        <f t="shared" si="17"/>
        <v>0.03199977685053134</v>
      </c>
      <c r="M59" s="51">
        <f t="shared" si="17"/>
        <v>0.003722733924297973</v>
      </c>
      <c r="N59" s="51">
        <f t="shared" si="17"/>
        <v>0.009577546586027696</v>
      </c>
      <c r="O59" s="51">
        <f>(O57/$S57)</f>
        <v>0.014843731001898201</v>
      </c>
      <c r="P59" s="51">
        <f>(P57/$S57)</f>
        <v>0.009248544164283784</v>
      </c>
      <c r="Q59" s="51">
        <f t="shared" si="17"/>
        <v>0.5548690212750131</v>
      </c>
      <c r="R59" s="28">
        <f>(R57/$S57)*100</f>
        <v>0</v>
      </c>
      <c r="S59" s="51">
        <f>SUM(C59:R59)</f>
        <v>1</v>
      </c>
      <c r="T59" s="13"/>
      <c r="U59" s="13"/>
      <c r="V59" s="21"/>
      <c r="W59" s="78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2:253" ht="11.25">
      <c r="B60" s="11" t="str">
        <f>+B29</f>
        <v>Fuente: Superintendencia de Salud, Archivo Maestro de Beneficiarios.</v>
      </c>
      <c r="C60" s="13"/>
      <c r="D60" s="13"/>
      <c r="E60" s="13"/>
      <c r="F60" s="13"/>
      <c r="G60" s="13"/>
      <c r="H60" s="13"/>
      <c r="I60" s="13"/>
      <c r="J60" s="13"/>
      <c r="K60" s="53" t="s">
        <v>1</v>
      </c>
      <c r="L60" s="53" t="s">
        <v>1</v>
      </c>
      <c r="M60" s="53" t="s">
        <v>1</v>
      </c>
      <c r="N60" s="53" t="s">
        <v>1</v>
      </c>
      <c r="O60" s="53"/>
      <c r="P60" s="53"/>
      <c r="Q60" s="53" t="s">
        <v>1</v>
      </c>
      <c r="R60" s="53"/>
      <c r="S60" s="53" t="s">
        <v>1</v>
      </c>
      <c r="T60" s="13"/>
      <c r="U60" s="13"/>
      <c r="V60" s="21"/>
      <c r="W60" s="78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2:253" ht="11.25">
      <c r="B61" s="11" t="str">
        <f>+B30</f>
        <v>(*) Información que presenta error en en campo región</v>
      </c>
      <c r="C61" s="13"/>
      <c r="D61" s="13"/>
      <c r="E61" s="13"/>
      <c r="F61" s="13"/>
      <c r="G61" s="13"/>
      <c r="H61" s="13"/>
      <c r="I61" s="13"/>
      <c r="J61" s="13"/>
      <c r="K61" s="53" t="s">
        <v>1</v>
      </c>
      <c r="L61" s="53" t="s">
        <v>1</v>
      </c>
      <c r="M61" s="53" t="s">
        <v>1</v>
      </c>
      <c r="N61" s="53" t="s">
        <v>1</v>
      </c>
      <c r="O61" s="53"/>
      <c r="P61" s="53"/>
      <c r="Q61" s="53" t="s">
        <v>1</v>
      </c>
      <c r="R61" s="53"/>
      <c r="S61" s="53" t="s">
        <v>1</v>
      </c>
      <c r="T61" s="13"/>
      <c r="U61" s="13"/>
      <c r="V61" s="21"/>
      <c r="W61" s="78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ht="11.25">
      <c r="A62" s="84"/>
      <c r="B62" s="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1"/>
      <c r="W62" s="78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ht="15">
      <c r="A63" s="153" t="s">
        <v>233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6"/>
      <c r="U63" s="156"/>
      <c r="V63" s="21"/>
      <c r="W63" s="78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2:253" ht="13.5">
      <c r="B64" s="154" t="s">
        <v>109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3"/>
      <c r="U64" s="13"/>
      <c r="V64" s="21"/>
      <c r="W64" s="78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</row>
    <row r="65" spans="2:253" ht="13.5">
      <c r="B65" s="154" t="s">
        <v>254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3"/>
      <c r="U65" s="13"/>
      <c r="V65" s="21"/>
      <c r="W65" s="78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</row>
    <row r="66" spans="1:253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21"/>
      <c r="W66" s="78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</row>
    <row r="67" spans="1:253" ht="11.25">
      <c r="A67" s="112" t="s">
        <v>1</v>
      </c>
      <c r="B67" s="112" t="s">
        <v>1</v>
      </c>
      <c r="C67" s="127" t="s">
        <v>89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8"/>
      <c r="T67" s="13"/>
      <c r="U67" s="13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</row>
    <row r="68" spans="1:253" ht="11.25">
      <c r="A68" s="120" t="s">
        <v>39</v>
      </c>
      <c r="B68" s="120" t="s">
        <v>40</v>
      </c>
      <c r="C68" s="125" t="s">
        <v>92</v>
      </c>
      <c r="D68" s="125" t="s">
        <v>93</v>
      </c>
      <c r="E68" s="125" t="s">
        <v>94</v>
      </c>
      <c r="F68" s="125" t="s">
        <v>95</v>
      </c>
      <c r="G68" s="125" t="s">
        <v>96</v>
      </c>
      <c r="H68" s="125" t="s">
        <v>97</v>
      </c>
      <c r="I68" s="125" t="s">
        <v>98</v>
      </c>
      <c r="J68" s="125" t="s">
        <v>99</v>
      </c>
      <c r="K68" s="125" t="s">
        <v>100</v>
      </c>
      <c r="L68" s="125" t="s">
        <v>101</v>
      </c>
      <c r="M68" s="125" t="s">
        <v>102</v>
      </c>
      <c r="N68" s="125" t="s">
        <v>103</v>
      </c>
      <c r="O68" s="125" t="s">
        <v>255</v>
      </c>
      <c r="P68" s="125" t="s">
        <v>256</v>
      </c>
      <c r="Q68" s="125" t="s">
        <v>104</v>
      </c>
      <c r="R68" s="125" t="s">
        <v>223</v>
      </c>
      <c r="S68" s="125" t="s">
        <v>4</v>
      </c>
      <c r="T68" s="13"/>
      <c r="U68" s="13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</row>
    <row r="69" spans="1:253" ht="11.25">
      <c r="A69" s="4">
        <v>67</v>
      </c>
      <c r="B69" s="11" t="str">
        <f>+B7</f>
        <v>Colmena Golden Cross</v>
      </c>
      <c r="C69" s="26">
        <f aca="true" t="shared" si="18" ref="C69:R69">C7+C38</f>
        <v>4681</v>
      </c>
      <c r="D69" s="26">
        <f t="shared" si="18"/>
        <v>14954</v>
      </c>
      <c r="E69" s="26">
        <f t="shared" si="18"/>
        <v>3399</v>
      </c>
      <c r="F69" s="26">
        <f t="shared" si="18"/>
        <v>7620</v>
      </c>
      <c r="G69" s="26">
        <f t="shared" si="18"/>
        <v>20863</v>
      </c>
      <c r="H69" s="26">
        <f t="shared" si="18"/>
        <v>11227</v>
      </c>
      <c r="I69" s="26">
        <f t="shared" si="18"/>
        <v>18661</v>
      </c>
      <c r="J69" s="26">
        <f t="shared" si="18"/>
        <v>14361</v>
      </c>
      <c r="K69" s="26">
        <f t="shared" si="18"/>
        <v>10808</v>
      </c>
      <c r="L69" s="26">
        <f t="shared" si="18"/>
        <v>11300</v>
      </c>
      <c r="M69" s="26">
        <f t="shared" si="18"/>
        <v>1321</v>
      </c>
      <c r="N69" s="26">
        <f t="shared" si="18"/>
        <v>3790</v>
      </c>
      <c r="O69" s="26">
        <f t="shared" si="18"/>
        <v>5307</v>
      </c>
      <c r="P69" s="26">
        <f t="shared" si="18"/>
        <v>4360</v>
      </c>
      <c r="Q69" s="26">
        <f t="shared" si="18"/>
        <v>287319</v>
      </c>
      <c r="R69" s="26">
        <f t="shared" si="18"/>
        <v>0</v>
      </c>
      <c r="S69" s="26">
        <f aca="true" t="shared" si="19" ref="S69:S75">SUM(C69:R69)</f>
        <v>419971</v>
      </c>
      <c r="T69" s="13"/>
      <c r="U69" s="13"/>
      <c r="V69" s="21"/>
      <c r="W69" s="78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</row>
    <row r="70" spans="1:253" ht="11.25">
      <c r="A70" s="4">
        <v>78</v>
      </c>
      <c r="B70" s="11" t="str">
        <f>+B8</f>
        <v>Isapre Cruz Blanca S.A.</v>
      </c>
      <c r="C70" s="26">
        <f aca="true" t="shared" si="20" ref="C70:R70">C8+C39</f>
        <v>14360</v>
      </c>
      <c r="D70" s="26">
        <f t="shared" si="20"/>
        <v>55842</v>
      </c>
      <c r="E70" s="26">
        <f t="shared" si="20"/>
        <v>8586</v>
      </c>
      <c r="F70" s="26">
        <f t="shared" si="20"/>
        <v>12618</v>
      </c>
      <c r="G70" s="26">
        <f t="shared" si="20"/>
        <v>37650</v>
      </c>
      <c r="H70" s="26">
        <f t="shared" si="20"/>
        <v>16540</v>
      </c>
      <c r="I70" s="26">
        <f t="shared" si="20"/>
        <v>10118</v>
      </c>
      <c r="J70" s="26">
        <f t="shared" si="20"/>
        <v>22410</v>
      </c>
      <c r="K70" s="26">
        <f t="shared" si="20"/>
        <v>13615</v>
      </c>
      <c r="L70" s="26">
        <f t="shared" si="20"/>
        <v>14211</v>
      </c>
      <c r="M70" s="26">
        <f t="shared" si="20"/>
        <v>2468</v>
      </c>
      <c r="N70" s="26">
        <f t="shared" si="20"/>
        <v>3177</v>
      </c>
      <c r="O70" s="26">
        <f t="shared" si="20"/>
        <v>3598</v>
      </c>
      <c r="P70" s="26">
        <f t="shared" si="20"/>
        <v>5654</v>
      </c>
      <c r="Q70" s="26">
        <f t="shared" si="20"/>
        <v>344297</v>
      </c>
      <c r="R70" s="26">
        <f t="shared" si="20"/>
        <v>0</v>
      </c>
      <c r="S70" s="26">
        <f t="shared" si="19"/>
        <v>565144</v>
      </c>
      <c r="T70" s="13"/>
      <c r="U70" s="13"/>
      <c r="V70" s="21"/>
      <c r="W70" s="78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</row>
    <row r="71" spans="1:253" ht="11.25">
      <c r="A71" s="4">
        <v>80</v>
      </c>
      <c r="B71" s="11" t="str">
        <f>+B9</f>
        <v>Vida Tres</v>
      </c>
      <c r="C71" s="26">
        <f aca="true" t="shared" si="21" ref="C71:R71">C9+C40</f>
        <v>48</v>
      </c>
      <c r="D71" s="26">
        <f t="shared" si="21"/>
        <v>101</v>
      </c>
      <c r="E71" s="26">
        <f t="shared" si="21"/>
        <v>33</v>
      </c>
      <c r="F71" s="26">
        <f t="shared" si="21"/>
        <v>181</v>
      </c>
      <c r="G71" s="26">
        <f t="shared" si="21"/>
        <v>15474</v>
      </c>
      <c r="H71" s="26">
        <f t="shared" si="21"/>
        <v>473</v>
      </c>
      <c r="I71" s="26">
        <f t="shared" si="21"/>
        <v>1936</v>
      </c>
      <c r="J71" s="26">
        <f t="shared" si="21"/>
        <v>8743</v>
      </c>
      <c r="K71" s="26">
        <f t="shared" si="21"/>
        <v>5330</v>
      </c>
      <c r="L71" s="26">
        <f t="shared" si="21"/>
        <v>7224</v>
      </c>
      <c r="M71" s="26">
        <f t="shared" si="21"/>
        <v>40</v>
      </c>
      <c r="N71" s="26">
        <f t="shared" si="21"/>
        <v>35</v>
      </c>
      <c r="O71" s="26">
        <f t="shared" si="21"/>
        <v>2073</v>
      </c>
      <c r="P71" s="26">
        <f t="shared" si="21"/>
        <v>15</v>
      </c>
      <c r="Q71" s="26">
        <f t="shared" si="21"/>
        <v>93926</v>
      </c>
      <c r="R71" s="26">
        <f t="shared" si="21"/>
        <v>0</v>
      </c>
      <c r="S71" s="26">
        <f t="shared" si="19"/>
        <v>135632</v>
      </c>
      <c r="T71" s="13"/>
      <c r="U71" s="13"/>
      <c r="V71" s="21"/>
      <c r="W71" s="78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</row>
    <row r="72" spans="1:253" ht="11.25">
      <c r="A72" s="4">
        <v>81</v>
      </c>
      <c r="B72" s="11" t="str">
        <f>+B41</f>
        <v>Ferrosalud</v>
      </c>
      <c r="C72" s="26">
        <f aca="true" t="shared" si="22" ref="C72:R72">C10+C41</f>
        <v>24</v>
      </c>
      <c r="D72" s="26">
        <f t="shared" si="22"/>
        <v>2</v>
      </c>
      <c r="E72" s="26">
        <f t="shared" si="22"/>
        <v>1</v>
      </c>
      <c r="F72" s="26">
        <f t="shared" si="22"/>
        <v>22</v>
      </c>
      <c r="G72" s="26">
        <f t="shared" si="22"/>
        <v>1564</v>
      </c>
      <c r="H72" s="26">
        <f t="shared" si="22"/>
        <v>183</v>
      </c>
      <c r="I72" s="26">
        <f t="shared" si="22"/>
        <v>146</v>
      </c>
      <c r="J72" s="26">
        <f t="shared" si="22"/>
        <v>1360</v>
      </c>
      <c r="K72" s="26">
        <f t="shared" si="22"/>
        <v>754</v>
      </c>
      <c r="L72" s="26">
        <f t="shared" si="22"/>
        <v>46</v>
      </c>
      <c r="M72" s="26">
        <f t="shared" si="22"/>
        <v>14</v>
      </c>
      <c r="N72" s="26">
        <f t="shared" si="22"/>
        <v>0</v>
      </c>
      <c r="O72" s="26">
        <f t="shared" si="22"/>
        <v>0</v>
      </c>
      <c r="P72" s="26">
        <f t="shared" si="22"/>
        <v>0</v>
      </c>
      <c r="Q72" s="26">
        <f t="shared" si="22"/>
        <v>14746</v>
      </c>
      <c r="R72" s="26">
        <f t="shared" si="22"/>
        <v>0</v>
      </c>
      <c r="S72" s="26">
        <f>SUM(C72:R72)</f>
        <v>18862</v>
      </c>
      <c r="T72" s="13"/>
      <c r="U72" s="13"/>
      <c r="V72" s="21"/>
      <c r="W72" s="78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</row>
    <row r="73" spans="1:253" ht="11.25">
      <c r="A73" s="4">
        <v>88</v>
      </c>
      <c r="B73" s="11" t="str">
        <f>+B11</f>
        <v>Mas Vida</v>
      </c>
      <c r="C73" s="26">
        <f aca="true" t="shared" si="23" ref="C73:R73">C11+C42</f>
        <v>8109</v>
      </c>
      <c r="D73" s="26">
        <f t="shared" si="23"/>
        <v>20636</v>
      </c>
      <c r="E73" s="26">
        <f t="shared" si="23"/>
        <v>9579</v>
      </c>
      <c r="F73" s="26">
        <f t="shared" si="23"/>
        <v>7205</v>
      </c>
      <c r="G73" s="26">
        <f t="shared" si="23"/>
        <v>27731</v>
      </c>
      <c r="H73" s="26">
        <f t="shared" si="23"/>
        <v>23991</v>
      </c>
      <c r="I73" s="26">
        <f t="shared" si="23"/>
        <v>8971</v>
      </c>
      <c r="J73" s="26">
        <f t="shared" si="23"/>
        <v>63532</v>
      </c>
      <c r="K73" s="26">
        <f t="shared" si="23"/>
        <v>19046</v>
      </c>
      <c r="L73" s="26">
        <f t="shared" si="23"/>
        <v>30611</v>
      </c>
      <c r="M73" s="26">
        <f t="shared" si="23"/>
        <v>1669</v>
      </c>
      <c r="N73" s="26">
        <f t="shared" si="23"/>
        <v>7166</v>
      </c>
      <c r="O73" s="26">
        <f t="shared" si="23"/>
        <v>11188</v>
      </c>
      <c r="P73" s="26">
        <f t="shared" si="23"/>
        <v>1951</v>
      </c>
      <c r="Q73" s="26">
        <f t="shared" si="23"/>
        <v>69583</v>
      </c>
      <c r="R73" s="26">
        <f t="shared" si="23"/>
        <v>0</v>
      </c>
      <c r="S73" s="26">
        <f t="shared" si="19"/>
        <v>310968</v>
      </c>
      <c r="T73" s="13"/>
      <c r="U73" s="13"/>
      <c r="V73" s="21"/>
      <c r="W73" s="78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</row>
    <row r="74" spans="1:253" ht="11.25">
      <c r="A74" s="4">
        <v>99</v>
      </c>
      <c r="B74" s="11" t="str">
        <f>+B12</f>
        <v>Isapre Banmédica</v>
      </c>
      <c r="C74" s="26">
        <f aca="true" t="shared" si="24" ref="C74:R74">C12+C43</f>
        <v>9689</v>
      </c>
      <c r="D74" s="26">
        <f t="shared" si="24"/>
        <v>14727</v>
      </c>
      <c r="E74" s="26">
        <f t="shared" si="24"/>
        <v>9678</v>
      </c>
      <c r="F74" s="26">
        <f t="shared" si="24"/>
        <v>14363</v>
      </c>
      <c r="G74" s="26">
        <f t="shared" si="24"/>
        <v>32433</v>
      </c>
      <c r="H74" s="26">
        <f t="shared" si="24"/>
        <v>12938</v>
      </c>
      <c r="I74" s="26">
        <f t="shared" si="24"/>
        <v>12975</v>
      </c>
      <c r="J74" s="26">
        <f t="shared" si="24"/>
        <v>26699</v>
      </c>
      <c r="K74" s="26">
        <f t="shared" si="24"/>
        <v>9116</v>
      </c>
      <c r="L74" s="26">
        <f t="shared" si="24"/>
        <v>8577</v>
      </c>
      <c r="M74" s="26">
        <f t="shared" si="24"/>
        <v>1659</v>
      </c>
      <c r="N74" s="26">
        <f t="shared" si="24"/>
        <v>4852</v>
      </c>
      <c r="O74" s="26">
        <f t="shared" si="24"/>
        <v>3697</v>
      </c>
      <c r="P74" s="26">
        <f t="shared" si="24"/>
        <v>5083</v>
      </c>
      <c r="Q74" s="26">
        <f t="shared" si="24"/>
        <v>412391</v>
      </c>
      <c r="R74" s="26">
        <f t="shared" si="24"/>
        <v>0</v>
      </c>
      <c r="S74" s="26">
        <f t="shared" si="19"/>
        <v>578877</v>
      </c>
      <c r="T74" s="13"/>
      <c r="U74" s="13"/>
      <c r="V74" s="21"/>
      <c r="W74" s="78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</row>
    <row r="75" spans="1:253" ht="11.25">
      <c r="A75" s="4">
        <v>107</v>
      </c>
      <c r="B75" s="11" t="str">
        <f>+B13</f>
        <v>Consalud S.A.</v>
      </c>
      <c r="C75" s="26">
        <f aca="true" t="shared" si="25" ref="C75:R75">C13+C44</f>
        <v>23325</v>
      </c>
      <c r="D75" s="26">
        <f t="shared" si="25"/>
        <v>26226</v>
      </c>
      <c r="E75" s="26">
        <f t="shared" si="25"/>
        <v>6567</v>
      </c>
      <c r="F75" s="26">
        <f t="shared" si="25"/>
        <v>10993</v>
      </c>
      <c r="G75" s="26">
        <f t="shared" si="25"/>
        <v>56310</v>
      </c>
      <c r="H75" s="26">
        <f t="shared" si="25"/>
        <v>15004</v>
      </c>
      <c r="I75" s="26">
        <f t="shared" si="25"/>
        <v>15812</v>
      </c>
      <c r="J75" s="26">
        <f t="shared" si="25"/>
        <v>54209</v>
      </c>
      <c r="K75" s="26">
        <f t="shared" si="25"/>
        <v>19681</v>
      </c>
      <c r="L75" s="26">
        <f t="shared" si="25"/>
        <v>21525</v>
      </c>
      <c r="M75" s="26">
        <f t="shared" si="25"/>
        <v>2927</v>
      </c>
      <c r="N75" s="26">
        <f t="shared" si="25"/>
        <v>9406</v>
      </c>
      <c r="O75" s="26">
        <f t="shared" si="25"/>
        <v>15533</v>
      </c>
      <c r="P75" s="26">
        <f t="shared" si="25"/>
        <v>6990</v>
      </c>
      <c r="Q75" s="26">
        <f t="shared" si="25"/>
        <v>353125</v>
      </c>
      <c r="R75" s="26">
        <f t="shared" si="25"/>
        <v>0</v>
      </c>
      <c r="S75" s="26">
        <f t="shared" si="19"/>
        <v>637633</v>
      </c>
      <c r="T75" s="13"/>
      <c r="U75" s="13"/>
      <c r="V75" s="21"/>
      <c r="W75" s="78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</row>
    <row r="76" spans="1:253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3"/>
      <c r="U76" s="13"/>
      <c r="V76" s="21"/>
      <c r="W76" s="78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</row>
    <row r="77" spans="2:253" ht="11.25">
      <c r="B77" s="11" t="s">
        <v>46</v>
      </c>
      <c r="C77" s="26">
        <f aca="true" t="shared" si="26" ref="C77:S77">SUM(C69:C76)</f>
        <v>60236</v>
      </c>
      <c r="D77" s="26">
        <f t="shared" si="26"/>
        <v>132488</v>
      </c>
      <c r="E77" s="26">
        <f t="shared" si="26"/>
        <v>37843</v>
      </c>
      <c r="F77" s="26">
        <f t="shared" si="26"/>
        <v>53002</v>
      </c>
      <c r="G77" s="26">
        <f t="shared" si="26"/>
        <v>192025</v>
      </c>
      <c r="H77" s="26">
        <f t="shared" si="26"/>
        <v>80356</v>
      </c>
      <c r="I77" s="26">
        <f t="shared" si="26"/>
        <v>68619</v>
      </c>
      <c r="J77" s="26">
        <f t="shared" si="26"/>
        <v>191314</v>
      </c>
      <c r="K77" s="26">
        <f t="shared" si="26"/>
        <v>78350</v>
      </c>
      <c r="L77" s="26">
        <f t="shared" si="26"/>
        <v>93494</v>
      </c>
      <c r="M77" s="26">
        <f t="shared" si="26"/>
        <v>10098</v>
      </c>
      <c r="N77" s="26">
        <f t="shared" si="26"/>
        <v>28426</v>
      </c>
      <c r="O77" s="26">
        <f>SUM(O69:O76)</f>
        <v>41396</v>
      </c>
      <c r="P77" s="26">
        <f>SUM(P69:P76)</f>
        <v>24053</v>
      </c>
      <c r="Q77" s="26">
        <f t="shared" si="26"/>
        <v>1575387</v>
      </c>
      <c r="R77" s="26">
        <f t="shared" si="26"/>
        <v>0</v>
      </c>
      <c r="S77" s="26">
        <f t="shared" si="26"/>
        <v>2667087</v>
      </c>
      <c r="T77" s="13"/>
      <c r="U77" s="13"/>
      <c r="V77" s="21"/>
      <c r="W77" s="78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</row>
    <row r="78" spans="1:253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3"/>
      <c r="U78" s="13"/>
      <c r="V78" s="21"/>
      <c r="W78" s="78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</row>
    <row r="79" spans="1:253" ht="11.25">
      <c r="A79" s="4">
        <v>62</v>
      </c>
      <c r="B79" s="11" t="str">
        <f aca="true" t="shared" si="27" ref="B79:B84">+B48</f>
        <v>San Lorenzo</v>
      </c>
      <c r="C79" s="26">
        <f aca="true" t="shared" si="28" ref="C79:R79">C17+C48</f>
        <v>0</v>
      </c>
      <c r="D79" s="26">
        <f t="shared" si="28"/>
        <v>14</v>
      </c>
      <c r="E79" s="26">
        <f t="shared" si="28"/>
        <v>4075</v>
      </c>
      <c r="F79" s="26">
        <f t="shared" si="28"/>
        <v>810</v>
      </c>
      <c r="G79" s="26">
        <f t="shared" si="28"/>
        <v>34</v>
      </c>
      <c r="H79" s="26">
        <f t="shared" si="28"/>
        <v>0</v>
      </c>
      <c r="I79" s="26">
        <f t="shared" si="28"/>
        <v>9</v>
      </c>
      <c r="J79" s="26">
        <f t="shared" si="28"/>
        <v>0</v>
      </c>
      <c r="K79" s="26">
        <f t="shared" si="28"/>
        <v>3</v>
      </c>
      <c r="L79" s="26">
        <f t="shared" si="28"/>
        <v>0</v>
      </c>
      <c r="M79" s="26">
        <f t="shared" si="28"/>
        <v>0</v>
      </c>
      <c r="N79" s="26">
        <f t="shared" si="28"/>
        <v>0</v>
      </c>
      <c r="O79" s="26">
        <f t="shared" si="28"/>
        <v>0</v>
      </c>
      <c r="P79" s="26">
        <f t="shared" si="28"/>
        <v>0</v>
      </c>
      <c r="Q79" s="26">
        <f t="shared" si="28"/>
        <v>42</v>
      </c>
      <c r="R79" s="26">
        <f t="shared" si="28"/>
        <v>0</v>
      </c>
      <c r="S79" s="26">
        <f aca="true" t="shared" si="29" ref="S79:S84">SUM(C79:R79)</f>
        <v>4987</v>
      </c>
      <c r="T79" s="13"/>
      <c r="U79" s="13"/>
      <c r="V79" s="21"/>
      <c r="W79" s="78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</row>
    <row r="80" spans="1:253" ht="11.25">
      <c r="A80" s="4">
        <v>63</v>
      </c>
      <c r="B80" s="11" t="str">
        <f t="shared" si="27"/>
        <v>Fusat Ltda.</v>
      </c>
      <c r="C80" s="26">
        <f aca="true" t="shared" si="30" ref="C80:R80">C18+C49</f>
        <v>0</v>
      </c>
      <c r="D80" s="26">
        <f t="shared" si="30"/>
        <v>12</v>
      </c>
      <c r="E80" s="26">
        <f t="shared" si="30"/>
        <v>14</v>
      </c>
      <c r="F80" s="26">
        <f t="shared" si="30"/>
        <v>49</v>
      </c>
      <c r="G80" s="26">
        <f t="shared" si="30"/>
        <v>355</v>
      </c>
      <c r="H80" s="26">
        <f t="shared" si="30"/>
        <v>33245</v>
      </c>
      <c r="I80" s="26">
        <f t="shared" si="30"/>
        <v>82</v>
      </c>
      <c r="J80" s="26">
        <f t="shared" si="30"/>
        <v>27</v>
      </c>
      <c r="K80" s="26">
        <f t="shared" si="30"/>
        <v>13</v>
      </c>
      <c r="L80" s="26">
        <f t="shared" si="30"/>
        <v>5</v>
      </c>
      <c r="M80" s="26">
        <f t="shared" si="30"/>
        <v>0</v>
      </c>
      <c r="N80" s="26">
        <f t="shared" si="30"/>
        <v>0</v>
      </c>
      <c r="O80" s="26">
        <f t="shared" si="30"/>
        <v>2</v>
      </c>
      <c r="P80" s="26">
        <f t="shared" si="30"/>
        <v>0</v>
      </c>
      <c r="Q80" s="26">
        <f t="shared" si="30"/>
        <v>974</v>
      </c>
      <c r="R80" s="26">
        <f t="shared" si="30"/>
        <v>0</v>
      </c>
      <c r="S80" s="26">
        <f t="shared" si="29"/>
        <v>34778</v>
      </c>
      <c r="T80" s="13"/>
      <c r="U80" s="13"/>
      <c r="V80" s="21"/>
      <c r="W80" s="78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</row>
    <row r="81" spans="1:253" ht="11.25">
      <c r="A81" s="4">
        <v>65</v>
      </c>
      <c r="B81" s="11" t="str">
        <f t="shared" si="27"/>
        <v>Chuquicamata</v>
      </c>
      <c r="C81" s="26">
        <f aca="true" t="shared" si="31" ref="C81:R81">C19+C50</f>
        <v>270</v>
      </c>
      <c r="D81" s="26">
        <f t="shared" si="31"/>
        <v>33569</v>
      </c>
      <c r="E81" s="26">
        <f t="shared" si="31"/>
        <v>183</v>
      </c>
      <c r="F81" s="26">
        <f t="shared" si="31"/>
        <v>275</v>
      </c>
      <c r="G81" s="26">
        <f t="shared" si="31"/>
        <v>234</v>
      </c>
      <c r="H81" s="26">
        <f t="shared" si="31"/>
        <v>93</v>
      </c>
      <c r="I81" s="26">
        <f t="shared" si="31"/>
        <v>14</v>
      </c>
      <c r="J81" s="26">
        <f t="shared" si="31"/>
        <v>33</v>
      </c>
      <c r="K81" s="26">
        <f t="shared" si="31"/>
        <v>18</v>
      </c>
      <c r="L81" s="26">
        <f t="shared" si="31"/>
        <v>3</v>
      </c>
      <c r="M81" s="26">
        <f t="shared" si="31"/>
        <v>0</v>
      </c>
      <c r="N81" s="26">
        <f t="shared" si="31"/>
        <v>8</v>
      </c>
      <c r="O81" s="26">
        <f t="shared" si="31"/>
        <v>0</v>
      </c>
      <c r="P81" s="26">
        <f t="shared" si="31"/>
        <v>108</v>
      </c>
      <c r="Q81" s="26">
        <f t="shared" si="31"/>
        <v>2426</v>
      </c>
      <c r="R81" s="26">
        <f t="shared" si="31"/>
        <v>0</v>
      </c>
      <c r="S81" s="26">
        <f t="shared" si="29"/>
        <v>37234</v>
      </c>
      <c r="T81" s="13"/>
      <c r="U81" s="13"/>
      <c r="V81" s="21"/>
      <c r="W81" s="78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</row>
    <row r="82" spans="1:253" ht="11.25">
      <c r="A82" s="4">
        <v>68</v>
      </c>
      <c r="B82" s="11" t="str">
        <f t="shared" si="27"/>
        <v>Río Blanco</v>
      </c>
      <c r="C82" s="26">
        <f aca="true" t="shared" si="32" ref="C82:R82">C20+C51</f>
        <v>2</v>
      </c>
      <c r="D82" s="26">
        <f t="shared" si="32"/>
        <v>24</v>
      </c>
      <c r="E82" s="26">
        <f t="shared" si="32"/>
        <v>80</v>
      </c>
      <c r="F82" s="26">
        <f t="shared" si="32"/>
        <v>149</v>
      </c>
      <c r="G82" s="26">
        <f t="shared" si="32"/>
        <v>5562</v>
      </c>
      <c r="H82" s="26">
        <f t="shared" si="32"/>
        <v>71</v>
      </c>
      <c r="I82" s="26">
        <f t="shared" si="32"/>
        <v>31</v>
      </c>
      <c r="J82" s="26">
        <f t="shared" si="32"/>
        <v>22</v>
      </c>
      <c r="K82" s="26">
        <f t="shared" si="32"/>
        <v>0</v>
      </c>
      <c r="L82" s="26">
        <f t="shared" si="32"/>
        <v>0</v>
      </c>
      <c r="M82" s="26">
        <f t="shared" si="32"/>
        <v>0</v>
      </c>
      <c r="N82" s="26">
        <f t="shared" si="32"/>
        <v>0</v>
      </c>
      <c r="O82" s="26">
        <f t="shared" si="32"/>
        <v>0</v>
      </c>
      <c r="P82" s="26">
        <f t="shared" si="32"/>
        <v>0</v>
      </c>
      <c r="Q82" s="26">
        <f t="shared" si="32"/>
        <v>530</v>
      </c>
      <c r="R82" s="26">
        <f t="shared" si="32"/>
        <v>0</v>
      </c>
      <c r="S82" s="26">
        <f t="shared" si="29"/>
        <v>6471</v>
      </c>
      <c r="T82" s="13"/>
      <c r="U82" s="13"/>
      <c r="V82" s="21"/>
      <c r="W82" s="78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</row>
    <row r="83" spans="1:253" ht="11.25">
      <c r="A83" s="4">
        <v>76</v>
      </c>
      <c r="B83" s="11" t="str">
        <f t="shared" si="27"/>
        <v>Isapre Fundación</v>
      </c>
      <c r="C83" s="26">
        <f aca="true" t="shared" si="33" ref="C83:R83">C21+C52</f>
        <v>279</v>
      </c>
      <c r="D83" s="26">
        <f t="shared" si="33"/>
        <v>396</v>
      </c>
      <c r="E83" s="26">
        <f t="shared" si="33"/>
        <v>268</v>
      </c>
      <c r="F83" s="26">
        <f t="shared" si="33"/>
        <v>823</v>
      </c>
      <c r="G83" s="26">
        <f t="shared" si="33"/>
        <v>2639</v>
      </c>
      <c r="H83" s="26">
        <f t="shared" si="33"/>
        <v>923</v>
      </c>
      <c r="I83" s="26">
        <f t="shared" si="33"/>
        <v>916</v>
      </c>
      <c r="J83" s="26">
        <f t="shared" si="33"/>
        <v>1938</v>
      </c>
      <c r="K83" s="26">
        <f t="shared" si="33"/>
        <v>1284</v>
      </c>
      <c r="L83" s="26">
        <f t="shared" si="33"/>
        <v>1027</v>
      </c>
      <c r="M83" s="26">
        <f t="shared" si="33"/>
        <v>170</v>
      </c>
      <c r="N83" s="26">
        <f t="shared" si="33"/>
        <v>218</v>
      </c>
      <c r="O83" s="26">
        <f t="shared" si="33"/>
        <v>483</v>
      </c>
      <c r="P83" s="26">
        <f t="shared" si="33"/>
        <v>213</v>
      </c>
      <c r="Q83" s="26">
        <f t="shared" si="33"/>
        <v>14289</v>
      </c>
      <c r="R83" s="26">
        <f t="shared" si="33"/>
        <v>0</v>
      </c>
      <c r="S83" s="26">
        <f t="shared" si="29"/>
        <v>25866</v>
      </c>
      <c r="T83" s="13"/>
      <c r="U83" s="13"/>
      <c r="V83" s="21"/>
      <c r="W83" s="78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253" ht="11.25">
      <c r="A84" s="4">
        <v>94</v>
      </c>
      <c r="B84" s="11" t="str">
        <f t="shared" si="27"/>
        <v>Cruz del Norte</v>
      </c>
      <c r="C84" s="26">
        <f aca="true" t="shared" si="34" ref="C84:R84">C22+C53</f>
        <v>13</v>
      </c>
      <c r="D84" s="26">
        <f t="shared" si="34"/>
        <v>3911</v>
      </c>
      <c r="E84" s="26">
        <f t="shared" si="34"/>
        <v>3</v>
      </c>
      <c r="F84" s="26">
        <f t="shared" si="34"/>
        <v>37</v>
      </c>
      <c r="G84" s="26">
        <f t="shared" si="34"/>
        <v>3</v>
      </c>
      <c r="H84" s="26">
        <f t="shared" si="34"/>
        <v>0</v>
      </c>
      <c r="I84" s="26">
        <f t="shared" si="34"/>
        <v>0</v>
      </c>
      <c r="J84" s="26">
        <f t="shared" si="34"/>
        <v>1</v>
      </c>
      <c r="K84" s="26">
        <f t="shared" si="34"/>
        <v>0</v>
      </c>
      <c r="L84" s="26">
        <f t="shared" si="34"/>
        <v>0</v>
      </c>
      <c r="M84" s="26">
        <f t="shared" si="34"/>
        <v>1</v>
      </c>
      <c r="N84" s="26">
        <f t="shared" si="34"/>
        <v>0</v>
      </c>
      <c r="O84" s="26">
        <f t="shared" si="34"/>
        <v>0</v>
      </c>
      <c r="P84" s="26">
        <f t="shared" si="34"/>
        <v>0</v>
      </c>
      <c r="Q84" s="26">
        <f t="shared" si="34"/>
        <v>4</v>
      </c>
      <c r="R84" s="26">
        <f t="shared" si="34"/>
        <v>0</v>
      </c>
      <c r="S84" s="26">
        <f t="shared" si="29"/>
        <v>3973</v>
      </c>
      <c r="T84" s="13"/>
      <c r="U84" s="13"/>
      <c r="V84" s="21"/>
      <c r="W84" s="78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</row>
    <row r="85" spans="1:253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3"/>
      <c r="U85" s="13"/>
      <c r="V85" s="21"/>
      <c r="W85" s="78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</row>
    <row r="86" spans="1:253" ht="11.25">
      <c r="A86" s="11"/>
      <c r="B86" s="11" t="s">
        <v>52</v>
      </c>
      <c r="C86" s="26">
        <f aca="true" t="shared" si="35" ref="C86:S86">SUM(C79:C84)</f>
        <v>564</v>
      </c>
      <c r="D86" s="26">
        <f t="shared" si="35"/>
        <v>37926</v>
      </c>
      <c r="E86" s="26">
        <f t="shared" si="35"/>
        <v>4623</v>
      </c>
      <c r="F86" s="26">
        <f t="shared" si="35"/>
        <v>2143</v>
      </c>
      <c r="G86" s="26">
        <f t="shared" si="35"/>
        <v>8827</v>
      </c>
      <c r="H86" s="26">
        <f t="shared" si="35"/>
        <v>34332</v>
      </c>
      <c r="I86" s="26">
        <f t="shared" si="35"/>
        <v>1052</v>
      </c>
      <c r="J86" s="26">
        <f t="shared" si="35"/>
        <v>2021</v>
      </c>
      <c r="K86" s="26">
        <f t="shared" si="35"/>
        <v>1318</v>
      </c>
      <c r="L86" s="26">
        <f t="shared" si="35"/>
        <v>1035</v>
      </c>
      <c r="M86" s="26">
        <f t="shared" si="35"/>
        <v>171</v>
      </c>
      <c r="N86" s="26">
        <f t="shared" si="35"/>
        <v>226</v>
      </c>
      <c r="O86" s="26">
        <f>SUM(O79:O84)</f>
        <v>485</v>
      </c>
      <c r="P86" s="26">
        <f>SUM(P79:P84)</f>
        <v>321</v>
      </c>
      <c r="Q86" s="26">
        <f t="shared" si="35"/>
        <v>18265</v>
      </c>
      <c r="R86" s="26">
        <f t="shared" si="35"/>
        <v>0</v>
      </c>
      <c r="S86" s="26">
        <f t="shared" si="35"/>
        <v>113309</v>
      </c>
      <c r="T86" s="13"/>
      <c r="U86" s="13"/>
      <c r="V86" s="21"/>
      <c r="W86" s="78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3"/>
      <c r="U87" s="13"/>
      <c r="V87" s="21"/>
      <c r="W87" s="78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ht="11.25">
      <c r="A88" s="15"/>
      <c r="B88" s="15" t="s">
        <v>53</v>
      </c>
      <c r="C88" s="26">
        <f aca="true" t="shared" si="36" ref="C88:S88">C77+C86</f>
        <v>60800</v>
      </c>
      <c r="D88" s="26">
        <f t="shared" si="36"/>
        <v>170414</v>
      </c>
      <c r="E88" s="26">
        <f t="shared" si="36"/>
        <v>42466</v>
      </c>
      <c r="F88" s="26">
        <f t="shared" si="36"/>
        <v>55145</v>
      </c>
      <c r="G88" s="26">
        <f t="shared" si="36"/>
        <v>200852</v>
      </c>
      <c r="H88" s="26">
        <f t="shared" si="36"/>
        <v>114688</v>
      </c>
      <c r="I88" s="26">
        <f t="shared" si="36"/>
        <v>69671</v>
      </c>
      <c r="J88" s="26">
        <f t="shared" si="36"/>
        <v>193335</v>
      </c>
      <c r="K88" s="26">
        <f t="shared" si="36"/>
        <v>79668</v>
      </c>
      <c r="L88" s="26">
        <f t="shared" si="36"/>
        <v>94529</v>
      </c>
      <c r="M88" s="26">
        <f t="shared" si="36"/>
        <v>10269</v>
      </c>
      <c r="N88" s="26">
        <f t="shared" si="36"/>
        <v>28652</v>
      </c>
      <c r="O88" s="26">
        <f>O77+O86</f>
        <v>41881</v>
      </c>
      <c r="P88" s="26">
        <f>P77+P86</f>
        <v>24374</v>
      </c>
      <c r="Q88" s="26">
        <f t="shared" si="36"/>
        <v>1593652</v>
      </c>
      <c r="R88" s="26">
        <f t="shared" si="36"/>
        <v>0</v>
      </c>
      <c r="S88" s="26">
        <f t="shared" si="36"/>
        <v>2780396</v>
      </c>
      <c r="T88" s="13"/>
      <c r="U88" s="13"/>
      <c r="V88" s="21"/>
      <c r="W88" s="78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3"/>
      <c r="U89" s="13"/>
      <c r="V89" s="21"/>
      <c r="W89" s="78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253" ht="12" thickBot="1">
      <c r="A90" s="27"/>
      <c r="B90" s="145" t="s">
        <v>54</v>
      </c>
      <c r="C90" s="51">
        <f aca="true" t="shared" si="37" ref="C90:R90">(C88/$S88)</f>
        <v>0.02186738867413131</v>
      </c>
      <c r="D90" s="51">
        <f t="shared" si="37"/>
        <v>0.06129126930120746</v>
      </c>
      <c r="E90" s="51">
        <f t="shared" si="37"/>
        <v>0.015273363938086516</v>
      </c>
      <c r="F90" s="51">
        <f t="shared" si="37"/>
        <v>0.019833505730838343</v>
      </c>
      <c r="G90" s="51">
        <f t="shared" si="37"/>
        <v>0.07223863075619444</v>
      </c>
      <c r="H90" s="51">
        <f t="shared" si="37"/>
        <v>0.0412488005305719</v>
      </c>
      <c r="I90" s="51">
        <f t="shared" si="37"/>
        <v>0.02505794138676649</v>
      </c>
      <c r="J90" s="51">
        <f t="shared" si="37"/>
        <v>0.0695350590347562</v>
      </c>
      <c r="K90" s="51">
        <f t="shared" si="37"/>
        <v>0.028653472383070613</v>
      </c>
      <c r="L90" s="51">
        <f t="shared" si="37"/>
        <v>0.03399839447330524</v>
      </c>
      <c r="M90" s="51">
        <f t="shared" si="37"/>
        <v>0.003693358787741027</v>
      </c>
      <c r="N90" s="51">
        <f t="shared" si="37"/>
        <v>0.01030500691268438</v>
      </c>
      <c r="O90" s="51">
        <f>(O88/$S88)</f>
        <v>0.015062962254297589</v>
      </c>
      <c r="P90" s="51">
        <f>(P88/$S88)</f>
        <v>0.008766377163540734</v>
      </c>
      <c r="Q90" s="51">
        <f t="shared" si="37"/>
        <v>0.5731744686728077</v>
      </c>
      <c r="R90" s="51">
        <f t="shared" si="37"/>
        <v>0</v>
      </c>
      <c r="S90" s="51">
        <f>SUM(C90:R90)</f>
        <v>1</v>
      </c>
      <c r="T90" s="13"/>
      <c r="U90" s="13"/>
      <c r="V90" s="21"/>
      <c r="W90" s="78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</row>
    <row r="91" spans="2:253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11" t="s">
        <v>1</v>
      </c>
      <c r="L91" s="11" t="s">
        <v>1</v>
      </c>
      <c r="M91" s="11" t="s">
        <v>1</v>
      </c>
      <c r="N91" s="11" t="s">
        <v>1</v>
      </c>
      <c r="O91" s="11"/>
      <c r="P91" s="11"/>
      <c r="Q91" s="11" t="s">
        <v>1</v>
      </c>
      <c r="R91" s="11"/>
      <c r="S91" s="11" t="s">
        <v>1</v>
      </c>
      <c r="T91" s="21"/>
      <c r="U91" s="21"/>
      <c r="V91" s="21"/>
      <c r="W91" s="78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</row>
    <row r="92" spans="2:253" ht="11.25">
      <c r="B92" s="11" t="str">
        <f>+B61</f>
        <v>(*) Información que presenta error en en campo región</v>
      </c>
      <c r="C92" s="4"/>
      <c r="D92" s="4"/>
      <c r="E92" s="4"/>
      <c r="F92" s="4"/>
      <c r="G92" s="4"/>
      <c r="H92" s="4"/>
      <c r="I92" s="4"/>
      <c r="J92" s="4"/>
      <c r="K92" s="11" t="s">
        <v>1</v>
      </c>
      <c r="L92" s="11" t="s">
        <v>1</v>
      </c>
      <c r="M92" s="11" t="s">
        <v>1</v>
      </c>
      <c r="N92" s="11" t="s">
        <v>1</v>
      </c>
      <c r="O92" s="11"/>
      <c r="P92" s="11"/>
      <c r="Q92" s="11" t="s">
        <v>1</v>
      </c>
      <c r="R92" s="11"/>
      <c r="S92" s="11" t="s">
        <v>1</v>
      </c>
      <c r="T92" s="21"/>
      <c r="U92" s="21"/>
      <c r="V92" s="21"/>
      <c r="W92" s="78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</row>
    <row r="93" spans="3:253" ht="11.2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78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</row>
    <row r="94" spans="1:21" ht="15">
      <c r="A94" s="153" t="s">
        <v>233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4">
    <mergeCell ref="Z5:AA5"/>
    <mergeCell ref="Z6:AA6"/>
    <mergeCell ref="B2:U2"/>
    <mergeCell ref="B3:U3"/>
    <mergeCell ref="T5:U5"/>
    <mergeCell ref="B33:S33"/>
    <mergeCell ref="B34:S34"/>
    <mergeCell ref="A1:U1"/>
    <mergeCell ref="A32:S32"/>
    <mergeCell ref="A94:U94"/>
    <mergeCell ref="B64:S64"/>
    <mergeCell ref="B65:S65"/>
    <mergeCell ref="A63:S63"/>
    <mergeCell ref="T63:U6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workbookViewId="0" topLeftCell="A1">
      <selection activeCell="B3" sqref="B3:G3"/>
    </sheetView>
  </sheetViews>
  <sheetFormatPr defaultColWidth="6.796875" defaultRowHeight="15" zeroHeight="1"/>
  <cols>
    <col min="1" max="1" width="4.59765625" style="63" bestFit="1" customWidth="1"/>
    <col min="2" max="2" width="26.19921875" style="63" customWidth="1"/>
    <col min="3" max="3" width="12.09765625" style="63" bestFit="1" customWidth="1"/>
    <col min="4" max="4" width="10.59765625" style="63" customWidth="1"/>
    <col min="5" max="5" width="1.69921875" style="63" customWidth="1"/>
    <col min="6" max="6" width="12.09765625" style="63" bestFit="1" customWidth="1"/>
    <col min="7" max="7" width="10.59765625" style="63" customWidth="1"/>
    <col min="8" max="8" width="11.09765625" style="63" hidden="1" customWidth="1"/>
    <col min="9" max="9" width="10.59765625" style="63" hidden="1" customWidth="1"/>
    <col min="10" max="10" width="11.09765625" style="63" hidden="1" customWidth="1"/>
    <col min="11" max="16384" width="0" style="63" hidden="1" customWidth="1"/>
  </cols>
  <sheetData>
    <row r="1" spans="1:7" ht="15">
      <c r="A1" s="153" t="s">
        <v>233</v>
      </c>
      <c r="B1" s="153"/>
      <c r="C1" s="153"/>
      <c r="D1" s="153"/>
      <c r="E1" s="153"/>
      <c r="F1" s="153"/>
      <c r="G1" s="153"/>
    </row>
    <row r="2" spans="2:31" ht="13.5">
      <c r="B2" s="160" t="s">
        <v>182</v>
      </c>
      <c r="C2" s="160"/>
      <c r="D2" s="160"/>
      <c r="E2" s="160"/>
      <c r="F2" s="160"/>
      <c r="G2" s="160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0" t="s">
        <v>183</v>
      </c>
      <c r="C3" s="160"/>
      <c r="D3" s="160"/>
      <c r="E3" s="160"/>
      <c r="F3" s="160"/>
      <c r="G3" s="160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4.25" thickBot="1">
      <c r="B4" s="161" t="s">
        <v>257</v>
      </c>
      <c r="C4" s="161"/>
      <c r="D4" s="161"/>
      <c r="E4" s="161"/>
      <c r="F4" s="161"/>
      <c r="G4" s="161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77" t="s">
        <v>138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173</v>
      </c>
      <c r="D6" s="131"/>
      <c r="E6" s="132"/>
      <c r="F6" s="131" t="s">
        <v>174</v>
      </c>
      <c r="G6" s="131"/>
      <c r="H6" s="64"/>
      <c r="I6" s="7" t="s">
        <v>140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234</v>
      </c>
      <c r="D7" s="135" t="s">
        <v>235</v>
      </c>
      <c r="E7" s="136"/>
      <c r="F7" s="135" t="str">
        <f>+C7</f>
        <v>Número</v>
      </c>
      <c r="G7" s="135" t="str">
        <f>+D7</f>
        <v>Porcentaje</v>
      </c>
      <c r="H7" s="64"/>
      <c r="I7" s="9" t="s">
        <v>76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+'Cartera por region'!B7</f>
        <v>Colmena Golden Cross</v>
      </c>
      <c r="C8" s="68">
        <f>+'Cartera vigente por mes'!O6</f>
        <v>210518</v>
      </c>
      <c r="D8" s="69">
        <f aca="true" t="shared" si="0" ref="D8:D14">+C8/$C$16</f>
        <v>0.1574735179119226</v>
      </c>
      <c r="E8" s="70"/>
      <c r="F8" s="68">
        <f>+'Cartera vigente por mes'!O62</f>
        <v>419971</v>
      </c>
      <c r="G8" s="69">
        <f aca="true" t="shared" si="1" ref="G8:G14">+F8/$F$16</f>
        <v>0.1574643046889734</v>
      </c>
      <c r="H8" s="71"/>
      <c r="I8" s="72">
        <f aca="true" t="shared" si="2" ref="I8:I14">+C8/C$27</f>
        <v>0.1523031622812412</v>
      </c>
      <c r="J8" s="72">
        <f aca="true" t="shared" si="3" ref="J8:J14">+F8/F$27</f>
        <v>0.15104718896157238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+'Cartera por region'!B8</f>
        <v>Isapre Cruz Blanca S.A.</v>
      </c>
      <c r="C9" s="68">
        <f>+'Cartera vigente por mes'!O8</f>
        <v>285026</v>
      </c>
      <c r="D9" s="69">
        <f t="shared" si="0"/>
        <v>0.21320764455468727</v>
      </c>
      <c r="E9" s="70"/>
      <c r="F9" s="68">
        <f>+'Cartera vigente por mes'!O64</f>
        <v>565144</v>
      </c>
      <c r="G9" s="69">
        <f t="shared" si="1"/>
        <v>0.21189559995605692</v>
      </c>
      <c r="H9" s="71"/>
      <c r="I9" s="72">
        <f t="shared" si="2"/>
        <v>0.20620736056951447</v>
      </c>
      <c r="J9" s="72">
        <f t="shared" si="3"/>
        <v>0.20326025501403397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+'Cartera por region'!B9</f>
        <v>Vida Tres</v>
      </c>
      <c r="C10" s="68">
        <f>+'Cartera vigente por mes'!O9</f>
        <v>69727</v>
      </c>
      <c r="D10" s="69">
        <f t="shared" si="0"/>
        <v>0.052157801154507584</v>
      </c>
      <c r="E10" s="70"/>
      <c r="F10" s="68">
        <f>+'Cartera vigente por mes'!O65</f>
        <v>135632</v>
      </c>
      <c r="G10" s="69">
        <f t="shared" si="1"/>
        <v>0.05085398414074981</v>
      </c>
      <c r="H10" s="71"/>
      <c r="I10" s="72">
        <f t="shared" si="2"/>
        <v>0.05044529492197391</v>
      </c>
      <c r="J10" s="72">
        <f t="shared" si="3"/>
        <v>0.048781540471213455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+'Cartera por region'!B10</f>
        <v>Ferrosalud</v>
      </c>
      <c r="C11" s="68">
        <f>+'Cartera vigente por mes'!O10</f>
        <v>9796</v>
      </c>
      <c r="D11" s="69">
        <f t="shared" si="0"/>
        <v>0.007327689705703046</v>
      </c>
      <c r="E11" s="70"/>
      <c r="F11" s="68">
        <f>+'Cartera vigente por mes'!O66</f>
        <v>18862</v>
      </c>
      <c r="G11" s="69">
        <f t="shared" si="1"/>
        <v>0.007072135254680481</v>
      </c>
      <c r="H11" s="71"/>
      <c r="I11" s="72">
        <f t="shared" si="2"/>
        <v>0.007087098384494621</v>
      </c>
      <c r="J11" s="72">
        <f t="shared" si="3"/>
        <v>0.006783925742951723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+'Cartera por region'!B11</f>
        <v>Mas Vida</v>
      </c>
      <c r="C12" s="68">
        <f>+'Cartera vigente por mes'!O11</f>
        <v>158407</v>
      </c>
      <c r="D12" s="69">
        <f t="shared" si="0"/>
        <v>0.11849299134455925</v>
      </c>
      <c r="E12" s="70"/>
      <c r="F12" s="68">
        <f>+'Cartera vigente por mes'!O67</f>
        <v>310968</v>
      </c>
      <c r="G12" s="69">
        <f t="shared" si="1"/>
        <v>0.11659462177274307</v>
      </c>
      <c r="H12" s="71"/>
      <c r="I12" s="72">
        <f t="shared" si="2"/>
        <v>0.11460249017891379</v>
      </c>
      <c r="J12" s="72">
        <f t="shared" si="3"/>
        <v>0.11184306120423133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+'Cartera por region'!B12</f>
        <v>Isapre Banmédica</v>
      </c>
      <c r="C13" s="68">
        <f>+'Cartera vigente por mes'!O12</f>
        <v>294487</v>
      </c>
      <c r="D13" s="69">
        <f t="shared" si="0"/>
        <v>0.22028474462672243</v>
      </c>
      <c r="E13" s="70"/>
      <c r="F13" s="68">
        <f>+'Cartera vigente por mes'!O68</f>
        <v>578877</v>
      </c>
      <c r="G13" s="69">
        <f t="shared" si="1"/>
        <v>0.21704466333494182</v>
      </c>
      <c r="H13" s="71"/>
      <c r="I13" s="72">
        <f t="shared" si="2"/>
        <v>0.21305209697373084</v>
      </c>
      <c r="J13" s="72">
        <f t="shared" si="3"/>
        <v>0.2081994794986038</v>
      </c>
      <c r="K13" s="71"/>
      <c r="L13" s="71"/>
      <c r="M13" s="71"/>
      <c r="N13" s="64"/>
      <c r="O13" s="50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+'Cartera por region'!B13</f>
        <v>Consalud S.A.</v>
      </c>
      <c r="C14" s="68">
        <f>+'Cartera vigente por mes'!O13</f>
        <v>308886</v>
      </c>
      <c r="D14" s="69">
        <f t="shared" si="0"/>
        <v>0.2310556107018978</v>
      </c>
      <c r="E14" s="70"/>
      <c r="F14" s="68">
        <f>+'Cartera vigente por mes'!O69</f>
        <v>637633</v>
      </c>
      <c r="G14" s="69">
        <f t="shared" si="1"/>
        <v>0.23907469085185448</v>
      </c>
      <c r="H14" s="71"/>
      <c r="I14" s="72">
        <f t="shared" si="2"/>
        <v>0.22346932131410835</v>
      </c>
      <c r="J14" s="72">
        <f t="shared" si="3"/>
        <v>0.22933172109296662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46</v>
      </c>
      <c r="C16" s="70">
        <f>SUM(C8:C15)</f>
        <v>1336847</v>
      </c>
      <c r="D16" s="69">
        <f>+C16/$C$27</f>
        <v>0.9671668246239772</v>
      </c>
      <c r="E16" s="70"/>
      <c r="F16" s="70">
        <f>SUM(F8:F15)</f>
        <v>2667087</v>
      </c>
      <c r="G16" s="69">
        <f>+F16/$F$27</f>
        <v>0.9592471719855733</v>
      </c>
      <c r="H16" s="71"/>
      <c r="I16" s="72">
        <f>+C16/C$27</f>
        <v>0.9671668246239772</v>
      </c>
      <c r="J16" s="72">
        <f>+F16/F$27</f>
        <v>0.9592471719855733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+'Cartera por region'!B17</f>
        <v>San Lorenzo</v>
      </c>
      <c r="C18" s="68">
        <f>+'Cartera vigente por mes'!O17</f>
        <v>1619</v>
      </c>
      <c r="D18" s="69">
        <f aca="true" t="shared" si="4" ref="D18:D23">+C18/$C$25</f>
        <v>0.035674151113853206</v>
      </c>
      <c r="E18" s="70"/>
      <c r="F18" s="68">
        <f>+'Cartera vigente por mes'!O73</f>
        <v>4987</v>
      </c>
      <c r="G18" s="69">
        <f aca="true" t="shared" si="5" ref="G18:G23">+F18/$F$25</f>
        <v>0.04401239089569231</v>
      </c>
      <c r="H18" s="71"/>
      <c r="I18" s="72">
        <f aca="true" t="shared" si="6" ref="I18:I23">+C18/C$27</f>
        <v>0.0011712956599118816</v>
      </c>
      <c r="J18" s="72">
        <f aca="true" t="shared" si="7" ref="J18:J23">+F18/F$27</f>
        <v>0.0017936293966758692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+'Cartera por region'!B18</f>
        <v>Fusat Ltda.</v>
      </c>
      <c r="C19" s="68">
        <f>+'Cartera vigente por mes'!O18</f>
        <v>14367</v>
      </c>
      <c r="D19" s="69">
        <f t="shared" si="4"/>
        <v>0.3165722847762378</v>
      </c>
      <c r="E19" s="70"/>
      <c r="F19" s="68">
        <f>+'Cartera vigente por mes'!O74</f>
        <v>34778</v>
      </c>
      <c r="G19" s="69">
        <f t="shared" si="5"/>
        <v>0.3069306056888685</v>
      </c>
      <c r="H19" s="71"/>
      <c r="I19" s="72">
        <f t="shared" si="6"/>
        <v>0.01039407334524645</v>
      </c>
      <c r="J19" s="72">
        <f t="shared" si="7"/>
        <v>0.012508290186002281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+'Cartera por region'!B19</f>
        <v>Chuquicamata</v>
      </c>
      <c r="C20" s="68">
        <f>+'Cartera vigente por mes'!O19</f>
        <v>12333</v>
      </c>
      <c r="D20" s="69">
        <f t="shared" si="4"/>
        <v>0.2717537403873697</v>
      </c>
      <c r="E20" s="70"/>
      <c r="F20" s="68">
        <f>+'Cartera vigente por mes'!O75</f>
        <v>37234</v>
      </c>
      <c r="G20" s="69">
        <f t="shared" si="5"/>
        <v>0.32860584772612944</v>
      </c>
      <c r="H20" s="71"/>
      <c r="I20" s="72">
        <f t="shared" si="6"/>
        <v>0.008922538217228682</v>
      </c>
      <c r="J20" s="72">
        <f t="shared" si="7"/>
        <v>0.01339161759691785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+'Cartera por region'!B20</f>
        <v>Río Blanco</v>
      </c>
      <c r="C21" s="68">
        <f>+'Cartera vigente por mes'!O20</f>
        <v>2081</v>
      </c>
      <c r="D21" s="69">
        <f t="shared" si="4"/>
        <v>0.04585417447061675</v>
      </c>
      <c r="E21" s="70"/>
      <c r="F21" s="68">
        <f>+'Cartera vigente por mes'!O76</f>
        <v>6471</v>
      </c>
      <c r="G21" s="69">
        <f t="shared" si="5"/>
        <v>0.057109320530584505</v>
      </c>
      <c r="H21" s="71"/>
      <c r="I21" s="72">
        <f t="shared" si="6"/>
        <v>0.0015055381521165074</v>
      </c>
      <c r="J21" s="72">
        <f t="shared" si="7"/>
        <v>0.0023273663176036795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+'Cartera por region'!B21</f>
        <v>Isapre Fundación</v>
      </c>
      <c r="C22" s="68">
        <f>+'Cartera vigente por mes'!O21</f>
        <v>13643</v>
      </c>
      <c r="D22" s="69">
        <f t="shared" si="4"/>
        <v>0.3006191745807902</v>
      </c>
      <c r="E22" s="70"/>
      <c r="F22" s="68">
        <f>+'Cartera vigente por mes'!O77</f>
        <v>25866</v>
      </c>
      <c r="G22" s="69">
        <f t="shared" si="5"/>
        <v>0.22827842448525712</v>
      </c>
      <c r="H22" s="71"/>
      <c r="I22" s="72">
        <f t="shared" si="6"/>
        <v>0.0098702820804063</v>
      </c>
      <c r="J22" s="72">
        <f t="shared" si="7"/>
        <v>0.009302991372451982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+'Cartera por region'!B22</f>
        <v>Cruz del Norte</v>
      </c>
      <c r="C23" s="68">
        <f>+'Cartera vigente por mes'!O22</f>
        <v>1340</v>
      </c>
      <c r="D23" s="69">
        <f t="shared" si="4"/>
        <v>0.029526474671132362</v>
      </c>
      <c r="E23" s="70"/>
      <c r="F23" s="68">
        <f>+'Cartera vigente por mes'!O78</f>
        <v>3973</v>
      </c>
      <c r="G23" s="69">
        <f t="shared" si="5"/>
        <v>0.035063410673468125</v>
      </c>
      <c r="H23" s="71"/>
      <c r="I23" s="72">
        <f t="shared" si="6"/>
        <v>0.0009694479211129841</v>
      </c>
      <c r="J23" s="72">
        <f t="shared" si="7"/>
        <v>0.0014289331447750607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52</v>
      </c>
      <c r="C25" s="70">
        <f>SUM(C18:C23)</f>
        <v>45383</v>
      </c>
      <c r="D25" s="69">
        <f>+C25/$C$27</f>
        <v>0.0328331753760228</v>
      </c>
      <c r="E25" s="70"/>
      <c r="F25" s="70">
        <f>SUM(F18:F23)</f>
        <v>113309</v>
      </c>
      <c r="G25" s="69">
        <f>+F25/$F$27</f>
        <v>0.04075282801442672</v>
      </c>
      <c r="H25" s="71"/>
      <c r="I25" s="72">
        <f>+C25/C$27</f>
        <v>0.0328331753760228</v>
      </c>
      <c r="J25" s="72">
        <f>+F25/F$27</f>
        <v>0.04075282801442672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8" t="s">
        <v>53</v>
      </c>
      <c r="C27" s="70">
        <f>C16+C25</f>
        <v>1382230</v>
      </c>
      <c r="D27" s="74">
        <f>D16+D25</f>
        <v>1</v>
      </c>
      <c r="E27" s="70"/>
      <c r="F27" s="70">
        <f>F16+F25</f>
        <v>2780396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mes'!B27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239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3:31" ht="11.25"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7" ht="15">
      <c r="A31" s="153" t="s">
        <v>233</v>
      </c>
      <c r="B31" s="153"/>
      <c r="C31" s="153"/>
      <c r="D31" s="153"/>
      <c r="E31" s="153"/>
      <c r="F31" s="153"/>
      <c r="G31" s="153"/>
    </row>
    <row r="32" ht="11.25"/>
    <row r="33" ht="11.25"/>
    <row r="34" ht="11.25"/>
    <row r="35" ht="11.25"/>
    <row r="36" ht="11.25"/>
    <row r="37" ht="11.25"/>
  </sheetData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31"/>
  <sheetViews>
    <sheetView showGridLines="0" workbookViewId="0" topLeftCell="A1">
      <selection activeCell="B3" sqref="B3:G3"/>
    </sheetView>
  </sheetViews>
  <sheetFormatPr defaultColWidth="6.796875" defaultRowHeight="15" zeroHeight="1"/>
  <cols>
    <col min="1" max="1" width="3.59765625" style="63" bestFit="1" customWidth="1"/>
    <col min="2" max="2" width="27.19921875" style="63" customWidth="1"/>
    <col min="3" max="3" width="13.8984375" style="63" customWidth="1"/>
    <col min="4" max="4" width="14.8984375" style="63" customWidth="1"/>
    <col min="5" max="5" width="4.19921875" style="63" customWidth="1"/>
    <col min="6" max="6" width="14.3984375" style="63" customWidth="1"/>
    <col min="7" max="7" width="13.19921875" style="63" customWidth="1"/>
    <col min="8" max="8" width="11.09765625" style="63" hidden="1" customWidth="1"/>
    <col min="9" max="9" width="9.19921875" style="63" hidden="1" customWidth="1"/>
    <col min="10" max="10" width="11.09765625" style="63" hidden="1" customWidth="1"/>
    <col min="11" max="35" width="0" style="63" hidden="1" customWidth="1"/>
    <col min="36" max="36" width="0.59375" style="63" hidden="1" customWidth="1"/>
    <col min="37" max="16384" width="0" style="63" hidden="1" customWidth="1"/>
  </cols>
  <sheetData>
    <row r="1" spans="1:7" ht="15">
      <c r="A1" s="153" t="s">
        <v>233</v>
      </c>
      <c r="B1" s="153"/>
      <c r="C1" s="153"/>
      <c r="D1" s="153"/>
      <c r="E1" s="153"/>
      <c r="F1" s="153"/>
      <c r="G1" s="153"/>
    </row>
    <row r="2" spans="2:31" ht="13.5">
      <c r="B2" s="160" t="s">
        <v>182</v>
      </c>
      <c r="C2" s="160"/>
      <c r="D2" s="160"/>
      <c r="E2" s="160"/>
      <c r="F2" s="160"/>
      <c r="G2" s="160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3.5">
      <c r="B3" s="160" t="s">
        <v>228</v>
      </c>
      <c r="C3" s="160"/>
      <c r="D3" s="160"/>
      <c r="E3" s="160"/>
      <c r="F3" s="160"/>
      <c r="G3" s="160"/>
      <c r="H3" s="64"/>
      <c r="I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ht="13.5">
      <c r="B4" s="161" t="str">
        <f>+'Participacion de cartera'!B4</f>
        <v>DICIEMBRE DE 2008</v>
      </c>
      <c r="C4" s="161"/>
      <c r="D4" s="161"/>
      <c r="E4" s="161"/>
      <c r="F4" s="161"/>
      <c r="G4" s="161"/>
      <c r="H4" s="65" t="s">
        <v>1</v>
      </c>
      <c r="I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" thickBot="1">
      <c r="A5" s="66"/>
      <c r="B5" s="64"/>
      <c r="C5" s="64"/>
      <c r="D5" s="64"/>
      <c r="E5" s="64"/>
      <c r="F5" s="64"/>
      <c r="G5" s="64"/>
      <c r="H5" s="64"/>
      <c r="I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1.25">
      <c r="A6" s="130" t="s">
        <v>1</v>
      </c>
      <c r="B6" s="130" t="s">
        <v>1</v>
      </c>
      <c r="C6" s="131" t="s">
        <v>173</v>
      </c>
      <c r="D6" s="131"/>
      <c r="E6" s="132"/>
      <c r="F6" s="131" t="s">
        <v>174</v>
      </c>
      <c r="G6" s="131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1.25">
      <c r="A7" s="133" t="s">
        <v>39</v>
      </c>
      <c r="B7" s="134" t="s">
        <v>40</v>
      </c>
      <c r="C7" s="135" t="s">
        <v>234</v>
      </c>
      <c r="D7" s="135" t="s">
        <v>235</v>
      </c>
      <c r="E7" s="136"/>
      <c r="F7" s="135" t="str">
        <f>+C7</f>
        <v>Número</v>
      </c>
      <c r="G7" s="135" t="str">
        <f>+D7</f>
        <v>Porcentaje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1.25">
      <c r="A8" s="4">
        <v>67</v>
      </c>
      <c r="B8" s="11" t="str">
        <f>+'Participacion de cartera'!B8</f>
        <v>Colmena Golden Cross</v>
      </c>
      <c r="C8" s="68">
        <f>+'Participacion de cartera'!C8</f>
        <v>210518</v>
      </c>
      <c r="D8" s="69">
        <f aca="true" t="shared" si="0" ref="D8:D14">+C8/$C$16</f>
        <v>0.1574735179119226</v>
      </c>
      <c r="E8" s="70"/>
      <c r="F8" s="68">
        <f>+'Participacion de cartera'!F8</f>
        <v>419971</v>
      </c>
      <c r="G8" s="69">
        <f>+F8/$F$16</f>
        <v>0.1574643046889734</v>
      </c>
      <c r="H8" s="71">
        <v>4</v>
      </c>
      <c r="I8" s="72">
        <f aca="true" t="shared" si="1" ref="I8:I14">+C8/C$27</f>
        <v>0.1523031622812412</v>
      </c>
      <c r="J8" s="72">
        <f aca="true" t="shared" si="2" ref="J8:J14">+F8/F$27</f>
        <v>0.15104718896157238</v>
      </c>
      <c r="K8" s="71"/>
      <c r="L8" s="71"/>
      <c r="M8" s="71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1.25">
      <c r="A9" s="4">
        <v>78</v>
      </c>
      <c r="B9" s="11" t="str">
        <f>+'Participacion de cartera'!B9</f>
        <v>Isapre Cruz Blanca S.A.</v>
      </c>
      <c r="C9" s="68">
        <f>+'Participacion de cartera'!C9</f>
        <v>285026</v>
      </c>
      <c r="D9" s="69">
        <f t="shared" si="0"/>
        <v>0.21320764455468727</v>
      </c>
      <c r="E9" s="70"/>
      <c r="F9" s="68">
        <f>+'Participacion de cartera'!F9</f>
        <v>565144</v>
      </c>
      <c r="G9" s="69">
        <f>+F9/$F$16</f>
        <v>0.21189559995605692</v>
      </c>
      <c r="H9" s="71">
        <v>2</v>
      </c>
      <c r="I9" s="72">
        <f t="shared" si="1"/>
        <v>0.20620736056951447</v>
      </c>
      <c r="J9" s="72">
        <f t="shared" si="2"/>
        <v>0.20326025501403397</v>
      </c>
      <c r="K9" s="71"/>
      <c r="L9" s="71"/>
      <c r="M9" s="7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1.25">
      <c r="A10" s="4">
        <v>80</v>
      </c>
      <c r="B10" s="11" t="str">
        <f>+'Participacion de cartera'!B10</f>
        <v>Vida Tres</v>
      </c>
      <c r="C10" s="68"/>
      <c r="D10" s="69">
        <f t="shared" si="0"/>
        <v>0</v>
      </c>
      <c r="E10" s="70"/>
      <c r="F10" s="68"/>
      <c r="G10" s="69"/>
      <c r="H10" s="71"/>
      <c r="I10" s="72">
        <f t="shared" si="1"/>
        <v>0</v>
      </c>
      <c r="J10" s="72">
        <f t="shared" si="2"/>
        <v>0</v>
      </c>
      <c r="K10" s="71"/>
      <c r="L10" s="71"/>
      <c r="M10" s="71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1.25">
      <c r="A11" s="4">
        <v>81</v>
      </c>
      <c r="B11" s="11" t="str">
        <f>+'Participacion de cartera'!B11</f>
        <v>Ferrosalud</v>
      </c>
      <c r="C11" s="68">
        <f>+'Participacion de cartera'!C11</f>
        <v>9796</v>
      </c>
      <c r="D11" s="69">
        <f t="shared" si="0"/>
        <v>0.007327689705703046</v>
      </c>
      <c r="E11" s="70"/>
      <c r="F11" s="68">
        <f>+'Participacion de cartera'!F11</f>
        <v>18862</v>
      </c>
      <c r="G11" s="69">
        <f>+F11/$F$16</f>
        <v>0.007072135254680481</v>
      </c>
      <c r="H11" s="71"/>
      <c r="I11" s="72">
        <f t="shared" si="1"/>
        <v>0.007087098384494621</v>
      </c>
      <c r="J11" s="72">
        <f t="shared" si="2"/>
        <v>0.006783925742951723</v>
      </c>
      <c r="K11" s="71"/>
      <c r="L11" s="71"/>
      <c r="M11" s="7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1.25">
      <c r="A12" s="4">
        <v>88</v>
      </c>
      <c r="B12" s="11" t="str">
        <f>+'Participacion de cartera'!B12</f>
        <v>Mas Vida</v>
      </c>
      <c r="C12" s="68">
        <f>+'Participacion de cartera'!C12</f>
        <v>158407</v>
      </c>
      <c r="D12" s="69">
        <f t="shared" si="0"/>
        <v>0.11849299134455925</v>
      </c>
      <c r="E12" s="70"/>
      <c r="F12" s="68">
        <f>+'Participacion de cartera'!F12</f>
        <v>310968</v>
      </c>
      <c r="G12" s="69">
        <f>+F12/$F$16</f>
        <v>0.11659462177274307</v>
      </c>
      <c r="H12" s="71">
        <v>7</v>
      </c>
      <c r="I12" s="72">
        <f t="shared" si="1"/>
        <v>0.11460249017891379</v>
      </c>
      <c r="J12" s="72">
        <f t="shared" si="2"/>
        <v>0.11184306120423133</v>
      </c>
      <c r="K12" s="71"/>
      <c r="L12" s="71"/>
      <c r="M12" s="71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1.25">
      <c r="A13" s="4">
        <v>99</v>
      </c>
      <c r="B13" s="11" t="str">
        <f>+'Participacion de cartera'!B13</f>
        <v>Isapre Banmédica</v>
      </c>
      <c r="C13" s="68">
        <f>+'Participacion de cartera'!C13+'Participacion de cartera'!C10</f>
        <v>364214</v>
      </c>
      <c r="D13" s="69">
        <f t="shared" si="0"/>
        <v>0.27244254578123</v>
      </c>
      <c r="E13" s="70"/>
      <c r="F13" s="68">
        <f>+'Participacion de cartera'!F13+'Participacion de cartera'!F10</f>
        <v>714509</v>
      </c>
      <c r="G13" s="69">
        <f>+F13/$F$16</f>
        <v>0.26789864747569164</v>
      </c>
      <c r="H13" s="71">
        <v>1</v>
      </c>
      <c r="I13" s="72">
        <f t="shared" si="1"/>
        <v>0.26349739189570476</v>
      </c>
      <c r="J13" s="72">
        <f t="shared" si="2"/>
        <v>0.25698101996981726</v>
      </c>
      <c r="K13" s="71"/>
      <c r="L13" s="71"/>
      <c r="M13" s="71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1:31" ht="11.25">
      <c r="A14" s="4">
        <v>107</v>
      </c>
      <c r="B14" s="11" t="str">
        <f>+'Participacion de cartera'!B14</f>
        <v>Consalud S.A.</v>
      </c>
      <c r="C14" s="68">
        <f>+'Participacion de cartera'!C14</f>
        <v>308886</v>
      </c>
      <c r="D14" s="69">
        <f t="shared" si="0"/>
        <v>0.2310556107018978</v>
      </c>
      <c r="E14" s="70"/>
      <c r="F14" s="68">
        <f>+'Participacion de cartera'!F14</f>
        <v>637633</v>
      </c>
      <c r="G14" s="69">
        <f>+F14/$F$16</f>
        <v>0.23907469085185448</v>
      </c>
      <c r="H14" s="71">
        <v>3</v>
      </c>
      <c r="I14" s="72">
        <f t="shared" si="1"/>
        <v>0.22346932131410835</v>
      </c>
      <c r="J14" s="72">
        <f t="shared" si="2"/>
        <v>0.22933172109296662</v>
      </c>
      <c r="K14" s="71"/>
      <c r="L14" s="71"/>
      <c r="M14" s="71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ht="11.25">
      <c r="A15" s="4"/>
      <c r="B15" s="4"/>
      <c r="C15" s="73"/>
      <c r="D15" s="73"/>
      <c r="E15" s="70"/>
      <c r="F15" s="70"/>
      <c r="G15" s="70"/>
      <c r="H15" s="71"/>
      <c r="I15" s="71"/>
      <c r="J15" s="71"/>
      <c r="K15" s="71"/>
      <c r="L15" s="71"/>
      <c r="M15" s="71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ht="11.25">
      <c r="A16" s="1"/>
      <c r="B16" s="11" t="s">
        <v>46</v>
      </c>
      <c r="C16" s="70">
        <f>SUM(C8:C15)</f>
        <v>1336847</v>
      </c>
      <c r="D16" s="69">
        <f>+C16/$C$27</f>
        <v>0.9671668246239772</v>
      </c>
      <c r="E16" s="70"/>
      <c r="F16" s="70">
        <f>SUM(F8:F14)</f>
        <v>2667087</v>
      </c>
      <c r="G16" s="69">
        <f>+F16/$F$27</f>
        <v>0.9592471719855733</v>
      </c>
      <c r="H16" s="71"/>
      <c r="I16" s="72">
        <f>+C16/C$27</f>
        <v>0.9671668246239772</v>
      </c>
      <c r="J16" s="72">
        <f>+F16/F$27</f>
        <v>0.9592471719855733</v>
      </c>
      <c r="K16" s="71"/>
      <c r="L16" s="71"/>
      <c r="M16" s="71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ht="11.25">
      <c r="A17" s="4"/>
      <c r="B17" s="4"/>
      <c r="C17" s="73"/>
      <c r="D17" s="73"/>
      <c r="E17" s="70"/>
      <c r="F17" s="70"/>
      <c r="G17" s="70"/>
      <c r="H17" s="71"/>
      <c r="I17" s="71"/>
      <c r="J17" s="71"/>
      <c r="K17" s="71"/>
      <c r="L17" s="71"/>
      <c r="M17" s="71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ht="11.25">
      <c r="A18" s="4">
        <v>62</v>
      </c>
      <c r="B18" s="11" t="str">
        <f>+'Participacion de cartera'!B18</f>
        <v>San Lorenzo</v>
      </c>
      <c r="C18" s="68">
        <f>+'Participacion de cartera'!C18</f>
        <v>1619</v>
      </c>
      <c r="D18" s="69">
        <f aca="true" t="shared" si="3" ref="D18:D23">+C18/$C$25</f>
        <v>0.035674151113853206</v>
      </c>
      <c r="E18" s="70"/>
      <c r="F18" s="68">
        <f>+'Participacion de cartera'!F18</f>
        <v>4987</v>
      </c>
      <c r="G18" s="69">
        <f aca="true" t="shared" si="4" ref="G18:G23">+F18/$F$25</f>
        <v>0.04401239089569231</v>
      </c>
      <c r="H18" s="71"/>
      <c r="I18" s="72">
        <f aca="true" t="shared" si="5" ref="I18:I23">+C18/C$27</f>
        <v>0.0011712956599118816</v>
      </c>
      <c r="J18" s="72">
        <f aca="true" t="shared" si="6" ref="J18:J23">+F18/F$27</f>
        <v>0.0017936293966758692</v>
      </c>
      <c r="K18" s="71"/>
      <c r="L18" s="71"/>
      <c r="M18" s="7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ht="11.25">
      <c r="A19" s="4">
        <v>63</v>
      </c>
      <c r="B19" s="11" t="str">
        <f>+'Participacion de cartera'!B19</f>
        <v>Fusat Ltda.</v>
      </c>
      <c r="C19" s="68">
        <f>+'Participacion de cartera'!C19</f>
        <v>14367</v>
      </c>
      <c r="D19" s="69">
        <f t="shared" si="3"/>
        <v>0.3165722847762378</v>
      </c>
      <c r="E19" s="70"/>
      <c r="F19" s="68">
        <f>+'Participacion de cartera'!F19</f>
        <v>34778</v>
      </c>
      <c r="G19" s="69">
        <f t="shared" si="4"/>
        <v>0.3069306056888685</v>
      </c>
      <c r="H19" s="71"/>
      <c r="I19" s="72">
        <f t="shared" si="5"/>
        <v>0.01039407334524645</v>
      </c>
      <c r="J19" s="72">
        <f t="shared" si="6"/>
        <v>0.012508290186002281</v>
      </c>
      <c r="K19" s="71"/>
      <c r="L19" s="71"/>
      <c r="M19" s="7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ht="11.25">
      <c r="A20" s="4">
        <v>65</v>
      </c>
      <c r="B20" s="11" t="str">
        <f>+'Participacion de cartera'!B20</f>
        <v>Chuquicamata</v>
      </c>
      <c r="C20" s="68">
        <f>+'Participacion de cartera'!C20</f>
        <v>12333</v>
      </c>
      <c r="D20" s="69">
        <f t="shared" si="3"/>
        <v>0.2717537403873697</v>
      </c>
      <c r="E20" s="70"/>
      <c r="F20" s="68">
        <f>+'Participacion de cartera'!F20</f>
        <v>37234</v>
      </c>
      <c r="G20" s="69">
        <f t="shared" si="4"/>
        <v>0.32860584772612944</v>
      </c>
      <c r="H20" s="71"/>
      <c r="I20" s="72">
        <f t="shared" si="5"/>
        <v>0.008922538217228682</v>
      </c>
      <c r="J20" s="72">
        <f t="shared" si="6"/>
        <v>0.01339161759691785</v>
      </c>
      <c r="K20" s="71"/>
      <c r="L20" s="71"/>
      <c r="M20" s="7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ht="11.25">
      <c r="A21" s="4">
        <v>68</v>
      </c>
      <c r="B21" s="11" t="str">
        <f>+'Participacion de cartera'!B21</f>
        <v>Río Blanco</v>
      </c>
      <c r="C21" s="68">
        <f>+'Participacion de cartera'!C21</f>
        <v>2081</v>
      </c>
      <c r="D21" s="69">
        <f t="shared" si="3"/>
        <v>0.04585417447061675</v>
      </c>
      <c r="E21" s="70"/>
      <c r="F21" s="68">
        <f>+'Participacion de cartera'!F21</f>
        <v>6471</v>
      </c>
      <c r="G21" s="69">
        <f t="shared" si="4"/>
        <v>0.057109320530584505</v>
      </c>
      <c r="H21" s="71"/>
      <c r="I21" s="72">
        <f t="shared" si="5"/>
        <v>0.0015055381521165074</v>
      </c>
      <c r="J21" s="72">
        <f t="shared" si="6"/>
        <v>0.0023273663176036795</v>
      </c>
      <c r="K21" s="71"/>
      <c r="L21" s="71"/>
      <c r="M21" s="7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ht="11.25">
      <c r="A22" s="4">
        <v>76</v>
      </c>
      <c r="B22" s="11" t="str">
        <f>+'Participacion de cartera'!B22</f>
        <v>Isapre Fundación</v>
      </c>
      <c r="C22" s="68">
        <f>+'Participacion de cartera'!C22</f>
        <v>13643</v>
      </c>
      <c r="D22" s="69">
        <f t="shared" si="3"/>
        <v>0.3006191745807902</v>
      </c>
      <c r="E22" s="70"/>
      <c r="F22" s="68">
        <f>+'Participacion de cartera'!F22</f>
        <v>25866</v>
      </c>
      <c r="G22" s="69">
        <f t="shared" si="4"/>
        <v>0.22827842448525712</v>
      </c>
      <c r="H22" s="71"/>
      <c r="I22" s="72">
        <f t="shared" si="5"/>
        <v>0.0098702820804063</v>
      </c>
      <c r="J22" s="72">
        <f t="shared" si="6"/>
        <v>0.009302991372451982</v>
      </c>
      <c r="K22" s="71"/>
      <c r="L22" s="71"/>
      <c r="M22" s="7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ht="11.25">
      <c r="A23" s="4">
        <v>94</v>
      </c>
      <c r="B23" s="11" t="str">
        <f>+'Participacion de cartera'!B23</f>
        <v>Cruz del Norte</v>
      </c>
      <c r="C23" s="68">
        <f>+'Participacion de cartera'!C23</f>
        <v>1340</v>
      </c>
      <c r="D23" s="69">
        <f t="shared" si="3"/>
        <v>0.029526474671132362</v>
      </c>
      <c r="E23" s="70"/>
      <c r="F23" s="68">
        <f>+'Participacion de cartera'!F23</f>
        <v>3973</v>
      </c>
      <c r="G23" s="69">
        <f t="shared" si="4"/>
        <v>0.035063410673468125</v>
      </c>
      <c r="H23" s="71"/>
      <c r="I23" s="72">
        <f t="shared" si="5"/>
        <v>0.0009694479211129841</v>
      </c>
      <c r="J23" s="72">
        <f t="shared" si="6"/>
        <v>0.0014289331447750607</v>
      </c>
      <c r="K23" s="71"/>
      <c r="L23" s="71"/>
      <c r="M23" s="7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ht="11.25">
      <c r="A24" s="4"/>
      <c r="B24" s="4"/>
      <c r="C24" s="73"/>
      <c r="D24" s="73"/>
      <c r="E24" s="70"/>
      <c r="F24" s="70"/>
      <c r="G24" s="70"/>
      <c r="H24" s="71"/>
      <c r="I24" s="71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ht="11.25">
      <c r="A25" s="11"/>
      <c r="B25" s="11" t="s">
        <v>52</v>
      </c>
      <c r="C25" s="70">
        <f>SUM(C18:C23)</f>
        <v>45383</v>
      </c>
      <c r="D25" s="69">
        <f>+C25/$C$27</f>
        <v>0.0328331753760228</v>
      </c>
      <c r="E25" s="70"/>
      <c r="F25" s="70">
        <f>SUM(F18:F23)</f>
        <v>113309</v>
      </c>
      <c r="G25" s="69">
        <f>+F25/$F$27</f>
        <v>0.04075282801442672</v>
      </c>
      <c r="H25" s="71"/>
      <c r="I25" s="72">
        <f>+C25/C$27</f>
        <v>0.0328331753760228</v>
      </c>
      <c r="J25" s="72">
        <f>+F25/F$27</f>
        <v>0.04075282801442672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ht="11.25">
      <c r="A26" s="4"/>
      <c r="B26" s="4"/>
      <c r="C26" s="73"/>
      <c r="D26" s="73"/>
      <c r="E26" s="70"/>
      <c r="F26" s="70"/>
      <c r="G26" s="70"/>
      <c r="H26" s="71"/>
      <c r="I26" s="71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ht="12" thickBot="1">
      <c r="A27" s="18"/>
      <c r="B27" s="100" t="s">
        <v>53</v>
      </c>
      <c r="C27" s="70">
        <f>C16+C25</f>
        <v>1382230</v>
      </c>
      <c r="D27" s="74">
        <f>D16+D25</f>
        <v>1</v>
      </c>
      <c r="E27" s="70"/>
      <c r="F27" s="70">
        <f>F16+F25</f>
        <v>2780396</v>
      </c>
      <c r="G27" s="74">
        <f>G16+G25</f>
        <v>1</v>
      </c>
      <c r="H27" s="71"/>
      <c r="I27" s="72">
        <f>+I16+I25</f>
        <v>1</v>
      </c>
      <c r="J27" s="72">
        <f>+J16+J25</f>
        <v>1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ht="11.25">
      <c r="A28" s="75"/>
      <c r="B28" s="11" t="str">
        <f>+'Cartera vigente por mes'!B27</f>
        <v>Fuente: Superintendencia de Salud, Archivo Maestro de Beneficiarios.</v>
      </c>
      <c r="C28" s="75"/>
      <c r="D28" s="75"/>
      <c r="E28" s="67"/>
      <c r="F28" s="67"/>
      <c r="G28" s="67"/>
      <c r="H28" s="71"/>
      <c r="I28" s="71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1.25">
      <c r="B29" s="76" t="s">
        <v>239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ht="11.25"/>
    <row r="31" spans="1:7" ht="15">
      <c r="A31" s="153" t="s">
        <v>233</v>
      </c>
      <c r="B31" s="153"/>
      <c r="C31" s="153"/>
      <c r="D31" s="153"/>
      <c r="E31" s="153"/>
      <c r="F31" s="153"/>
      <c r="G31" s="153"/>
    </row>
    <row r="32" ht="11.25"/>
    <row r="33" ht="11.25"/>
    <row r="34" ht="11.25"/>
    <row r="35" ht="11.25"/>
    <row r="36" ht="11.25"/>
    <row r="37" ht="11.25"/>
  </sheetData>
  <mergeCells count="5">
    <mergeCell ref="A1:G1"/>
    <mergeCell ref="A31:G31"/>
    <mergeCell ref="B2:G2"/>
    <mergeCell ref="B3:G3"/>
    <mergeCell ref="B4:G4"/>
  </mergeCells>
  <hyperlinks>
    <hyperlink ref="A1" location="Indice!A1" display="Volver"/>
    <hyperlink ref="A31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69"/>
  <sheetViews>
    <sheetView showGridLines="0" workbookViewId="0" topLeftCell="A1">
      <selection activeCell="B3" sqref="B3:H3"/>
    </sheetView>
  </sheetViews>
  <sheetFormatPr defaultColWidth="6.796875" defaultRowHeight="15" zeroHeight="1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0" style="1" hidden="1" customWidth="1"/>
    <col min="10" max="10" width="10.19921875" style="1" hidden="1" customWidth="1"/>
    <col min="11" max="11" width="11.8984375" style="1" hidden="1" customWidth="1"/>
    <col min="12" max="16384" width="0" style="1" hidden="1" customWidth="1"/>
  </cols>
  <sheetData>
    <row r="1" spans="1:8" ht="15">
      <c r="A1" s="153" t="s">
        <v>233</v>
      </c>
      <c r="B1" s="153"/>
      <c r="C1" s="153"/>
      <c r="D1" s="153"/>
      <c r="E1" s="153"/>
      <c r="F1" s="153"/>
      <c r="G1" s="153"/>
      <c r="H1" s="153"/>
    </row>
    <row r="2" spans="2:8" ht="13.5">
      <c r="B2" s="154" t="s">
        <v>165</v>
      </c>
      <c r="C2" s="154"/>
      <c r="D2" s="154"/>
      <c r="E2" s="154"/>
      <c r="F2" s="154"/>
      <c r="G2" s="154"/>
      <c r="H2" s="154"/>
    </row>
    <row r="3" spans="2:8" ht="13.5">
      <c r="B3" s="154" t="s">
        <v>166</v>
      </c>
      <c r="C3" s="154"/>
      <c r="D3" s="154"/>
      <c r="E3" s="154"/>
      <c r="F3" s="154"/>
      <c r="G3" s="154"/>
      <c r="H3" s="154"/>
    </row>
    <row r="4" spans="2:8" ht="13.5">
      <c r="B4" s="154" t="s">
        <v>258</v>
      </c>
      <c r="C4" s="154"/>
      <c r="D4" s="154"/>
      <c r="E4" s="154"/>
      <c r="F4" s="154"/>
      <c r="G4" s="154"/>
      <c r="H4" s="154"/>
    </row>
    <row r="5" ht="12" thickBot="1">
      <c r="A5" s="8"/>
    </row>
    <row r="6" spans="1:11" ht="18" customHeight="1">
      <c r="A6" s="112" t="s">
        <v>1</v>
      </c>
      <c r="B6" s="112" t="s">
        <v>1</v>
      </c>
      <c r="C6" s="137" t="s">
        <v>167</v>
      </c>
      <c r="D6" s="137" t="s">
        <v>143</v>
      </c>
      <c r="E6" s="137" t="s">
        <v>144</v>
      </c>
      <c r="F6" s="137" t="s">
        <v>145</v>
      </c>
      <c r="G6" s="137" t="s">
        <v>168</v>
      </c>
      <c r="H6" s="137"/>
      <c r="J6" s="22"/>
      <c r="K6" s="22"/>
    </row>
    <row r="7" spans="1:8" ht="18" customHeight="1">
      <c r="A7" s="119" t="s">
        <v>39</v>
      </c>
      <c r="B7" s="120" t="s">
        <v>40</v>
      </c>
      <c r="C7" s="121" t="s">
        <v>159</v>
      </c>
      <c r="D7" s="121" t="s">
        <v>159</v>
      </c>
      <c r="E7" s="121" t="s">
        <v>160</v>
      </c>
      <c r="F7" s="121" t="s">
        <v>161</v>
      </c>
      <c r="G7" s="121" t="s">
        <v>169</v>
      </c>
      <c r="H7" s="121" t="s">
        <v>4</v>
      </c>
    </row>
    <row r="8" spans="1:11" ht="11.25">
      <c r="A8" s="4">
        <v>67</v>
      </c>
      <c r="B8" s="11" t="str">
        <f>+'Participacion de cartera (2)'!B8</f>
        <v>Colmena Golden Cross</v>
      </c>
      <c r="C8" s="23">
        <v>351772</v>
      </c>
      <c r="D8" s="23">
        <v>16634</v>
      </c>
      <c r="E8" s="23">
        <v>28949</v>
      </c>
      <c r="F8" s="23">
        <v>22616</v>
      </c>
      <c r="G8" s="23"/>
      <c r="H8" s="26">
        <f aca="true" t="shared" si="0" ref="H8:H14">SUM(C8:G8)</f>
        <v>419971</v>
      </c>
      <c r="K8" s="26"/>
    </row>
    <row r="9" spans="1:11" ht="11.25">
      <c r="A9" s="4">
        <v>78</v>
      </c>
      <c r="B9" s="11" t="str">
        <f>+'Participacion de cartera (2)'!B9</f>
        <v>Isapre Cruz Blanca S.A.</v>
      </c>
      <c r="C9" s="23">
        <v>495903</v>
      </c>
      <c r="D9" s="23">
        <v>11162</v>
      </c>
      <c r="E9" s="23">
        <v>35844</v>
      </c>
      <c r="F9" s="23">
        <v>22235</v>
      </c>
      <c r="G9" s="23"/>
      <c r="H9" s="26">
        <f t="shared" si="0"/>
        <v>565144</v>
      </c>
      <c r="K9" s="26"/>
    </row>
    <row r="10" spans="1:11" ht="11.25">
      <c r="A10" s="4">
        <v>80</v>
      </c>
      <c r="B10" s="11" t="str">
        <f>+'Participacion de cartera (2)'!B10</f>
        <v>Vida Tres</v>
      </c>
      <c r="C10" s="23">
        <v>107195</v>
      </c>
      <c r="D10" s="23">
        <v>15182</v>
      </c>
      <c r="E10" s="23">
        <v>5068</v>
      </c>
      <c r="F10" s="23">
        <v>8187</v>
      </c>
      <c r="G10" s="23"/>
      <c r="H10" s="26">
        <f t="shared" si="0"/>
        <v>135632</v>
      </c>
      <c r="K10" s="26"/>
    </row>
    <row r="11" spans="1:11" ht="11.25">
      <c r="A11" s="4">
        <v>81</v>
      </c>
      <c r="B11" s="11" t="str">
        <f>+'Participacion de cartera (2)'!B11</f>
        <v>Ferrosalud</v>
      </c>
      <c r="C11" s="23">
        <v>17398</v>
      </c>
      <c r="D11" s="23">
        <v>9</v>
      </c>
      <c r="E11" s="23">
        <v>19</v>
      </c>
      <c r="F11" s="23">
        <v>1436</v>
      </c>
      <c r="G11" s="23"/>
      <c r="H11" s="26">
        <f>SUM(C11:G11)</f>
        <v>18862</v>
      </c>
      <c r="K11" s="26"/>
    </row>
    <row r="12" spans="1:11" ht="11.25">
      <c r="A12" s="4">
        <v>88</v>
      </c>
      <c r="B12" s="11" t="str">
        <f>+'Participacion de cartera (2)'!B12</f>
        <v>Mas Vida</v>
      </c>
      <c r="C12" s="23">
        <v>280097</v>
      </c>
      <c r="D12" s="23">
        <v>11899</v>
      </c>
      <c r="E12" s="23">
        <v>13196</v>
      </c>
      <c r="F12" s="23">
        <v>5776</v>
      </c>
      <c r="G12" s="23"/>
      <c r="H12" s="26">
        <f t="shared" si="0"/>
        <v>310968</v>
      </c>
      <c r="K12" s="26"/>
    </row>
    <row r="13" spans="1:11" ht="11.25">
      <c r="A13" s="4">
        <v>99</v>
      </c>
      <c r="B13" s="11" t="str">
        <f>+'Participacion de cartera (2)'!B13</f>
        <v>Isapre Banmédica</v>
      </c>
      <c r="C13" s="23">
        <v>502569</v>
      </c>
      <c r="D13" s="23">
        <v>36321</v>
      </c>
      <c r="E13" s="23">
        <v>11565</v>
      </c>
      <c r="F13" s="23">
        <v>28422</v>
      </c>
      <c r="G13" s="23"/>
      <c r="H13" s="26">
        <f t="shared" si="0"/>
        <v>578877</v>
      </c>
      <c r="K13" s="26"/>
    </row>
    <row r="14" spans="1:11" ht="11.25">
      <c r="A14" s="4">
        <v>107</v>
      </c>
      <c r="B14" s="11" t="str">
        <f>+'Participacion de cartera (2)'!B14</f>
        <v>Consalud S.A.</v>
      </c>
      <c r="C14" s="23">
        <v>569553</v>
      </c>
      <c r="D14" s="23">
        <v>8379</v>
      </c>
      <c r="E14" s="23">
        <v>23307</v>
      </c>
      <c r="F14" s="23">
        <v>36394</v>
      </c>
      <c r="G14" s="23"/>
      <c r="H14" s="26">
        <f t="shared" si="0"/>
        <v>637633</v>
      </c>
      <c r="K14" s="26"/>
    </row>
    <row r="15" spans="1:11" ht="11.25">
      <c r="A15" s="4"/>
      <c r="B15" s="4"/>
      <c r="C15" s="35"/>
      <c r="D15" s="35"/>
      <c r="E15" s="35"/>
      <c r="F15" s="35"/>
      <c r="G15" s="35"/>
      <c r="H15" s="26"/>
      <c r="K15" s="26"/>
    </row>
    <row r="16" spans="2:11" ht="11.25">
      <c r="B16" s="11" t="s">
        <v>46</v>
      </c>
      <c r="C16" s="26">
        <f aca="true" t="shared" si="1" ref="C16:H16">SUM(C8:C15)</f>
        <v>2324487</v>
      </c>
      <c r="D16" s="26">
        <f t="shared" si="1"/>
        <v>99586</v>
      </c>
      <c r="E16" s="26">
        <f t="shared" si="1"/>
        <v>117948</v>
      </c>
      <c r="F16" s="26">
        <f t="shared" si="1"/>
        <v>125066</v>
      </c>
      <c r="G16" s="26">
        <f t="shared" si="1"/>
        <v>0</v>
      </c>
      <c r="H16" s="26">
        <f t="shared" si="1"/>
        <v>2667087</v>
      </c>
      <c r="J16" s="26"/>
      <c r="K16" s="26"/>
    </row>
    <row r="17" spans="1:11" ht="11.25">
      <c r="A17" s="4"/>
      <c r="B17" s="4"/>
      <c r="C17" s="35"/>
      <c r="D17" s="35"/>
      <c r="E17" s="35"/>
      <c r="F17" s="35"/>
      <c r="G17" s="35"/>
      <c r="H17" s="26"/>
      <c r="K17" s="26"/>
    </row>
    <row r="18" spans="1:11" ht="11.25">
      <c r="A18" s="4">
        <v>62</v>
      </c>
      <c r="B18" s="11" t="str">
        <f>+'Participacion de cartera (2)'!B18</f>
        <v>San Lorenzo</v>
      </c>
      <c r="C18" s="23">
        <v>4592</v>
      </c>
      <c r="D18" s="23">
        <v>0</v>
      </c>
      <c r="E18" s="23">
        <v>75</v>
      </c>
      <c r="F18" s="23">
        <v>320</v>
      </c>
      <c r="G18" s="23"/>
      <c r="H18" s="26">
        <f aca="true" t="shared" si="2" ref="H18:H23">SUM(C18:G18)</f>
        <v>4987</v>
      </c>
      <c r="K18" s="26"/>
    </row>
    <row r="19" spans="1:11" ht="11.25">
      <c r="A19" s="4">
        <v>63</v>
      </c>
      <c r="B19" s="11" t="str">
        <f>+'Participacion de cartera (2)'!B19</f>
        <v>Fusat Ltda.</v>
      </c>
      <c r="C19" s="23">
        <v>23854</v>
      </c>
      <c r="D19" s="23">
        <v>155</v>
      </c>
      <c r="E19" s="23">
        <v>1446</v>
      </c>
      <c r="F19" s="23">
        <v>9323</v>
      </c>
      <c r="G19" s="23"/>
      <c r="H19" s="26">
        <f t="shared" si="2"/>
        <v>34778</v>
      </c>
      <c r="K19" s="26"/>
    </row>
    <row r="20" spans="1:11" ht="11.25">
      <c r="A20" s="4">
        <v>65</v>
      </c>
      <c r="B20" s="11" t="str">
        <f>+'Participacion de cartera (2)'!B20</f>
        <v>Chuquicamata</v>
      </c>
      <c r="C20" s="23">
        <v>32127</v>
      </c>
      <c r="D20" s="23">
        <v>234</v>
      </c>
      <c r="E20" s="23">
        <v>1339</v>
      </c>
      <c r="F20" s="23">
        <v>3534</v>
      </c>
      <c r="G20" s="23"/>
      <c r="H20" s="26">
        <f t="shared" si="2"/>
        <v>37234</v>
      </c>
      <c r="K20" s="26"/>
    </row>
    <row r="21" spans="1:11" ht="11.25">
      <c r="A21" s="4">
        <v>68</v>
      </c>
      <c r="B21" s="11" t="str">
        <f>+'Participacion de cartera (2)'!B21</f>
        <v>Río Blanco</v>
      </c>
      <c r="C21" s="23">
        <v>5455</v>
      </c>
      <c r="D21" s="23">
        <v>13</v>
      </c>
      <c r="E21" s="23">
        <v>308</v>
      </c>
      <c r="F21" s="23">
        <v>695</v>
      </c>
      <c r="G21" s="23"/>
      <c r="H21" s="26">
        <f t="shared" si="2"/>
        <v>6471</v>
      </c>
      <c r="K21" s="26"/>
    </row>
    <row r="22" spans="1:11" ht="11.25">
      <c r="A22" s="4">
        <v>76</v>
      </c>
      <c r="B22" s="11" t="str">
        <f>+'Participacion de cartera (2)'!B22</f>
        <v>Isapre Fundación</v>
      </c>
      <c r="C22" s="23">
        <v>17223</v>
      </c>
      <c r="D22" s="23">
        <v>64</v>
      </c>
      <c r="E22" s="23">
        <v>163</v>
      </c>
      <c r="F22" s="23">
        <v>8416</v>
      </c>
      <c r="G22" s="23"/>
      <c r="H22" s="26">
        <f t="shared" si="2"/>
        <v>25866</v>
      </c>
      <c r="K22" s="26"/>
    </row>
    <row r="23" spans="1:11" ht="11.25">
      <c r="A23" s="4">
        <v>94</v>
      </c>
      <c r="B23" s="11" t="str">
        <f>+'Participacion de cartera (2)'!B23</f>
        <v>Cruz del Norte</v>
      </c>
      <c r="C23" s="23">
        <v>3933</v>
      </c>
      <c r="D23" s="23">
        <v>2</v>
      </c>
      <c r="E23" s="23">
        <v>0</v>
      </c>
      <c r="F23" s="23">
        <v>38</v>
      </c>
      <c r="G23" s="23"/>
      <c r="H23" s="26">
        <f t="shared" si="2"/>
        <v>3973</v>
      </c>
      <c r="K23" s="26"/>
    </row>
    <row r="24" spans="1:11" ht="11.25">
      <c r="A24" s="4"/>
      <c r="B24" s="4"/>
      <c r="C24" s="35"/>
      <c r="D24" s="35"/>
      <c r="E24" s="35"/>
      <c r="F24" s="35"/>
      <c r="G24" s="35"/>
      <c r="H24" s="26"/>
      <c r="K24" s="26"/>
    </row>
    <row r="25" spans="1:8" ht="11.25">
      <c r="A25" s="11"/>
      <c r="B25" s="11" t="s">
        <v>52</v>
      </c>
      <c r="C25" s="26">
        <f aca="true" t="shared" si="3" ref="C25:H25">SUM(C18:C23)</f>
        <v>87184</v>
      </c>
      <c r="D25" s="26">
        <f t="shared" si="3"/>
        <v>468</v>
      </c>
      <c r="E25" s="26">
        <f t="shared" si="3"/>
        <v>3331</v>
      </c>
      <c r="F25" s="26">
        <f t="shared" si="3"/>
        <v>22326</v>
      </c>
      <c r="G25" s="26">
        <f t="shared" si="3"/>
        <v>0</v>
      </c>
      <c r="H25" s="26">
        <f t="shared" si="3"/>
        <v>113309</v>
      </c>
    </row>
    <row r="26" spans="1:11" ht="11.25">
      <c r="A26" s="4"/>
      <c r="B26" s="4"/>
      <c r="C26" s="35"/>
      <c r="D26" s="35"/>
      <c r="E26" s="35"/>
      <c r="F26" s="35"/>
      <c r="G26" s="35"/>
      <c r="H26" s="26"/>
      <c r="J26" s="26"/>
      <c r="K26" s="26"/>
    </row>
    <row r="27" spans="1:11" ht="11.25">
      <c r="A27" s="15"/>
      <c r="B27" s="15" t="s">
        <v>53</v>
      </c>
      <c r="C27" s="26">
        <f aca="true" t="shared" si="4" ref="C27:H27">C16+C25</f>
        <v>2411671</v>
      </c>
      <c r="D27" s="26">
        <f t="shared" si="4"/>
        <v>100054</v>
      </c>
      <c r="E27" s="26">
        <f t="shared" si="4"/>
        <v>121279</v>
      </c>
      <c r="F27" s="26">
        <f t="shared" si="4"/>
        <v>147392</v>
      </c>
      <c r="G27" s="26">
        <f t="shared" si="4"/>
        <v>0</v>
      </c>
      <c r="H27" s="26">
        <f t="shared" si="4"/>
        <v>2780396</v>
      </c>
      <c r="J27" s="26"/>
      <c r="K27" s="26"/>
    </row>
    <row r="28" spans="1:11" ht="11.25">
      <c r="A28" s="4"/>
      <c r="B28" s="4"/>
      <c r="C28" s="35"/>
      <c r="D28" s="35"/>
      <c r="E28" s="35"/>
      <c r="F28" s="35"/>
      <c r="G28" s="35"/>
      <c r="H28" s="35"/>
      <c r="K28" s="26"/>
    </row>
    <row r="29" spans="1:11" ht="12" thickBot="1">
      <c r="A29" s="27"/>
      <c r="B29" s="145" t="s">
        <v>54</v>
      </c>
      <c r="C29" s="51">
        <f>(C27/$H27)</f>
        <v>0.8673839985383377</v>
      </c>
      <c r="D29" s="51">
        <f>(D27/$H27)</f>
        <v>0.03598552148686734</v>
      </c>
      <c r="E29" s="51">
        <f>(E27/$H27)</f>
        <v>0.04361932616792716</v>
      </c>
      <c r="F29" s="51">
        <f>(F27/$H27)</f>
        <v>0.0530111538068678</v>
      </c>
      <c r="G29" s="51">
        <f>(G27/$H27)</f>
        <v>0</v>
      </c>
      <c r="H29" s="51">
        <f>SUM(C29:G29)</f>
        <v>1</v>
      </c>
      <c r="K29" s="26"/>
    </row>
    <row r="30" ht="11.25">
      <c r="B30" s="11" t="str">
        <f>+'Cartera vigente por mes'!B27</f>
        <v>Fuente: Superintendencia de Salud, Archivo Maestro de Beneficiarios.</v>
      </c>
    </row>
    <row r="31" ht="11.25"/>
    <row r="32" spans="2:8" ht="11.25" hidden="1">
      <c r="B32" s="162"/>
      <c r="C32" s="162"/>
      <c r="D32" s="162"/>
      <c r="E32" s="162"/>
      <c r="F32" s="162"/>
      <c r="G32" s="162"/>
      <c r="H32" s="162"/>
    </row>
    <row r="33" ht="11.25" hidden="1">
      <c r="B33" s="11"/>
    </row>
    <row r="34" ht="11.25" hidden="1">
      <c r="B34" s="58"/>
    </row>
    <row r="35" ht="11.25" hidden="1"/>
    <row r="36" ht="11.25" hidden="1"/>
    <row r="37" ht="11.25" hidden="1"/>
    <row r="38" spans="1:8" ht="15">
      <c r="A38" s="153" t="s">
        <v>233</v>
      </c>
      <c r="B38" s="153"/>
      <c r="C38" s="153"/>
      <c r="D38" s="153"/>
      <c r="E38" s="153"/>
      <c r="F38" s="153"/>
      <c r="G38" s="153"/>
      <c r="H38" s="153"/>
    </row>
    <row r="39" spans="1:8" ht="13.5">
      <c r="A39" s="59"/>
      <c r="B39" s="102" t="str">
        <f>+B2</f>
        <v>CUADRO 2.3.6</v>
      </c>
      <c r="C39" s="60"/>
      <c r="D39" s="60"/>
      <c r="E39" s="60"/>
      <c r="F39" s="60"/>
      <c r="G39" s="60"/>
      <c r="H39" s="60"/>
    </row>
    <row r="40" spans="2:8" ht="13.5">
      <c r="B40" s="102" t="str">
        <f>+B3</f>
        <v>BENEFICIARIOS POR CONDICION PREVISIONAL DEL COTIZANTE E ISAPRE </v>
      </c>
      <c r="C40" s="60"/>
      <c r="D40" s="60"/>
      <c r="E40" s="60"/>
      <c r="F40" s="60"/>
      <c r="G40" s="60"/>
      <c r="H40" s="60"/>
    </row>
    <row r="41" spans="2:8" ht="13.5">
      <c r="B41" s="102" t="str">
        <f>+B4</f>
        <v>EN DICIEMBRE DE 2008</v>
      </c>
      <c r="C41" s="60"/>
      <c r="D41" s="60"/>
      <c r="E41" s="60"/>
      <c r="F41" s="60"/>
      <c r="G41" s="60"/>
      <c r="H41" s="60"/>
    </row>
    <row r="42" ht="12" thickBot="1">
      <c r="A42" s="8"/>
    </row>
    <row r="43" spans="1:8" ht="11.25">
      <c r="A43" s="24" t="s">
        <v>1</v>
      </c>
      <c r="B43" s="24" t="s">
        <v>1</v>
      </c>
      <c r="C43" s="61" t="s">
        <v>167</v>
      </c>
      <c r="D43" s="61" t="s">
        <v>143</v>
      </c>
      <c r="E43" s="61" t="s">
        <v>144</v>
      </c>
      <c r="F43" s="61" t="s">
        <v>145</v>
      </c>
      <c r="G43" s="61" t="s">
        <v>168</v>
      </c>
      <c r="H43" s="61"/>
    </row>
    <row r="44" spans="1:8" ht="11.25">
      <c r="A44" s="57" t="s">
        <v>39</v>
      </c>
      <c r="B44" s="25" t="s">
        <v>40</v>
      </c>
      <c r="C44" s="62" t="s">
        <v>159</v>
      </c>
      <c r="D44" s="62" t="s">
        <v>159</v>
      </c>
      <c r="E44" s="62" t="s">
        <v>160</v>
      </c>
      <c r="F44" s="62" t="s">
        <v>161</v>
      </c>
      <c r="G44" s="62" t="s">
        <v>169</v>
      </c>
      <c r="H44" s="62" t="s">
        <v>4</v>
      </c>
    </row>
    <row r="45" spans="1:8" ht="11.25">
      <c r="A45" s="99">
        <f aca="true" t="shared" si="5" ref="A45:B47">+A8</f>
        <v>67</v>
      </c>
      <c r="B45" s="11" t="str">
        <f t="shared" si="5"/>
        <v>Colmena Golden Cross</v>
      </c>
      <c r="C45" s="29">
        <f aca="true" t="shared" si="6" ref="C45:H45">(C8/$H8)*100</f>
        <v>83.76102159434818</v>
      </c>
      <c r="D45" s="29">
        <f t="shared" si="6"/>
        <v>3.960749670810604</v>
      </c>
      <c r="E45" s="29">
        <f t="shared" si="6"/>
        <v>6.893094999416627</v>
      </c>
      <c r="F45" s="29">
        <f t="shared" si="6"/>
        <v>5.3851337354245885</v>
      </c>
      <c r="G45" s="29">
        <f t="shared" si="6"/>
        <v>0</v>
      </c>
      <c r="H45" s="29">
        <f t="shared" si="6"/>
        <v>100</v>
      </c>
    </row>
    <row r="46" spans="1:8" ht="11.25">
      <c r="A46" s="99">
        <f t="shared" si="5"/>
        <v>78</v>
      </c>
      <c r="B46" s="11" t="str">
        <f t="shared" si="5"/>
        <v>Isapre Cruz Blanca S.A.</v>
      </c>
      <c r="C46" s="29">
        <f aca="true" t="shared" si="7" ref="C46:H46">(C9/$H9)*100</f>
        <v>87.74807836586781</v>
      </c>
      <c r="D46" s="29">
        <f t="shared" si="7"/>
        <v>1.975071840097391</v>
      </c>
      <c r="E46" s="29">
        <f t="shared" si="7"/>
        <v>6.3424543125291954</v>
      </c>
      <c r="F46" s="29">
        <f t="shared" si="7"/>
        <v>3.934395481505599</v>
      </c>
      <c r="G46" s="29">
        <f t="shared" si="7"/>
        <v>0</v>
      </c>
      <c r="H46" s="29">
        <f t="shared" si="7"/>
        <v>100</v>
      </c>
    </row>
    <row r="47" spans="1:8" ht="11.25">
      <c r="A47" s="99">
        <f t="shared" si="5"/>
        <v>80</v>
      </c>
      <c r="B47" s="11" t="str">
        <f t="shared" si="5"/>
        <v>Vida Tres</v>
      </c>
      <c r="C47" s="29">
        <f aca="true" t="shared" si="8" ref="C47:H47">(C10/$H10)*100</f>
        <v>79.03370885926626</v>
      </c>
      <c r="D47" s="29">
        <f t="shared" si="8"/>
        <v>11.193523652235461</v>
      </c>
      <c r="E47" s="29">
        <f t="shared" si="8"/>
        <v>3.7365813377374075</v>
      </c>
      <c r="F47" s="29">
        <f t="shared" si="8"/>
        <v>6.036186150760883</v>
      </c>
      <c r="G47" s="29">
        <f t="shared" si="8"/>
        <v>0</v>
      </c>
      <c r="H47" s="29">
        <f t="shared" si="8"/>
        <v>100</v>
      </c>
    </row>
    <row r="48" spans="1:8" ht="11.25">
      <c r="A48" s="4">
        <v>81</v>
      </c>
      <c r="B48" s="11" t="str">
        <f>+B11</f>
        <v>Ferrosalud</v>
      </c>
      <c r="C48" s="29">
        <f aca="true" t="shared" si="9" ref="C48:H48">(C11/$H11)*100</f>
        <v>92.23836284593362</v>
      </c>
      <c r="D48" s="29">
        <f t="shared" si="9"/>
        <v>0.04771498250450641</v>
      </c>
      <c r="E48" s="29">
        <f t="shared" si="9"/>
        <v>0.10073162973173577</v>
      </c>
      <c r="F48" s="29">
        <f t="shared" si="9"/>
        <v>7.613190541830135</v>
      </c>
      <c r="G48" s="29">
        <f t="shared" si="9"/>
        <v>0</v>
      </c>
      <c r="H48" s="29">
        <f t="shared" si="9"/>
        <v>100</v>
      </c>
    </row>
    <row r="49" spans="1:8" ht="11.25">
      <c r="A49" s="99">
        <f>+A12</f>
        <v>88</v>
      </c>
      <c r="B49" s="11" t="str">
        <f>+B12</f>
        <v>Mas Vida</v>
      </c>
      <c r="C49" s="29">
        <f aca="true" t="shared" si="10" ref="C49:H49">(C12/$H12)*100</f>
        <v>90.07261197293613</v>
      </c>
      <c r="D49" s="29">
        <f t="shared" si="10"/>
        <v>3.826438733245865</v>
      </c>
      <c r="E49" s="29">
        <f t="shared" si="10"/>
        <v>4.243523449358133</v>
      </c>
      <c r="F49" s="29">
        <f t="shared" si="10"/>
        <v>1.8574258444598801</v>
      </c>
      <c r="G49" s="29">
        <f t="shared" si="10"/>
        <v>0</v>
      </c>
      <c r="H49" s="29">
        <f t="shared" si="10"/>
        <v>100</v>
      </c>
    </row>
    <row r="50" spans="1:8" ht="11.25">
      <c r="A50" s="99">
        <f>+A13</f>
        <v>99</v>
      </c>
      <c r="B50" s="11" t="str">
        <f>+B13</f>
        <v>Isapre Banmédica</v>
      </c>
      <c r="C50" s="29">
        <f aca="true" t="shared" si="11" ref="C50:H50">(C13/$H13)*100</f>
        <v>86.8179250514358</v>
      </c>
      <c r="D50" s="29">
        <f t="shared" si="11"/>
        <v>6.274389896299214</v>
      </c>
      <c r="E50" s="29">
        <f t="shared" si="11"/>
        <v>1.9978337367005425</v>
      </c>
      <c r="F50" s="29">
        <f t="shared" si="11"/>
        <v>4.909851315564446</v>
      </c>
      <c r="G50" s="29">
        <f t="shared" si="11"/>
        <v>0</v>
      </c>
      <c r="H50" s="29">
        <f t="shared" si="11"/>
        <v>100</v>
      </c>
    </row>
    <row r="51" spans="1:8" ht="11.25">
      <c r="A51" s="99">
        <f>+A14</f>
        <v>107</v>
      </c>
      <c r="B51" s="11" t="str">
        <f>+B14</f>
        <v>Consalud S.A.</v>
      </c>
      <c r="C51" s="29">
        <f aca="true" t="shared" si="12" ref="C51:H51">(C14/$H14)*100</f>
        <v>89.32301182655226</v>
      </c>
      <c r="D51" s="29">
        <f t="shared" si="12"/>
        <v>1.3140787882684868</v>
      </c>
      <c r="E51" s="29">
        <f t="shared" si="12"/>
        <v>3.655237417134935</v>
      </c>
      <c r="F51" s="29">
        <f t="shared" si="12"/>
        <v>5.7076719680443135</v>
      </c>
      <c r="G51" s="29">
        <f t="shared" si="12"/>
        <v>0</v>
      </c>
      <c r="H51" s="29">
        <f t="shared" si="12"/>
        <v>100</v>
      </c>
    </row>
    <row r="52" spans="1:8" ht="11.25">
      <c r="A52" s="4"/>
      <c r="B52" s="4"/>
      <c r="C52" s="35"/>
      <c r="D52" s="35"/>
      <c r="E52" s="35"/>
      <c r="F52" s="35"/>
      <c r="G52" s="35"/>
      <c r="H52" s="26"/>
    </row>
    <row r="53" spans="2:8" ht="11.25">
      <c r="B53" s="11" t="s">
        <v>46</v>
      </c>
      <c r="C53" s="29">
        <f aca="true" t="shared" si="13" ref="C53:H53">(C16/$H16)*100</f>
        <v>87.15452476803344</v>
      </c>
      <c r="D53" s="29">
        <f t="shared" si="13"/>
        <v>3.7338864461489254</v>
      </c>
      <c r="E53" s="29">
        <f t="shared" si="13"/>
        <v>4.422352926619942</v>
      </c>
      <c r="F53" s="29">
        <f t="shared" si="13"/>
        <v>4.689235859197694</v>
      </c>
      <c r="G53" s="29">
        <f t="shared" si="13"/>
        <v>0</v>
      </c>
      <c r="H53" s="29">
        <f t="shared" si="13"/>
        <v>100</v>
      </c>
    </row>
    <row r="54" spans="1:8" ht="11.25">
      <c r="A54" s="4"/>
      <c r="B54" s="4"/>
      <c r="C54" s="35"/>
      <c r="D54" s="35"/>
      <c r="E54" s="35"/>
      <c r="F54" s="35"/>
      <c r="G54" s="35"/>
      <c r="H54" s="26"/>
    </row>
    <row r="55" spans="1:8" ht="11.25">
      <c r="A55" s="4">
        <v>62</v>
      </c>
      <c r="B55" s="11" t="str">
        <f aca="true" t="shared" si="14" ref="B55:B60">+B18</f>
        <v>San Lorenzo</v>
      </c>
      <c r="C55" s="29">
        <f aca="true" t="shared" si="15" ref="C55:H59">(C18/$H18)*100</f>
        <v>92.07940645678765</v>
      </c>
      <c r="D55" s="29">
        <f t="shared" si="15"/>
        <v>0</v>
      </c>
      <c r="E55" s="29">
        <f t="shared" si="15"/>
        <v>1.503910166432725</v>
      </c>
      <c r="F55" s="29">
        <f t="shared" si="15"/>
        <v>6.416683376779626</v>
      </c>
      <c r="G55" s="29">
        <f t="shared" si="15"/>
        <v>0</v>
      </c>
      <c r="H55" s="29">
        <f t="shared" si="15"/>
        <v>100</v>
      </c>
    </row>
    <row r="56" spans="1:8" ht="11.25">
      <c r="A56" s="4">
        <v>63</v>
      </c>
      <c r="B56" s="11" t="str">
        <f t="shared" si="14"/>
        <v>Fusat Ltda.</v>
      </c>
      <c r="C56" s="29">
        <f t="shared" si="15"/>
        <v>68.58933808729657</v>
      </c>
      <c r="D56" s="29">
        <f t="shared" si="15"/>
        <v>0.4456840531370407</v>
      </c>
      <c r="E56" s="29">
        <f t="shared" si="15"/>
        <v>4.157800908620392</v>
      </c>
      <c r="F56" s="29">
        <f t="shared" si="15"/>
        <v>26.807176950945998</v>
      </c>
      <c r="G56" s="29">
        <f t="shared" si="15"/>
        <v>0</v>
      </c>
      <c r="H56" s="29">
        <f t="shared" si="15"/>
        <v>100</v>
      </c>
    </row>
    <row r="57" spans="1:8" ht="11.25">
      <c r="A57" s="4">
        <v>65</v>
      </c>
      <c r="B57" s="11" t="str">
        <f t="shared" si="14"/>
        <v>Chuquicamata</v>
      </c>
      <c r="C57" s="29">
        <f t="shared" si="15"/>
        <v>86.28404146747596</v>
      </c>
      <c r="D57" s="29">
        <f t="shared" si="15"/>
        <v>0.6284578610946984</v>
      </c>
      <c r="E57" s="29">
        <f t="shared" si="15"/>
        <v>3.59617553848633</v>
      </c>
      <c r="F57" s="29">
        <f t="shared" si="15"/>
        <v>9.49132513294301</v>
      </c>
      <c r="G57" s="29">
        <f t="shared" si="15"/>
        <v>0</v>
      </c>
      <c r="H57" s="29">
        <f t="shared" si="15"/>
        <v>100</v>
      </c>
    </row>
    <row r="58" spans="1:8" ht="11.25">
      <c r="A58" s="4">
        <v>68</v>
      </c>
      <c r="B58" s="11" t="str">
        <f t="shared" si="14"/>
        <v>Río Blanco</v>
      </c>
      <c r="C58" s="29">
        <f t="shared" si="15"/>
        <v>84.29918096121156</v>
      </c>
      <c r="D58" s="29">
        <f t="shared" si="15"/>
        <v>0.200896306598671</v>
      </c>
      <c r="E58" s="29">
        <f t="shared" si="15"/>
        <v>4.759697110183898</v>
      </c>
      <c r="F58" s="29">
        <f t="shared" si="15"/>
        <v>10.740225622005873</v>
      </c>
      <c r="G58" s="29">
        <f t="shared" si="15"/>
        <v>0</v>
      </c>
      <c r="H58" s="29">
        <f t="shared" si="15"/>
        <v>100</v>
      </c>
    </row>
    <row r="59" spans="1:8" ht="11.25">
      <c r="A59" s="4">
        <v>76</v>
      </c>
      <c r="B59" s="11" t="str">
        <f t="shared" si="14"/>
        <v>Isapre Fundación</v>
      </c>
      <c r="C59" s="29">
        <f t="shared" si="15"/>
        <v>66.58547900719091</v>
      </c>
      <c r="D59" s="29">
        <f t="shared" si="15"/>
        <v>0.24742905744993426</v>
      </c>
      <c r="E59" s="29">
        <f t="shared" si="15"/>
        <v>0.6301708806928014</v>
      </c>
      <c r="F59" s="29">
        <f t="shared" si="15"/>
        <v>32.53692105466636</v>
      </c>
      <c r="G59" s="29">
        <f t="shared" si="15"/>
        <v>0</v>
      </c>
      <c r="H59" s="29">
        <f t="shared" si="15"/>
        <v>100</v>
      </c>
    </row>
    <row r="60" spans="1:8" ht="11.25">
      <c r="A60" s="4">
        <v>94</v>
      </c>
      <c r="B60" s="11" t="str">
        <f t="shared" si="14"/>
        <v>Cruz del Norte</v>
      </c>
      <c r="C60" s="29">
        <f aca="true" t="shared" si="16" ref="C60:H60">(C23/$H23)*100</f>
        <v>98.99320412786308</v>
      </c>
      <c r="D60" s="29">
        <f t="shared" si="16"/>
        <v>0.05033979360684621</v>
      </c>
      <c r="E60" s="29">
        <f t="shared" si="16"/>
        <v>0</v>
      </c>
      <c r="F60" s="29">
        <f t="shared" si="16"/>
        <v>0.9564560785300781</v>
      </c>
      <c r="G60" s="29">
        <f t="shared" si="16"/>
        <v>0</v>
      </c>
      <c r="H60" s="29">
        <f t="shared" si="16"/>
        <v>100</v>
      </c>
    </row>
    <row r="61" spans="1:8" ht="11.25">
      <c r="A61" s="4"/>
      <c r="B61" s="4"/>
      <c r="C61" s="35"/>
      <c r="D61" s="35"/>
      <c r="E61" s="35"/>
      <c r="F61" s="35"/>
      <c r="G61" s="35"/>
      <c r="H61" s="26"/>
    </row>
    <row r="62" spans="1:8" ht="11.25">
      <c r="A62" s="11"/>
      <c r="B62" s="11" t="s">
        <v>52</v>
      </c>
      <c r="C62" s="29">
        <f aca="true" t="shared" si="17" ref="C62:H62">(C25/$H25)*100</f>
        <v>76.94357906256343</v>
      </c>
      <c r="D62" s="29">
        <f t="shared" si="17"/>
        <v>0.4130298564103469</v>
      </c>
      <c r="E62" s="29">
        <f t="shared" si="17"/>
        <v>2.9397488284249267</v>
      </c>
      <c r="F62" s="29">
        <f t="shared" si="17"/>
        <v>19.703642252601295</v>
      </c>
      <c r="G62" s="29">
        <f t="shared" si="17"/>
        <v>0</v>
      </c>
      <c r="H62" s="29">
        <f t="shared" si="17"/>
        <v>100</v>
      </c>
    </row>
    <row r="63" spans="1:8" ht="11.25">
      <c r="A63" s="4"/>
      <c r="B63" s="4"/>
      <c r="C63" s="35"/>
      <c r="D63" s="35"/>
      <c r="E63" s="35"/>
      <c r="F63" s="35"/>
      <c r="G63" s="35"/>
      <c r="H63" s="26"/>
    </row>
    <row r="64" spans="1:8" ht="11.25">
      <c r="A64" s="15"/>
      <c r="B64" s="15" t="s">
        <v>53</v>
      </c>
      <c r="C64" s="29">
        <f aca="true" t="shared" si="18" ref="C64:H64">(C27/$H27)*100</f>
        <v>86.73839985383377</v>
      </c>
      <c r="D64" s="29">
        <f t="shared" si="18"/>
        <v>3.598552148686734</v>
      </c>
      <c r="E64" s="29">
        <f t="shared" si="18"/>
        <v>4.361932616792716</v>
      </c>
      <c r="F64" s="29">
        <f t="shared" si="18"/>
        <v>5.30111538068678</v>
      </c>
      <c r="G64" s="29">
        <f t="shared" si="18"/>
        <v>0</v>
      </c>
      <c r="H64" s="29">
        <f t="shared" si="18"/>
        <v>100</v>
      </c>
    </row>
    <row r="65" spans="1:8" ht="11.25">
      <c r="A65" s="4"/>
      <c r="B65" s="4"/>
      <c r="C65" s="35"/>
      <c r="D65" s="35"/>
      <c r="E65" s="35"/>
      <c r="F65" s="35"/>
      <c r="G65" s="35"/>
      <c r="H65" s="35"/>
    </row>
    <row r="66" spans="1:8" ht="12" thickBot="1">
      <c r="A66" s="27"/>
      <c r="B66" s="27" t="s">
        <v>54</v>
      </c>
      <c r="C66" s="28"/>
      <c r="D66" s="28"/>
      <c r="E66" s="28"/>
      <c r="F66" s="28"/>
      <c r="G66" s="28"/>
      <c r="H66" s="28"/>
    </row>
    <row r="67" ht="11.25">
      <c r="B67" s="11" t="str">
        <f>+'Cartera vigente por mes'!B27</f>
        <v>Fuente: Superintendencia de Salud, Archivo Maestro de Beneficiarios.</v>
      </c>
    </row>
    <row r="68" ht="11.25"/>
    <row r="69" spans="1:8" ht="17.25" customHeight="1">
      <c r="A69" s="153" t="s">
        <v>233</v>
      </c>
      <c r="B69" s="153"/>
      <c r="C69" s="153"/>
      <c r="D69" s="153"/>
      <c r="E69" s="153"/>
      <c r="F69" s="153"/>
      <c r="G69" s="153"/>
      <c r="H69" s="153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</sheetData>
  <mergeCells count="7">
    <mergeCell ref="B32:H32"/>
    <mergeCell ref="A38:H38"/>
    <mergeCell ref="A69:H69"/>
    <mergeCell ref="A1:H1"/>
    <mergeCell ref="B2:H2"/>
    <mergeCell ref="B3:H3"/>
    <mergeCell ref="B4:H4"/>
  </mergeCells>
  <hyperlinks>
    <hyperlink ref="A1" location="Indice!A1" display="Volver"/>
    <hyperlink ref="A38" location="Indice!A1" display="Volver"/>
    <hyperlink ref="A69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4"/>
  <sheetViews>
    <sheetView showGridLines="0" zoomScale="80" zoomScaleNormal="80" workbookViewId="0" topLeftCell="A1">
      <selection activeCell="B3" sqref="B3:T3"/>
    </sheetView>
  </sheetViews>
  <sheetFormatPr defaultColWidth="6.796875" defaultRowHeight="15" zeroHeight="1"/>
  <cols>
    <col min="1" max="1" width="4" style="1" bestFit="1" customWidth="1"/>
    <col min="2" max="2" width="19.59765625" style="1" customWidth="1"/>
    <col min="3" max="3" width="6.59765625" style="1" bestFit="1" customWidth="1"/>
    <col min="4" max="4" width="6" style="1" customWidth="1"/>
    <col min="5" max="7" width="6.59765625" style="1" bestFit="1" customWidth="1"/>
    <col min="8" max="9" width="8.5" style="1" bestFit="1" customWidth="1"/>
    <col min="10" max="12" width="7.5" style="1" bestFit="1" customWidth="1"/>
    <col min="13" max="13" width="7" style="1" bestFit="1" customWidth="1"/>
    <col min="14" max="14" width="7.5" style="1" bestFit="1" customWidth="1"/>
    <col min="15" max="17" width="6.59765625" style="1" bestFit="1" customWidth="1"/>
    <col min="18" max="18" width="6.19921875" style="1" bestFit="1" customWidth="1"/>
    <col min="19" max="19" width="8.3984375" style="1" hidden="1" customWidth="1"/>
    <col min="20" max="20" width="9.19921875" style="1" bestFit="1" customWidth="1"/>
    <col min="21" max="22" width="0" style="1" hidden="1" customWidth="1"/>
    <col min="23" max="23" width="8.8984375" style="1" hidden="1" customWidth="1"/>
    <col min="24" max="16384" width="0" style="1" hidden="1" customWidth="1"/>
  </cols>
  <sheetData>
    <row r="1" spans="1:20" ht="15">
      <c r="A1" s="153" t="s">
        <v>233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2:256" ht="13.5">
      <c r="B2" s="154" t="s">
        <v>55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54" t="s">
        <v>259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12" t="s">
        <v>1</v>
      </c>
      <c r="B5" s="112" t="s">
        <v>1</v>
      </c>
      <c r="C5" s="163" t="s">
        <v>56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38"/>
      <c r="T5" s="138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20" t="s">
        <v>39</v>
      </c>
      <c r="B6" s="120" t="s">
        <v>40</v>
      </c>
      <c r="C6" s="125" t="s">
        <v>272</v>
      </c>
      <c r="D6" s="125" t="s">
        <v>273</v>
      </c>
      <c r="E6" s="125" t="s">
        <v>57</v>
      </c>
      <c r="F6" s="125" t="s">
        <v>58</v>
      </c>
      <c r="G6" s="125" t="s">
        <v>59</v>
      </c>
      <c r="H6" s="125" t="s">
        <v>60</v>
      </c>
      <c r="I6" s="125" t="s">
        <v>61</v>
      </c>
      <c r="J6" s="125" t="s">
        <v>62</v>
      </c>
      <c r="K6" s="125" t="s">
        <v>63</v>
      </c>
      <c r="L6" s="125" t="s">
        <v>64</v>
      </c>
      <c r="M6" s="125" t="s">
        <v>65</v>
      </c>
      <c r="N6" s="125" t="s">
        <v>66</v>
      </c>
      <c r="O6" s="125" t="s">
        <v>67</v>
      </c>
      <c r="P6" s="125" t="s">
        <v>68</v>
      </c>
      <c r="Q6" s="125" t="s">
        <v>69</v>
      </c>
      <c r="R6" s="126" t="s">
        <v>70</v>
      </c>
      <c r="S6" s="126" t="s">
        <v>224</v>
      </c>
      <c r="T6" s="139" t="s">
        <v>4</v>
      </c>
      <c r="U6" s="21"/>
      <c r="V6" s="21"/>
      <c r="W6" s="4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67</v>
      </c>
      <c r="B7" s="11" t="str">
        <f>+'Beneficiarios por tipo'!B8</f>
        <v>Colmena Golden Cross</v>
      </c>
      <c r="C7" s="23">
        <v>34</v>
      </c>
      <c r="D7" s="23">
        <v>206</v>
      </c>
      <c r="E7" s="23">
        <v>3358</v>
      </c>
      <c r="F7" s="23">
        <v>16248</v>
      </c>
      <c r="G7" s="23">
        <v>21167</v>
      </c>
      <c r="H7" s="23">
        <v>19433</v>
      </c>
      <c r="I7" s="23">
        <v>14962</v>
      </c>
      <c r="J7" s="23">
        <v>12783</v>
      </c>
      <c r="K7" s="23">
        <v>10752</v>
      </c>
      <c r="L7" s="23">
        <v>8206</v>
      </c>
      <c r="M7" s="23">
        <v>6314</v>
      </c>
      <c r="N7" s="23">
        <v>3810</v>
      </c>
      <c r="O7" s="23">
        <v>2008</v>
      </c>
      <c r="P7" s="23">
        <v>1111</v>
      </c>
      <c r="Q7" s="23">
        <v>604</v>
      </c>
      <c r="R7" s="23">
        <v>231</v>
      </c>
      <c r="S7" s="23">
        <v>1</v>
      </c>
      <c r="T7" s="26">
        <f aca="true" t="shared" si="0" ref="T7:T13">SUM(C7:S7)</f>
        <v>121228</v>
      </c>
      <c r="U7" s="21"/>
      <c r="V7" s="21"/>
      <c r="W7" s="5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78</v>
      </c>
      <c r="B8" s="11" t="str">
        <f>+'Beneficiarios por tipo'!B9</f>
        <v>Isapre Cruz Blanca S.A.</v>
      </c>
      <c r="C8" s="23">
        <v>123</v>
      </c>
      <c r="D8" s="23">
        <v>1011</v>
      </c>
      <c r="E8" s="23">
        <v>10340</v>
      </c>
      <c r="F8" s="23">
        <v>23197</v>
      </c>
      <c r="G8" s="23">
        <v>28616</v>
      </c>
      <c r="H8" s="23">
        <v>27318</v>
      </c>
      <c r="I8" s="23">
        <v>22966</v>
      </c>
      <c r="J8" s="23">
        <v>20056</v>
      </c>
      <c r="K8" s="23">
        <v>15642</v>
      </c>
      <c r="L8" s="23">
        <v>11307</v>
      </c>
      <c r="M8" s="23">
        <v>7924</v>
      </c>
      <c r="N8" s="23">
        <v>3911</v>
      </c>
      <c r="O8" s="23">
        <v>1756</v>
      </c>
      <c r="P8" s="23">
        <v>1156</v>
      </c>
      <c r="Q8" s="23">
        <v>539</v>
      </c>
      <c r="R8" s="23">
        <v>210</v>
      </c>
      <c r="S8" s="23"/>
      <c r="T8" s="26">
        <f t="shared" si="0"/>
        <v>176072</v>
      </c>
      <c r="U8" s="21"/>
      <c r="V8" s="21"/>
      <c r="W8" s="5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80</v>
      </c>
      <c r="B9" s="11" t="str">
        <f>+'Beneficiarios por tipo'!B10</f>
        <v>Vida Tres</v>
      </c>
      <c r="C9" s="23">
        <v>8</v>
      </c>
      <c r="D9" s="23">
        <v>101</v>
      </c>
      <c r="E9" s="23">
        <v>1043</v>
      </c>
      <c r="F9" s="23">
        <v>4214</v>
      </c>
      <c r="G9" s="23">
        <v>6243</v>
      </c>
      <c r="H9" s="23">
        <v>6872</v>
      </c>
      <c r="I9" s="23">
        <v>5914</v>
      </c>
      <c r="J9" s="23">
        <v>4876</v>
      </c>
      <c r="K9" s="23">
        <v>3869</v>
      </c>
      <c r="L9" s="23">
        <v>2890</v>
      </c>
      <c r="M9" s="23">
        <v>2427</v>
      </c>
      <c r="N9" s="23">
        <v>1501</v>
      </c>
      <c r="O9" s="23">
        <v>884</v>
      </c>
      <c r="P9" s="23">
        <v>609</v>
      </c>
      <c r="Q9" s="23">
        <v>283</v>
      </c>
      <c r="R9" s="23">
        <v>113</v>
      </c>
      <c r="S9" s="23"/>
      <c r="T9" s="26">
        <f>SUM(C9:S9)</f>
        <v>41847</v>
      </c>
      <c r="U9" s="21"/>
      <c r="V9" s="21"/>
      <c r="W9" s="5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81</v>
      </c>
      <c r="B10" s="11" t="str">
        <f>+'Beneficiarios por tipo'!B11</f>
        <v>Ferrosalud</v>
      </c>
      <c r="C10" s="23">
        <v>9</v>
      </c>
      <c r="D10" s="23">
        <v>30</v>
      </c>
      <c r="E10" s="23">
        <v>521</v>
      </c>
      <c r="F10" s="23">
        <v>645</v>
      </c>
      <c r="G10" s="23">
        <v>747</v>
      </c>
      <c r="H10" s="23">
        <v>771</v>
      </c>
      <c r="I10" s="23">
        <v>786</v>
      </c>
      <c r="J10" s="23">
        <v>730</v>
      </c>
      <c r="K10" s="23">
        <v>494</v>
      </c>
      <c r="L10" s="23">
        <v>494</v>
      </c>
      <c r="M10" s="23">
        <v>501</v>
      </c>
      <c r="N10" s="23">
        <v>242</v>
      </c>
      <c r="O10" s="23">
        <v>124</v>
      </c>
      <c r="P10" s="23">
        <v>62</v>
      </c>
      <c r="Q10" s="23">
        <v>6</v>
      </c>
      <c r="R10" s="23">
        <v>3</v>
      </c>
      <c r="S10" s="23"/>
      <c r="T10" s="26">
        <f>SUM(C10:S10)</f>
        <v>6165</v>
      </c>
      <c r="U10" s="21"/>
      <c r="V10" s="21"/>
      <c r="W10" s="5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88</v>
      </c>
      <c r="B11" s="11" t="str">
        <f>+'Beneficiarios por tipo'!B12</f>
        <v>Mas Vida</v>
      </c>
      <c r="C11" s="23">
        <v>97</v>
      </c>
      <c r="D11" s="23">
        <v>196</v>
      </c>
      <c r="E11" s="23">
        <v>2871</v>
      </c>
      <c r="F11" s="23">
        <v>13326</v>
      </c>
      <c r="G11" s="23">
        <v>19080</v>
      </c>
      <c r="H11" s="23">
        <v>18406</v>
      </c>
      <c r="I11" s="23">
        <v>14318</v>
      </c>
      <c r="J11" s="23">
        <v>10711</v>
      </c>
      <c r="K11" s="23">
        <v>7233</v>
      </c>
      <c r="L11" s="23">
        <v>4018</v>
      </c>
      <c r="M11" s="23">
        <v>1655</v>
      </c>
      <c r="N11" s="23">
        <v>838</v>
      </c>
      <c r="O11" s="23">
        <v>412</v>
      </c>
      <c r="P11" s="23">
        <v>258</v>
      </c>
      <c r="Q11" s="23">
        <v>151</v>
      </c>
      <c r="R11" s="23">
        <v>65</v>
      </c>
      <c r="S11" s="23"/>
      <c r="T11" s="26">
        <f t="shared" si="0"/>
        <v>93635</v>
      </c>
      <c r="U11" s="21"/>
      <c r="V11" s="21"/>
      <c r="W11" s="5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99</v>
      </c>
      <c r="B12" s="11" t="str">
        <f>+'Beneficiarios por tipo'!B13</f>
        <v>Isapre Banmédica</v>
      </c>
      <c r="C12" s="23">
        <v>35</v>
      </c>
      <c r="D12" s="23">
        <v>1423</v>
      </c>
      <c r="E12" s="23">
        <v>14640</v>
      </c>
      <c r="F12" s="23">
        <v>28083</v>
      </c>
      <c r="G12" s="23">
        <v>29186</v>
      </c>
      <c r="H12" s="23">
        <v>27721</v>
      </c>
      <c r="I12" s="23">
        <v>24532</v>
      </c>
      <c r="J12" s="23">
        <v>21060</v>
      </c>
      <c r="K12" s="23">
        <v>16082</v>
      </c>
      <c r="L12" s="23">
        <v>11740</v>
      </c>
      <c r="M12" s="23">
        <v>8680</v>
      </c>
      <c r="N12" s="23">
        <v>4787</v>
      </c>
      <c r="O12" s="23">
        <v>2525</v>
      </c>
      <c r="P12" s="23">
        <v>1674</v>
      </c>
      <c r="Q12" s="23">
        <v>1013</v>
      </c>
      <c r="R12" s="23">
        <v>535</v>
      </c>
      <c r="S12" s="23"/>
      <c r="T12" s="26">
        <f t="shared" si="0"/>
        <v>193716</v>
      </c>
      <c r="U12" s="21"/>
      <c r="V12" s="21"/>
      <c r="W12" s="5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107</v>
      </c>
      <c r="B13" s="11" t="str">
        <f>+'Beneficiarios por tipo'!B14</f>
        <v>Consalud S.A.</v>
      </c>
      <c r="C13" s="23">
        <v>69</v>
      </c>
      <c r="D13" s="23">
        <v>4253</v>
      </c>
      <c r="E13" s="23">
        <v>26068</v>
      </c>
      <c r="F13" s="23">
        <v>32399</v>
      </c>
      <c r="G13" s="23">
        <v>30633</v>
      </c>
      <c r="H13" s="23">
        <v>29571</v>
      </c>
      <c r="I13" s="23">
        <v>27942</v>
      </c>
      <c r="J13" s="23">
        <v>26345</v>
      </c>
      <c r="K13" s="23">
        <v>20354</v>
      </c>
      <c r="L13" s="23">
        <v>15323</v>
      </c>
      <c r="M13" s="23">
        <v>9543</v>
      </c>
      <c r="N13" s="23">
        <v>4795</v>
      </c>
      <c r="O13" s="23">
        <v>2778</v>
      </c>
      <c r="P13" s="23">
        <v>1955</v>
      </c>
      <c r="Q13" s="23">
        <v>799</v>
      </c>
      <c r="R13" s="23">
        <v>377</v>
      </c>
      <c r="S13" s="23"/>
      <c r="T13" s="26">
        <f t="shared" si="0"/>
        <v>233204</v>
      </c>
      <c r="U13" s="21"/>
      <c r="V13" s="21"/>
      <c r="W13" s="5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2:256" ht="11.25">
      <c r="B15" s="11" t="s">
        <v>46</v>
      </c>
      <c r="C15" s="26">
        <f aca="true" t="shared" si="1" ref="C15:T15">SUM(C7:C14)</f>
        <v>375</v>
      </c>
      <c r="D15" s="26">
        <f t="shared" si="1"/>
        <v>7220</v>
      </c>
      <c r="E15" s="26">
        <f t="shared" si="1"/>
        <v>58841</v>
      </c>
      <c r="F15" s="26">
        <f t="shared" si="1"/>
        <v>118112</v>
      </c>
      <c r="G15" s="26">
        <f t="shared" si="1"/>
        <v>135672</v>
      </c>
      <c r="H15" s="26">
        <f t="shared" si="1"/>
        <v>130092</v>
      </c>
      <c r="I15" s="26">
        <f t="shared" si="1"/>
        <v>111420</v>
      </c>
      <c r="J15" s="26">
        <f t="shared" si="1"/>
        <v>96561</v>
      </c>
      <c r="K15" s="26">
        <f t="shared" si="1"/>
        <v>74426</v>
      </c>
      <c r="L15" s="26">
        <f t="shared" si="1"/>
        <v>53978</v>
      </c>
      <c r="M15" s="26">
        <f t="shared" si="1"/>
        <v>37044</v>
      </c>
      <c r="N15" s="26">
        <f t="shared" si="1"/>
        <v>19884</v>
      </c>
      <c r="O15" s="26">
        <f t="shared" si="1"/>
        <v>10487</v>
      </c>
      <c r="P15" s="26">
        <f t="shared" si="1"/>
        <v>6825</v>
      </c>
      <c r="Q15" s="26">
        <f t="shared" si="1"/>
        <v>3395</v>
      </c>
      <c r="R15" s="26">
        <f t="shared" si="1"/>
        <v>1534</v>
      </c>
      <c r="S15" s="26">
        <f t="shared" si="1"/>
        <v>1</v>
      </c>
      <c r="T15" s="26">
        <f t="shared" si="1"/>
        <v>865867</v>
      </c>
      <c r="U15" s="21"/>
      <c r="V15" s="21"/>
      <c r="W15" s="5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62</v>
      </c>
      <c r="B17" s="11" t="str">
        <f>+'Beneficiarios por tipo'!B18</f>
        <v>San Lorenzo</v>
      </c>
      <c r="C17" s="23">
        <v>1</v>
      </c>
      <c r="D17" s="23"/>
      <c r="E17" s="23">
        <v>4</v>
      </c>
      <c r="F17" s="23">
        <v>24</v>
      </c>
      <c r="G17" s="23">
        <v>84</v>
      </c>
      <c r="H17" s="23">
        <v>105</v>
      </c>
      <c r="I17" s="23">
        <v>94</v>
      </c>
      <c r="J17" s="23">
        <v>208</v>
      </c>
      <c r="K17" s="23">
        <v>353</v>
      </c>
      <c r="L17" s="23">
        <v>347</v>
      </c>
      <c r="M17" s="23">
        <v>169</v>
      </c>
      <c r="N17" s="23">
        <v>37</v>
      </c>
      <c r="O17" s="23">
        <v>16</v>
      </c>
      <c r="P17" s="23">
        <v>6</v>
      </c>
      <c r="Q17" s="23">
        <v>3</v>
      </c>
      <c r="R17" s="23"/>
      <c r="S17" s="23"/>
      <c r="T17" s="26">
        <f aca="true" t="shared" si="2" ref="T17:T22">SUM(C17:S17)</f>
        <v>1451</v>
      </c>
      <c r="U17" s="21"/>
      <c r="V17" s="21"/>
      <c r="W17" s="5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>
        <v>63</v>
      </c>
      <c r="B18" s="11" t="str">
        <f>+'Beneficiarios por tipo'!B19</f>
        <v>Fusat Ltda.</v>
      </c>
      <c r="C18" s="23">
        <v>213</v>
      </c>
      <c r="D18" s="23">
        <v>29</v>
      </c>
      <c r="E18" s="23">
        <v>134</v>
      </c>
      <c r="F18" s="23">
        <v>497</v>
      </c>
      <c r="G18" s="23">
        <v>947</v>
      </c>
      <c r="H18" s="23">
        <v>855</v>
      </c>
      <c r="I18" s="23">
        <v>933</v>
      </c>
      <c r="J18" s="23">
        <v>983</v>
      </c>
      <c r="K18" s="23">
        <v>1249</v>
      </c>
      <c r="L18" s="23">
        <v>1779</v>
      </c>
      <c r="M18" s="23">
        <v>1644</v>
      </c>
      <c r="N18" s="23">
        <v>994</v>
      </c>
      <c r="O18" s="23">
        <v>458</v>
      </c>
      <c r="P18" s="23">
        <v>186</v>
      </c>
      <c r="Q18" s="23">
        <v>49</v>
      </c>
      <c r="R18" s="23">
        <v>17</v>
      </c>
      <c r="S18" s="23"/>
      <c r="T18" s="26">
        <f t="shared" si="2"/>
        <v>10967</v>
      </c>
      <c r="U18" s="21"/>
      <c r="V18" s="21"/>
      <c r="W18" s="5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ht="11.25">
      <c r="A19" s="4">
        <v>65</v>
      </c>
      <c r="B19" s="11" t="str">
        <f>+'Beneficiarios por tipo'!B20</f>
        <v>Chuquicamata</v>
      </c>
      <c r="C19" s="23">
        <v>198</v>
      </c>
      <c r="D19" s="23">
        <v>15</v>
      </c>
      <c r="E19" s="23">
        <v>78</v>
      </c>
      <c r="F19" s="23">
        <v>512</v>
      </c>
      <c r="G19" s="23">
        <v>728</v>
      </c>
      <c r="H19" s="23">
        <v>844</v>
      </c>
      <c r="I19" s="23">
        <v>1363</v>
      </c>
      <c r="J19" s="23">
        <v>1712</v>
      </c>
      <c r="K19" s="23">
        <v>1616</v>
      </c>
      <c r="L19" s="23">
        <v>1466</v>
      </c>
      <c r="M19" s="23">
        <v>1059</v>
      </c>
      <c r="N19" s="23">
        <v>440</v>
      </c>
      <c r="O19" s="23">
        <v>108</v>
      </c>
      <c r="P19" s="23">
        <v>32</v>
      </c>
      <c r="Q19" s="23">
        <v>20</v>
      </c>
      <c r="R19" s="23">
        <v>3</v>
      </c>
      <c r="S19" s="23"/>
      <c r="T19" s="26">
        <f t="shared" si="2"/>
        <v>10194</v>
      </c>
      <c r="U19" s="21"/>
      <c r="V19" s="21"/>
      <c r="W19" s="5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>
        <v>68</v>
      </c>
      <c r="B20" s="11" t="str">
        <f>+'Beneficiarios por tipo'!B21</f>
        <v>Río Blanco</v>
      </c>
      <c r="C20" s="23"/>
      <c r="D20" s="23"/>
      <c r="E20" s="23">
        <v>3</v>
      </c>
      <c r="F20" s="23">
        <v>64</v>
      </c>
      <c r="G20" s="23">
        <v>186</v>
      </c>
      <c r="H20" s="23">
        <v>230</v>
      </c>
      <c r="I20" s="23">
        <v>243</v>
      </c>
      <c r="J20" s="23">
        <v>226</v>
      </c>
      <c r="K20" s="23">
        <v>226</v>
      </c>
      <c r="L20" s="23">
        <v>282</v>
      </c>
      <c r="M20" s="23">
        <v>238</v>
      </c>
      <c r="N20" s="23">
        <v>102</v>
      </c>
      <c r="O20" s="23">
        <v>20</v>
      </c>
      <c r="P20" s="23">
        <v>13</v>
      </c>
      <c r="Q20" s="23">
        <v>3</v>
      </c>
      <c r="R20" s="23">
        <v>1</v>
      </c>
      <c r="S20" s="23"/>
      <c r="T20" s="26">
        <f t="shared" si="2"/>
        <v>1837</v>
      </c>
      <c r="U20" s="21"/>
      <c r="V20" s="21"/>
      <c r="W20" s="5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76</v>
      </c>
      <c r="B21" s="11" t="str">
        <f>+'Beneficiarios por tipo'!B22</f>
        <v>Isapre Fundación</v>
      </c>
      <c r="C21" s="23">
        <v>2</v>
      </c>
      <c r="D21" s="23">
        <v>5</v>
      </c>
      <c r="E21" s="23">
        <v>62</v>
      </c>
      <c r="F21" s="23">
        <v>376</v>
      </c>
      <c r="G21" s="23">
        <v>412</v>
      </c>
      <c r="H21" s="23">
        <v>530</v>
      </c>
      <c r="I21" s="23">
        <v>612</v>
      </c>
      <c r="J21" s="23">
        <v>572</v>
      </c>
      <c r="K21" s="23">
        <v>528</v>
      </c>
      <c r="L21" s="23">
        <v>732</v>
      </c>
      <c r="M21" s="23">
        <v>1122</v>
      </c>
      <c r="N21" s="23">
        <v>741</v>
      </c>
      <c r="O21" s="23">
        <v>412</v>
      </c>
      <c r="P21" s="23">
        <v>420</v>
      </c>
      <c r="Q21" s="23">
        <v>426</v>
      </c>
      <c r="R21" s="23">
        <v>302</v>
      </c>
      <c r="S21" s="23"/>
      <c r="T21" s="26">
        <f t="shared" si="2"/>
        <v>7254</v>
      </c>
      <c r="U21" s="21"/>
      <c r="V21" s="21"/>
      <c r="W21" s="5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94</v>
      </c>
      <c r="B22" s="11" t="str">
        <f>+'Beneficiarios por tipo'!B23</f>
        <v>Cruz del Norte</v>
      </c>
      <c r="C22" s="23"/>
      <c r="D22" s="23"/>
      <c r="E22" s="23">
        <v>22</v>
      </c>
      <c r="F22" s="23">
        <v>71</v>
      </c>
      <c r="G22" s="23">
        <v>114</v>
      </c>
      <c r="H22" s="23">
        <v>151</v>
      </c>
      <c r="I22" s="23">
        <v>191</v>
      </c>
      <c r="J22" s="23">
        <v>217</v>
      </c>
      <c r="K22" s="23">
        <v>203</v>
      </c>
      <c r="L22" s="23">
        <v>158</v>
      </c>
      <c r="M22" s="23">
        <v>74</v>
      </c>
      <c r="N22" s="23">
        <v>25</v>
      </c>
      <c r="O22" s="23">
        <v>9</v>
      </c>
      <c r="P22" s="23">
        <v>4</v>
      </c>
      <c r="Q22" s="23">
        <v>1</v>
      </c>
      <c r="R22" s="23"/>
      <c r="S22" s="23"/>
      <c r="T22" s="26">
        <f t="shared" si="2"/>
        <v>1240</v>
      </c>
      <c r="U22" s="21"/>
      <c r="V22" s="21"/>
      <c r="W22" s="5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11"/>
      <c r="B24" s="11" t="s">
        <v>52</v>
      </c>
      <c r="C24" s="26">
        <f aca="true" t="shared" si="3" ref="C24:T24">SUM(C17:C22)</f>
        <v>414</v>
      </c>
      <c r="D24" s="26">
        <f>SUM(D17:D22)</f>
        <v>49</v>
      </c>
      <c r="E24" s="26">
        <f t="shared" si="3"/>
        <v>303</v>
      </c>
      <c r="F24" s="26">
        <f t="shared" si="3"/>
        <v>1544</v>
      </c>
      <c r="G24" s="26">
        <f t="shared" si="3"/>
        <v>2471</v>
      </c>
      <c r="H24" s="26">
        <f t="shared" si="3"/>
        <v>2715</v>
      </c>
      <c r="I24" s="26">
        <f t="shared" si="3"/>
        <v>3436</v>
      </c>
      <c r="J24" s="26">
        <f t="shared" si="3"/>
        <v>3918</v>
      </c>
      <c r="K24" s="26">
        <f t="shared" si="3"/>
        <v>4175</v>
      </c>
      <c r="L24" s="26">
        <f t="shared" si="3"/>
        <v>4764</v>
      </c>
      <c r="M24" s="26">
        <f t="shared" si="3"/>
        <v>4306</v>
      </c>
      <c r="N24" s="26">
        <f t="shared" si="3"/>
        <v>2339</v>
      </c>
      <c r="O24" s="26">
        <f t="shared" si="3"/>
        <v>1023</v>
      </c>
      <c r="P24" s="26">
        <f t="shared" si="3"/>
        <v>661</v>
      </c>
      <c r="Q24" s="26">
        <f t="shared" si="3"/>
        <v>502</v>
      </c>
      <c r="R24" s="26">
        <f t="shared" si="3"/>
        <v>323</v>
      </c>
      <c r="S24" s="26">
        <f t="shared" si="3"/>
        <v>0</v>
      </c>
      <c r="T24" s="26">
        <f t="shared" si="3"/>
        <v>32943</v>
      </c>
      <c r="U24" s="21"/>
      <c r="V24" s="21"/>
      <c r="W24" s="50">
        <f>+T24/'Cartera total por edad'!T24</f>
        <v>0.7258885485754578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15"/>
      <c r="B26" s="15" t="s">
        <v>53</v>
      </c>
      <c r="C26" s="26">
        <f aca="true" t="shared" si="4" ref="C26:T26">C15+C24</f>
        <v>789</v>
      </c>
      <c r="D26" s="26">
        <f>D15+D24</f>
        <v>7269</v>
      </c>
      <c r="E26" s="26">
        <f t="shared" si="4"/>
        <v>59144</v>
      </c>
      <c r="F26" s="26">
        <f t="shared" si="4"/>
        <v>119656</v>
      </c>
      <c r="G26" s="26">
        <f t="shared" si="4"/>
        <v>138143</v>
      </c>
      <c r="H26" s="26">
        <f t="shared" si="4"/>
        <v>132807</v>
      </c>
      <c r="I26" s="26">
        <f t="shared" si="4"/>
        <v>114856</v>
      </c>
      <c r="J26" s="26">
        <f t="shared" si="4"/>
        <v>100479</v>
      </c>
      <c r="K26" s="26">
        <f t="shared" si="4"/>
        <v>78601</v>
      </c>
      <c r="L26" s="26">
        <f t="shared" si="4"/>
        <v>58742</v>
      </c>
      <c r="M26" s="26">
        <f t="shared" si="4"/>
        <v>41350</v>
      </c>
      <c r="N26" s="26">
        <f t="shared" si="4"/>
        <v>22223</v>
      </c>
      <c r="O26" s="26">
        <f t="shared" si="4"/>
        <v>11510</v>
      </c>
      <c r="P26" s="26">
        <f t="shared" si="4"/>
        <v>7486</v>
      </c>
      <c r="Q26" s="26">
        <f t="shared" si="4"/>
        <v>3897</v>
      </c>
      <c r="R26" s="26">
        <f t="shared" si="4"/>
        <v>1857</v>
      </c>
      <c r="S26" s="26">
        <f t="shared" si="4"/>
        <v>1</v>
      </c>
      <c r="T26" s="26">
        <f t="shared" si="4"/>
        <v>898810</v>
      </c>
      <c r="U26" s="21"/>
      <c r="V26" s="21"/>
      <c r="W26" s="50">
        <f>+T26/'Cartera total por edad'!T26</f>
        <v>0.6502608104295233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2" thickBot="1">
      <c r="A28" s="27"/>
      <c r="B28" s="27" t="s">
        <v>54</v>
      </c>
      <c r="C28" s="51">
        <f aca="true" t="shared" si="5" ref="C28:S28">(C26/$T26)</f>
        <v>0.000877827349495444</v>
      </c>
      <c r="D28" s="51">
        <f>(D26/$T26)</f>
        <v>0.00808735995371658</v>
      </c>
      <c r="E28" s="51">
        <f t="shared" si="5"/>
        <v>0.065802561164206</v>
      </c>
      <c r="F28" s="51">
        <f t="shared" si="5"/>
        <v>0.1331271347670809</v>
      </c>
      <c r="G28" s="51">
        <f t="shared" si="5"/>
        <v>0.15369544175075933</v>
      </c>
      <c r="H28" s="51">
        <f t="shared" si="5"/>
        <v>0.14775870317419698</v>
      </c>
      <c r="I28" s="51">
        <f t="shared" si="5"/>
        <v>0.12778674024543563</v>
      </c>
      <c r="J28" s="51">
        <f t="shared" si="5"/>
        <v>0.11179114607091599</v>
      </c>
      <c r="K28" s="51">
        <f t="shared" si="5"/>
        <v>0.08745007287413357</v>
      </c>
      <c r="L28" s="51">
        <f t="shared" si="5"/>
        <v>0.06535530312301821</v>
      </c>
      <c r="M28" s="51">
        <f t="shared" si="5"/>
        <v>0.04600527363959012</v>
      </c>
      <c r="N28" s="51">
        <f t="shared" si="5"/>
        <v>0.024724914053025668</v>
      </c>
      <c r="O28" s="51">
        <f t="shared" si="5"/>
        <v>0.012805821030028593</v>
      </c>
      <c r="P28" s="51">
        <f t="shared" si="5"/>
        <v>0.008328790289382628</v>
      </c>
      <c r="Q28" s="51">
        <f t="shared" si="5"/>
        <v>0.004335732802260767</v>
      </c>
      <c r="R28" s="51">
        <f t="shared" si="5"/>
        <v>0.00206606513056152</v>
      </c>
      <c r="S28" s="51">
        <f t="shared" si="5"/>
        <v>1.1125821920094346E-06</v>
      </c>
      <c r="T28" s="51">
        <f>SUM(C28:R28)</f>
        <v>0.9999988874178078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2:256" ht="11.25">
      <c r="B29" s="11" t="str">
        <f>+'Beneficiarios por tipo'!B30</f>
        <v>Fuente: Superintendencia de Salud, Archivo Maestro de Beneficiarios.</v>
      </c>
      <c r="C29" s="13"/>
      <c r="D29" s="13"/>
      <c r="E29" s="13"/>
      <c r="F29" s="50"/>
      <c r="G29" s="13"/>
      <c r="H29" s="13"/>
      <c r="I29" s="13"/>
      <c r="J29" s="13"/>
      <c r="K29" s="13"/>
      <c r="L29" s="53"/>
      <c r="M29" s="107"/>
      <c r="N29" s="53" t="s">
        <v>1</v>
      </c>
      <c r="O29" s="53" t="s">
        <v>1</v>
      </c>
      <c r="P29" s="13"/>
      <c r="Q29" s="13"/>
      <c r="R29" s="53" t="s">
        <v>1</v>
      </c>
      <c r="S29" s="53"/>
      <c r="T29" s="53" t="s">
        <v>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6" ht="11.25">
      <c r="B30" s="21" t="s">
        <v>227</v>
      </c>
      <c r="C30" s="13"/>
      <c r="D30" s="13"/>
      <c r="E30" s="13"/>
      <c r="F30" s="13"/>
      <c r="G30" s="13"/>
      <c r="H30" s="13"/>
      <c r="I30" s="13"/>
      <c r="J30" s="13"/>
      <c r="K30" s="13"/>
      <c r="L30" s="53" t="s">
        <v>1</v>
      </c>
      <c r="M30" s="53" t="s">
        <v>1</v>
      </c>
      <c r="N30" s="53" t="s">
        <v>1</v>
      </c>
      <c r="O30" s="53" t="s">
        <v>1</v>
      </c>
      <c r="P30" s="13"/>
      <c r="Q30" s="13"/>
      <c r="R30" s="53" t="s">
        <v>1</v>
      </c>
      <c r="S30" s="53"/>
      <c r="T30" s="53" t="s">
        <v>1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3:256" ht="11.25">
      <c r="C31" s="13"/>
      <c r="D31" s="13"/>
      <c r="E31" s="13"/>
      <c r="F31" s="13"/>
      <c r="G31" s="13"/>
      <c r="H31" s="13"/>
      <c r="I31" s="13"/>
      <c r="J31" s="13"/>
      <c r="K31" s="13"/>
      <c r="L31" s="53"/>
      <c r="M31" s="53"/>
      <c r="N31" s="53"/>
      <c r="O31" s="53"/>
      <c r="P31" s="13"/>
      <c r="Q31" s="13"/>
      <c r="R31" s="53"/>
      <c r="S31" s="53"/>
      <c r="T31" s="53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5">
      <c r="A32" s="153" t="s">
        <v>233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2:256" ht="13.5">
      <c r="B33" s="154" t="s">
        <v>71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2:256" ht="13.5">
      <c r="B34" s="154" t="s">
        <v>260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ht="12" thickBot="1">
      <c r="A35" s="4"/>
      <c r="B35" s="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1.25">
      <c r="A36" s="112" t="s">
        <v>1</v>
      </c>
      <c r="B36" s="112" t="s">
        <v>1</v>
      </c>
      <c r="C36" s="163" t="s">
        <v>56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38"/>
      <c r="T36" s="138"/>
      <c r="U36" s="21"/>
      <c r="V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ht="11.25">
      <c r="A37" s="120" t="s">
        <v>39</v>
      </c>
      <c r="B37" s="120" t="s">
        <v>40</v>
      </c>
      <c r="C37" s="125" t="s">
        <v>272</v>
      </c>
      <c r="D37" s="125" t="s">
        <v>273</v>
      </c>
      <c r="E37" s="125" t="s">
        <v>57</v>
      </c>
      <c r="F37" s="125" t="s">
        <v>58</v>
      </c>
      <c r="G37" s="125" t="s">
        <v>59</v>
      </c>
      <c r="H37" s="125" t="s">
        <v>60</v>
      </c>
      <c r="I37" s="125" t="s">
        <v>61</v>
      </c>
      <c r="J37" s="125" t="s">
        <v>62</v>
      </c>
      <c r="K37" s="125" t="s">
        <v>63</v>
      </c>
      <c r="L37" s="125" t="s">
        <v>64</v>
      </c>
      <c r="M37" s="125" t="s">
        <v>65</v>
      </c>
      <c r="N37" s="125" t="s">
        <v>66</v>
      </c>
      <c r="O37" s="125" t="s">
        <v>67</v>
      </c>
      <c r="P37" s="125" t="s">
        <v>68</v>
      </c>
      <c r="Q37" s="125" t="s">
        <v>69</v>
      </c>
      <c r="R37" s="126" t="s">
        <v>70</v>
      </c>
      <c r="S37" s="126" t="s">
        <v>224</v>
      </c>
      <c r="T37" s="139" t="s">
        <v>4</v>
      </c>
      <c r="U37" s="21"/>
      <c r="V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ht="11.25">
      <c r="A38" s="4">
        <v>67</v>
      </c>
      <c r="B38" s="11" t="str">
        <f>+B7</f>
        <v>Colmena Golden Cross</v>
      </c>
      <c r="C38" s="23">
        <v>51116</v>
      </c>
      <c r="D38" s="23">
        <v>15900</v>
      </c>
      <c r="E38" s="23">
        <v>12317</v>
      </c>
      <c r="F38" s="23">
        <v>4731</v>
      </c>
      <c r="G38" s="23">
        <v>1362</v>
      </c>
      <c r="H38" s="23">
        <v>575</v>
      </c>
      <c r="I38" s="23">
        <v>337</v>
      </c>
      <c r="J38" s="23">
        <v>306</v>
      </c>
      <c r="K38" s="23">
        <v>292</v>
      </c>
      <c r="L38" s="23">
        <v>264</v>
      </c>
      <c r="M38" s="23">
        <v>203</v>
      </c>
      <c r="N38" s="23">
        <v>102</v>
      </c>
      <c r="O38" s="23">
        <v>73</v>
      </c>
      <c r="P38" s="23">
        <v>57</v>
      </c>
      <c r="Q38" s="23">
        <v>38</v>
      </c>
      <c r="R38" s="23">
        <v>20</v>
      </c>
      <c r="S38" s="23"/>
      <c r="T38" s="26">
        <f aca="true" t="shared" si="6" ref="T38:T44">SUM(C38:S38)</f>
        <v>87693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ht="11.25">
      <c r="A39" s="4">
        <v>78</v>
      </c>
      <c r="B39" s="11" t="str">
        <f aca="true" t="shared" si="7" ref="B39:B44">+B8</f>
        <v>Isapre Cruz Blanca S.A.</v>
      </c>
      <c r="C39" s="23">
        <v>67636</v>
      </c>
      <c r="D39" s="23">
        <v>22980</v>
      </c>
      <c r="E39" s="23">
        <v>15103</v>
      </c>
      <c r="F39" s="23">
        <v>5412</v>
      </c>
      <c r="G39" s="23">
        <v>1293</v>
      </c>
      <c r="H39" s="23">
        <v>681</v>
      </c>
      <c r="I39" s="23">
        <v>493</v>
      </c>
      <c r="J39" s="23">
        <v>539</v>
      </c>
      <c r="K39" s="23">
        <v>541</v>
      </c>
      <c r="L39" s="23">
        <v>478</v>
      </c>
      <c r="M39" s="23">
        <v>354</v>
      </c>
      <c r="N39" s="23">
        <v>176</v>
      </c>
      <c r="O39" s="23">
        <v>83</v>
      </c>
      <c r="P39" s="23">
        <v>55</v>
      </c>
      <c r="Q39" s="23">
        <v>45</v>
      </c>
      <c r="R39" s="23">
        <v>32</v>
      </c>
      <c r="S39" s="23"/>
      <c r="T39" s="26">
        <f t="shared" si="6"/>
        <v>115901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ht="11.25">
      <c r="A40" s="4">
        <v>80</v>
      </c>
      <c r="B40" s="11" t="str">
        <f t="shared" si="7"/>
        <v>Vida Tres</v>
      </c>
      <c r="C40" s="23">
        <v>16363</v>
      </c>
      <c r="D40" s="23">
        <v>5387</v>
      </c>
      <c r="E40" s="23">
        <v>3851</v>
      </c>
      <c r="F40" s="23">
        <v>1452</v>
      </c>
      <c r="G40" s="23">
        <v>274</v>
      </c>
      <c r="H40" s="23">
        <v>125</v>
      </c>
      <c r="I40" s="23">
        <v>90</v>
      </c>
      <c r="J40" s="23">
        <v>100</v>
      </c>
      <c r="K40" s="23">
        <v>94</v>
      </c>
      <c r="L40" s="23">
        <v>76</v>
      </c>
      <c r="M40" s="23">
        <v>79</v>
      </c>
      <c r="N40" s="23">
        <v>56</v>
      </c>
      <c r="O40" s="23">
        <v>54</v>
      </c>
      <c r="P40" s="23">
        <v>43</v>
      </c>
      <c r="Q40" s="23">
        <v>31</v>
      </c>
      <c r="R40" s="23">
        <v>21</v>
      </c>
      <c r="S40" s="23"/>
      <c r="T40" s="26">
        <f t="shared" si="6"/>
        <v>28096</v>
      </c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1.25">
      <c r="A41" s="4">
        <v>81</v>
      </c>
      <c r="B41" s="11" t="str">
        <f t="shared" si="7"/>
        <v>Ferrosalud</v>
      </c>
      <c r="C41" s="23">
        <v>2101</v>
      </c>
      <c r="D41" s="23">
        <v>731</v>
      </c>
      <c r="E41" s="23">
        <v>433</v>
      </c>
      <c r="F41" s="23">
        <v>95</v>
      </c>
      <c r="G41" s="23">
        <v>21</v>
      </c>
      <c r="H41" s="23">
        <v>16</v>
      </c>
      <c r="I41" s="23">
        <v>13</v>
      </c>
      <c r="J41" s="23">
        <v>18</v>
      </c>
      <c r="K41" s="23">
        <v>6</v>
      </c>
      <c r="L41" s="23">
        <v>18</v>
      </c>
      <c r="M41" s="23">
        <v>7</v>
      </c>
      <c r="N41" s="23"/>
      <c r="O41" s="23"/>
      <c r="P41" s="23"/>
      <c r="Q41" s="23"/>
      <c r="R41" s="23"/>
      <c r="S41" s="23"/>
      <c r="T41" s="26">
        <f>SUM(C41:S41)</f>
        <v>3459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4">
        <v>88</v>
      </c>
      <c r="B42" s="11" t="str">
        <f t="shared" si="7"/>
        <v>Mas Vida</v>
      </c>
      <c r="C42" s="23">
        <v>44172</v>
      </c>
      <c r="D42" s="23">
        <v>12109</v>
      </c>
      <c r="E42" s="23">
        <v>7150</v>
      </c>
      <c r="F42" s="23">
        <v>1969</v>
      </c>
      <c r="G42" s="23">
        <v>296</v>
      </c>
      <c r="H42" s="23">
        <v>185</v>
      </c>
      <c r="I42" s="23">
        <v>166</v>
      </c>
      <c r="J42" s="23">
        <v>146</v>
      </c>
      <c r="K42" s="23">
        <v>97</v>
      </c>
      <c r="L42" s="23">
        <v>37</v>
      </c>
      <c r="M42" s="23">
        <v>13</v>
      </c>
      <c r="N42" s="23">
        <v>5</v>
      </c>
      <c r="O42" s="23">
        <v>6</v>
      </c>
      <c r="P42" s="23">
        <v>10</v>
      </c>
      <c r="Q42" s="23">
        <v>11</v>
      </c>
      <c r="R42" s="23">
        <v>9</v>
      </c>
      <c r="S42" s="23"/>
      <c r="T42" s="26">
        <f t="shared" si="6"/>
        <v>66381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1.25">
      <c r="A43" s="4">
        <v>99</v>
      </c>
      <c r="B43" s="11" t="str">
        <f t="shared" si="7"/>
        <v>Isapre Banmédica</v>
      </c>
      <c r="C43" s="23">
        <v>68596</v>
      </c>
      <c r="D43" s="23">
        <v>23732</v>
      </c>
      <c r="E43" s="23">
        <v>15462</v>
      </c>
      <c r="F43" s="23">
        <v>5291</v>
      </c>
      <c r="G43" s="23">
        <v>1259</v>
      </c>
      <c r="H43" s="23">
        <v>538</v>
      </c>
      <c r="I43" s="23">
        <v>430</v>
      </c>
      <c r="J43" s="23">
        <v>415</v>
      </c>
      <c r="K43" s="23">
        <v>405</v>
      </c>
      <c r="L43" s="23">
        <v>314</v>
      </c>
      <c r="M43" s="23">
        <v>274</v>
      </c>
      <c r="N43" s="23">
        <v>172</v>
      </c>
      <c r="O43" s="23">
        <v>99</v>
      </c>
      <c r="P43" s="23">
        <v>70</v>
      </c>
      <c r="Q43" s="23">
        <v>59</v>
      </c>
      <c r="R43" s="23">
        <v>48</v>
      </c>
      <c r="S43" s="23"/>
      <c r="T43" s="26">
        <f t="shared" si="6"/>
        <v>117164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ht="11.25">
      <c r="A44" s="4">
        <v>107</v>
      </c>
      <c r="B44" s="11" t="str">
        <f t="shared" si="7"/>
        <v>Consalud S.A.</v>
      </c>
      <c r="C44" s="23">
        <v>71634</v>
      </c>
      <c r="D44" s="23">
        <v>28036</v>
      </c>
      <c r="E44" s="23">
        <v>18918</v>
      </c>
      <c r="F44" s="23">
        <v>6490</v>
      </c>
      <c r="G44" s="23">
        <v>953</v>
      </c>
      <c r="H44" s="23">
        <v>305</v>
      </c>
      <c r="I44" s="23">
        <v>196</v>
      </c>
      <c r="J44" s="23">
        <v>183</v>
      </c>
      <c r="K44" s="23">
        <v>200</v>
      </c>
      <c r="L44" s="23">
        <v>175</v>
      </c>
      <c r="M44" s="23">
        <v>87</v>
      </c>
      <c r="N44" s="23">
        <v>28</v>
      </c>
      <c r="O44" s="23">
        <v>8</v>
      </c>
      <c r="P44" s="23">
        <v>35</v>
      </c>
      <c r="Q44" s="23">
        <v>44</v>
      </c>
      <c r="R44" s="23">
        <v>44</v>
      </c>
      <c r="S44" s="23"/>
      <c r="T44" s="26">
        <f t="shared" si="6"/>
        <v>127336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ht="11.25">
      <c r="A45" s="4"/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2:256" ht="11.25">
      <c r="B46" s="11" t="s">
        <v>46</v>
      </c>
      <c r="C46" s="26">
        <f aca="true" t="shared" si="8" ref="C46:T46">SUM(C38:C45)</f>
        <v>321618</v>
      </c>
      <c r="D46" s="26">
        <f t="shared" si="8"/>
        <v>108875</v>
      </c>
      <c r="E46" s="26">
        <f t="shared" si="8"/>
        <v>73234</v>
      </c>
      <c r="F46" s="26">
        <f t="shared" si="8"/>
        <v>25440</v>
      </c>
      <c r="G46" s="26">
        <f t="shared" si="8"/>
        <v>5458</v>
      </c>
      <c r="H46" s="26">
        <f t="shared" si="8"/>
        <v>2425</v>
      </c>
      <c r="I46" s="26">
        <f t="shared" si="8"/>
        <v>1725</v>
      </c>
      <c r="J46" s="26">
        <f t="shared" si="8"/>
        <v>1707</v>
      </c>
      <c r="K46" s="26">
        <f t="shared" si="8"/>
        <v>1635</v>
      </c>
      <c r="L46" s="26">
        <f t="shared" si="8"/>
        <v>1362</v>
      </c>
      <c r="M46" s="26">
        <f t="shared" si="8"/>
        <v>1017</v>
      </c>
      <c r="N46" s="26">
        <f t="shared" si="8"/>
        <v>539</v>
      </c>
      <c r="O46" s="26">
        <f t="shared" si="8"/>
        <v>323</v>
      </c>
      <c r="P46" s="26">
        <f t="shared" si="8"/>
        <v>270</v>
      </c>
      <c r="Q46" s="26">
        <f t="shared" si="8"/>
        <v>228</v>
      </c>
      <c r="R46" s="26">
        <f t="shared" si="8"/>
        <v>174</v>
      </c>
      <c r="S46" s="26">
        <f t="shared" si="8"/>
        <v>0</v>
      </c>
      <c r="T46" s="26">
        <f t="shared" si="8"/>
        <v>546030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4"/>
      <c r="B47" s="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4">
        <v>62</v>
      </c>
      <c r="B48" s="11" t="str">
        <f aca="true" t="shared" si="9" ref="B48:B53">+B17</f>
        <v>San Lorenzo</v>
      </c>
      <c r="C48" s="23">
        <v>463</v>
      </c>
      <c r="D48" s="23">
        <v>251</v>
      </c>
      <c r="E48" s="23">
        <v>267</v>
      </c>
      <c r="F48" s="23">
        <v>10</v>
      </c>
      <c r="G48" s="23">
        <v>5</v>
      </c>
      <c r="H48" s="23">
        <v>2</v>
      </c>
      <c r="I48" s="23">
        <v>1</v>
      </c>
      <c r="J48" s="23"/>
      <c r="K48" s="23"/>
      <c r="L48" s="23"/>
      <c r="M48" s="23"/>
      <c r="N48" s="23">
        <v>2</v>
      </c>
      <c r="O48" s="23"/>
      <c r="P48" s="23">
        <v>2</v>
      </c>
      <c r="Q48" s="23">
        <v>3</v>
      </c>
      <c r="R48" s="23">
        <v>2</v>
      </c>
      <c r="S48" s="23"/>
      <c r="T48" s="26">
        <f aca="true" t="shared" si="10" ref="T48:T53">SUM(C48:S48)</f>
        <v>1008</v>
      </c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63</v>
      </c>
      <c r="B49" s="11" t="str">
        <f t="shared" si="9"/>
        <v>Fusat Ltda.</v>
      </c>
      <c r="C49" s="23">
        <v>3249</v>
      </c>
      <c r="D49" s="23">
        <v>1591</v>
      </c>
      <c r="E49" s="23">
        <v>1260</v>
      </c>
      <c r="F49" s="23">
        <v>409</v>
      </c>
      <c r="G49" s="23">
        <v>37</v>
      </c>
      <c r="H49" s="23">
        <v>18</v>
      </c>
      <c r="I49" s="23">
        <v>10</v>
      </c>
      <c r="J49" s="23">
        <v>5</v>
      </c>
      <c r="K49" s="23">
        <v>3</v>
      </c>
      <c r="L49" s="23">
        <v>3</v>
      </c>
      <c r="M49" s="23">
        <v>2</v>
      </c>
      <c r="N49" s="23">
        <v>7</v>
      </c>
      <c r="O49" s="23">
        <v>5</v>
      </c>
      <c r="P49" s="23">
        <v>16</v>
      </c>
      <c r="Q49" s="23">
        <v>11</v>
      </c>
      <c r="R49" s="23">
        <v>6</v>
      </c>
      <c r="S49" s="23"/>
      <c r="T49" s="26">
        <f t="shared" si="10"/>
        <v>6632</v>
      </c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65</v>
      </c>
      <c r="B50" s="11" t="str">
        <f t="shared" si="9"/>
        <v>Chuquicamata</v>
      </c>
      <c r="C50" s="23">
        <v>4367</v>
      </c>
      <c r="D50" s="23">
        <v>2355</v>
      </c>
      <c r="E50" s="23">
        <v>1310</v>
      </c>
      <c r="F50" s="23">
        <v>80</v>
      </c>
      <c r="G50" s="23">
        <v>41</v>
      </c>
      <c r="H50" s="23">
        <v>17</v>
      </c>
      <c r="I50" s="23">
        <v>5</v>
      </c>
      <c r="J50" s="23">
        <v>5</v>
      </c>
      <c r="K50" s="23">
        <v>2</v>
      </c>
      <c r="L50" s="23">
        <v>4</v>
      </c>
      <c r="M50" s="23">
        <v>1</v>
      </c>
      <c r="N50" s="23">
        <v>9</v>
      </c>
      <c r="O50" s="23">
        <v>15</v>
      </c>
      <c r="P50" s="23">
        <v>27</v>
      </c>
      <c r="Q50" s="23">
        <v>21</v>
      </c>
      <c r="R50" s="23">
        <v>22</v>
      </c>
      <c r="S50" s="23"/>
      <c r="T50" s="26">
        <f t="shared" si="10"/>
        <v>8281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68</v>
      </c>
      <c r="B51" s="11" t="str">
        <f t="shared" si="9"/>
        <v>Río Blanco</v>
      </c>
      <c r="C51" s="23">
        <v>834</v>
      </c>
      <c r="D51" s="23">
        <v>383</v>
      </c>
      <c r="E51" s="23">
        <v>224</v>
      </c>
      <c r="F51" s="23">
        <v>5</v>
      </c>
      <c r="G51" s="23">
        <v>2</v>
      </c>
      <c r="H51" s="23">
        <v>2</v>
      </c>
      <c r="I51" s="23"/>
      <c r="J51" s="23">
        <v>1</v>
      </c>
      <c r="K51" s="23"/>
      <c r="L51" s="23"/>
      <c r="M51" s="23"/>
      <c r="N51" s="23">
        <v>2</v>
      </c>
      <c r="O51" s="23">
        <v>1</v>
      </c>
      <c r="P51" s="23">
        <v>4</v>
      </c>
      <c r="Q51" s="23">
        <v>1</v>
      </c>
      <c r="R51" s="23">
        <v>4</v>
      </c>
      <c r="S51" s="23"/>
      <c r="T51" s="26">
        <f t="shared" si="10"/>
        <v>1463</v>
      </c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76</v>
      </c>
      <c r="B52" s="11" t="str">
        <f t="shared" si="9"/>
        <v>Isapre Fundación</v>
      </c>
      <c r="C52" s="23">
        <v>2406</v>
      </c>
      <c r="D52" s="23">
        <v>1013</v>
      </c>
      <c r="E52" s="23">
        <v>832</v>
      </c>
      <c r="F52" s="23">
        <v>128</v>
      </c>
      <c r="G52" s="23">
        <v>17</v>
      </c>
      <c r="H52" s="23">
        <v>16</v>
      </c>
      <c r="I52" s="23">
        <v>12</v>
      </c>
      <c r="J52" s="23">
        <v>12</v>
      </c>
      <c r="K52" s="23">
        <v>13</v>
      </c>
      <c r="L52" s="23">
        <v>7</v>
      </c>
      <c r="M52" s="23">
        <v>2</v>
      </c>
      <c r="N52" s="23">
        <v>2</v>
      </c>
      <c r="O52" s="23">
        <v>1</v>
      </c>
      <c r="P52" s="23">
        <v>4</v>
      </c>
      <c r="Q52" s="23">
        <v>4</v>
      </c>
      <c r="R52" s="23">
        <v>3</v>
      </c>
      <c r="S52" s="23"/>
      <c r="T52" s="26">
        <f t="shared" si="10"/>
        <v>4472</v>
      </c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94</v>
      </c>
      <c r="B53" s="11" t="str">
        <f t="shared" si="9"/>
        <v>Cruz del Norte</v>
      </c>
      <c r="C53" s="23">
        <v>564</v>
      </c>
      <c r="D53" s="23">
        <v>247</v>
      </c>
      <c r="E53" s="23">
        <v>84</v>
      </c>
      <c r="F53" s="23">
        <v>3</v>
      </c>
      <c r="G53" s="23">
        <v>1</v>
      </c>
      <c r="H53" s="23">
        <v>1</v>
      </c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6">
        <f t="shared" si="10"/>
        <v>901</v>
      </c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/>
      <c r="B54" s="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11"/>
      <c r="B55" s="11" t="s">
        <v>52</v>
      </c>
      <c r="C55" s="26">
        <f aca="true" t="shared" si="11" ref="C55:T55">SUM(C48:C53)</f>
        <v>11883</v>
      </c>
      <c r="D55" s="26">
        <f>SUM(D48:D53)</f>
        <v>5840</v>
      </c>
      <c r="E55" s="26">
        <f t="shared" si="11"/>
        <v>3977</v>
      </c>
      <c r="F55" s="26">
        <f t="shared" si="11"/>
        <v>635</v>
      </c>
      <c r="G55" s="26">
        <f t="shared" si="11"/>
        <v>103</v>
      </c>
      <c r="H55" s="26">
        <f t="shared" si="11"/>
        <v>56</v>
      </c>
      <c r="I55" s="26">
        <f t="shared" si="11"/>
        <v>28</v>
      </c>
      <c r="J55" s="26">
        <f t="shared" si="11"/>
        <v>23</v>
      </c>
      <c r="K55" s="26">
        <f t="shared" si="11"/>
        <v>18</v>
      </c>
      <c r="L55" s="26">
        <f t="shared" si="11"/>
        <v>14</v>
      </c>
      <c r="M55" s="26">
        <f t="shared" si="11"/>
        <v>5</v>
      </c>
      <c r="N55" s="26">
        <f t="shared" si="11"/>
        <v>22</v>
      </c>
      <c r="O55" s="26">
        <f t="shared" si="11"/>
        <v>22</v>
      </c>
      <c r="P55" s="26">
        <f t="shared" si="11"/>
        <v>54</v>
      </c>
      <c r="Q55" s="26">
        <f t="shared" si="11"/>
        <v>40</v>
      </c>
      <c r="R55" s="26">
        <f t="shared" si="11"/>
        <v>37</v>
      </c>
      <c r="S55" s="26">
        <f t="shared" si="11"/>
        <v>0</v>
      </c>
      <c r="T55" s="26">
        <f t="shared" si="11"/>
        <v>22757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/>
      <c r="B56" s="4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15"/>
      <c r="B57" s="15" t="s">
        <v>53</v>
      </c>
      <c r="C57" s="26">
        <f aca="true" t="shared" si="12" ref="C57:T57">C46+C55</f>
        <v>333501</v>
      </c>
      <c r="D57" s="26">
        <f>D46+D55</f>
        <v>114715</v>
      </c>
      <c r="E57" s="26">
        <f t="shared" si="12"/>
        <v>77211</v>
      </c>
      <c r="F57" s="26">
        <f t="shared" si="12"/>
        <v>26075</v>
      </c>
      <c r="G57" s="26">
        <f t="shared" si="12"/>
        <v>5561</v>
      </c>
      <c r="H57" s="26">
        <f t="shared" si="12"/>
        <v>2481</v>
      </c>
      <c r="I57" s="26">
        <f t="shared" si="12"/>
        <v>1753</v>
      </c>
      <c r="J57" s="26">
        <f t="shared" si="12"/>
        <v>1730</v>
      </c>
      <c r="K57" s="26">
        <f t="shared" si="12"/>
        <v>1653</v>
      </c>
      <c r="L57" s="26">
        <f t="shared" si="12"/>
        <v>1376</v>
      </c>
      <c r="M57" s="26">
        <f t="shared" si="12"/>
        <v>1022</v>
      </c>
      <c r="N57" s="26">
        <f t="shared" si="12"/>
        <v>561</v>
      </c>
      <c r="O57" s="26">
        <f t="shared" si="12"/>
        <v>345</v>
      </c>
      <c r="P57" s="26">
        <f t="shared" si="12"/>
        <v>324</v>
      </c>
      <c r="Q57" s="26">
        <f t="shared" si="12"/>
        <v>268</v>
      </c>
      <c r="R57" s="26">
        <f t="shared" si="12"/>
        <v>211</v>
      </c>
      <c r="S57" s="26">
        <f t="shared" si="12"/>
        <v>0</v>
      </c>
      <c r="T57" s="26">
        <f t="shared" si="12"/>
        <v>568787</v>
      </c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/>
      <c r="B58" s="4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2" thickBot="1">
      <c r="A59" s="27"/>
      <c r="B59" s="27" t="s">
        <v>54</v>
      </c>
      <c r="C59" s="51">
        <f aca="true" t="shared" si="13" ref="C59:S59">(C57/$T57)</f>
        <v>0.5863372404784216</v>
      </c>
      <c r="D59" s="51">
        <f>(D57/$T57)</f>
        <v>0.2016835827823069</v>
      </c>
      <c r="E59" s="51">
        <f t="shared" si="13"/>
        <v>0.13574677339671967</v>
      </c>
      <c r="F59" s="51">
        <f t="shared" si="13"/>
        <v>0.045843171521149396</v>
      </c>
      <c r="G59" s="51">
        <f t="shared" si="13"/>
        <v>0.009776946378872935</v>
      </c>
      <c r="H59" s="51">
        <f t="shared" si="13"/>
        <v>0.004361914038119718</v>
      </c>
      <c r="I59" s="51">
        <f t="shared" si="13"/>
        <v>0.0030819973030325938</v>
      </c>
      <c r="J59" s="51">
        <f t="shared" si="13"/>
        <v>0.0030415603732152807</v>
      </c>
      <c r="K59" s="51">
        <f t="shared" si="13"/>
        <v>0.0029061845646964506</v>
      </c>
      <c r="L59" s="51">
        <f t="shared" si="13"/>
        <v>0.0024191832795053335</v>
      </c>
      <c r="M59" s="51">
        <f t="shared" si="13"/>
        <v>0.0017968061857953856</v>
      </c>
      <c r="N59" s="51">
        <f t="shared" si="13"/>
        <v>0.0009863094620657644</v>
      </c>
      <c r="O59" s="51">
        <f t="shared" si="13"/>
        <v>0.0006065539472596947</v>
      </c>
      <c r="P59" s="51">
        <f t="shared" si="13"/>
        <v>0.0005696332722091046</v>
      </c>
      <c r="Q59" s="51">
        <f t="shared" si="13"/>
        <v>0.00047117813874086433</v>
      </c>
      <c r="R59" s="51">
        <f t="shared" si="13"/>
        <v>0.0003709648778892626</v>
      </c>
      <c r="S59" s="51">
        <f t="shared" si="13"/>
        <v>0</v>
      </c>
      <c r="T59" s="51">
        <f>SUM(C59:R59)</f>
        <v>1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2:256" ht="11.25">
      <c r="B60" s="11" t="str">
        <f>+B29</f>
        <v>Fuente: Superintendencia de Salud, Archivo Maestro de Beneficiarios.</v>
      </c>
      <c r="C60" s="13"/>
      <c r="D60" s="13"/>
      <c r="E60" s="13"/>
      <c r="F60" s="50"/>
      <c r="G60" s="13"/>
      <c r="H60" s="13"/>
      <c r="I60" s="13"/>
      <c r="J60" s="50"/>
      <c r="K60" s="13"/>
      <c r="L60" s="50"/>
      <c r="M60" s="53" t="s">
        <v>1</v>
      </c>
      <c r="N60" s="53" t="s">
        <v>1</v>
      </c>
      <c r="O60" s="53" t="s">
        <v>1</v>
      </c>
      <c r="P60" s="13"/>
      <c r="Q60" s="13"/>
      <c r="R60" s="53" t="s">
        <v>1</v>
      </c>
      <c r="S60" s="53"/>
      <c r="T60" s="53" t="s">
        <v>1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tr">
        <f>+B30</f>
        <v>(*) Son aquellos datos que no presentan información en el campo edad.</v>
      </c>
      <c r="C61" s="13"/>
      <c r="D61" s="13"/>
      <c r="E61" s="13"/>
      <c r="F61" s="13"/>
      <c r="G61" s="13"/>
      <c r="H61" s="13"/>
      <c r="I61" s="13"/>
      <c r="J61" s="13"/>
      <c r="K61" s="13"/>
      <c r="L61" s="53" t="s">
        <v>1</v>
      </c>
      <c r="M61" s="53" t="s">
        <v>1</v>
      </c>
      <c r="N61" s="53" t="s">
        <v>1</v>
      </c>
      <c r="O61" s="53" t="s">
        <v>1</v>
      </c>
      <c r="P61" s="13"/>
      <c r="Q61" s="13"/>
      <c r="R61" s="53" t="s">
        <v>1</v>
      </c>
      <c r="S61" s="53"/>
      <c r="T61" s="53" t="s">
        <v>1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3:256" ht="11.25">
      <c r="C62" s="13"/>
      <c r="D62" s="13"/>
      <c r="E62" s="13"/>
      <c r="F62" s="13"/>
      <c r="G62" s="13"/>
      <c r="H62" s="13"/>
      <c r="I62" s="13"/>
      <c r="J62" s="13"/>
      <c r="K62" s="13"/>
      <c r="L62" s="53"/>
      <c r="M62" s="53"/>
      <c r="N62" s="53"/>
      <c r="O62" s="53"/>
      <c r="P62" s="13"/>
      <c r="Q62" s="13"/>
      <c r="R62" s="53"/>
      <c r="S62" s="53"/>
      <c r="T62" s="53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5">
      <c r="A63" s="153" t="s">
        <v>233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2:256" ht="13.5">
      <c r="B64" s="154" t="s">
        <v>72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2:256" ht="13.5">
      <c r="B65" s="154" t="s">
        <v>261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2" thickBot="1">
      <c r="A66" s="21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112" t="s">
        <v>1</v>
      </c>
      <c r="B67" s="112" t="s">
        <v>1</v>
      </c>
      <c r="C67" s="163" t="s">
        <v>56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38"/>
      <c r="T67" s="138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120" t="s">
        <v>39</v>
      </c>
      <c r="B68" s="120" t="s">
        <v>40</v>
      </c>
      <c r="C68" s="125" t="s">
        <v>272</v>
      </c>
      <c r="D68" s="125" t="s">
        <v>273</v>
      </c>
      <c r="E68" s="125" t="s">
        <v>57</v>
      </c>
      <c r="F68" s="125" t="s">
        <v>58</v>
      </c>
      <c r="G68" s="125" t="s">
        <v>59</v>
      </c>
      <c r="H68" s="125" t="s">
        <v>60</v>
      </c>
      <c r="I68" s="125" t="s">
        <v>61</v>
      </c>
      <c r="J68" s="125" t="s">
        <v>62</v>
      </c>
      <c r="K68" s="125" t="s">
        <v>63</v>
      </c>
      <c r="L68" s="125" t="s">
        <v>64</v>
      </c>
      <c r="M68" s="125" t="s">
        <v>65</v>
      </c>
      <c r="N68" s="125" t="s">
        <v>66</v>
      </c>
      <c r="O68" s="125" t="s">
        <v>67</v>
      </c>
      <c r="P68" s="125" t="s">
        <v>68</v>
      </c>
      <c r="Q68" s="125" t="s">
        <v>69</v>
      </c>
      <c r="R68" s="126" t="s">
        <v>70</v>
      </c>
      <c r="S68" s="126" t="s">
        <v>224</v>
      </c>
      <c r="T68" s="139" t="s">
        <v>4</v>
      </c>
      <c r="U68" s="21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67</v>
      </c>
      <c r="B69" s="11" t="str">
        <f>+B38</f>
        <v>Colmena Golden Cross</v>
      </c>
      <c r="C69" s="26">
        <f aca="true" t="shared" si="14" ref="C69:S69">C7+C38</f>
        <v>51150</v>
      </c>
      <c r="D69" s="26">
        <f t="shared" si="14"/>
        <v>16106</v>
      </c>
      <c r="E69" s="26">
        <f t="shared" si="14"/>
        <v>15675</v>
      </c>
      <c r="F69" s="26">
        <f t="shared" si="14"/>
        <v>20979</v>
      </c>
      <c r="G69" s="26">
        <f t="shared" si="14"/>
        <v>22529</v>
      </c>
      <c r="H69" s="26">
        <f t="shared" si="14"/>
        <v>20008</v>
      </c>
      <c r="I69" s="26">
        <f t="shared" si="14"/>
        <v>15299</v>
      </c>
      <c r="J69" s="26">
        <f t="shared" si="14"/>
        <v>13089</v>
      </c>
      <c r="K69" s="26">
        <f t="shared" si="14"/>
        <v>11044</v>
      </c>
      <c r="L69" s="26">
        <f t="shared" si="14"/>
        <v>8470</v>
      </c>
      <c r="M69" s="26">
        <f t="shared" si="14"/>
        <v>6517</v>
      </c>
      <c r="N69" s="26">
        <f t="shared" si="14"/>
        <v>3912</v>
      </c>
      <c r="O69" s="26">
        <f t="shared" si="14"/>
        <v>2081</v>
      </c>
      <c r="P69" s="26">
        <f t="shared" si="14"/>
        <v>1168</v>
      </c>
      <c r="Q69" s="26">
        <f t="shared" si="14"/>
        <v>642</v>
      </c>
      <c r="R69" s="26">
        <f t="shared" si="14"/>
        <v>251</v>
      </c>
      <c r="S69" s="26">
        <f t="shared" si="14"/>
        <v>1</v>
      </c>
      <c r="T69" s="26">
        <f aca="true" t="shared" si="15" ref="T69:T75">SUM(C69:S69)</f>
        <v>208921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78</v>
      </c>
      <c r="B70" s="11" t="str">
        <f aca="true" t="shared" si="16" ref="B70:B75">+B39</f>
        <v>Isapre Cruz Blanca S.A.</v>
      </c>
      <c r="C70" s="26">
        <f aca="true" t="shared" si="17" ref="C70:S70">C8+C39</f>
        <v>67759</v>
      </c>
      <c r="D70" s="26">
        <f t="shared" si="17"/>
        <v>23991</v>
      </c>
      <c r="E70" s="26">
        <f t="shared" si="17"/>
        <v>25443</v>
      </c>
      <c r="F70" s="26">
        <f t="shared" si="17"/>
        <v>28609</v>
      </c>
      <c r="G70" s="26">
        <f t="shared" si="17"/>
        <v>29909</v>
      </c>
      <c r="H70" s="26">
        <f t="shared" si="17"/>
        <v>27999</v>
      </c>
      <c r="I70" s="26">
        <f t="shared" si="17"/>
        <v>23459</v>
      </c>
      <c r="J70" s="26">
        <f t="shared" si="17"/>
        <v>20595</v>
      </c>
      <c r="K70" s="26">
        <f t="shared" si="17"/>
        <v>16183</v>
      </c>
      <c r="L70" s="26">
        <f t="shared" si="17"/>
        <v>11785</v>
      </c>
      <c r="M70" s="26">
        <f t="shared" si="17"/>
        <v>8278</v>
      </c>
      <c r="N70" s="26">
        <f t="shared" si="17"/>
        <v>4087</v>
      </c>
      <c r="O70" s="26">
        <f t="shared" si="17"/>
        <v>1839</v>
      </c>
      <c r="P70" s="26">
        <f t="shared" si="17"/>
        <v>1211</v>
      </c>
      <c r="Q70" s="26">
        <f t="shared" si="17"/>
        <v>584</v>
      </c>
      <c r="R70" s="26">
        <f t="shared" si="17"/>
        <v>242</v>
      </c>
      <c r="S70" s="26">
        <f t="shared" si="17"/>
        <v>0</v>
      </c>
      <c r="T70" s="26">
        <f t="shared" si="15"/>
        <v>291973</v>
      </c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>
        <v>80</v>
      </c>
      <c r="B71" s="11" t="str">
        <f t="shared" si="16"/>
        <v>Vida Tres</v>
      </c>
      <c r="C71" s="26">
        <f aca="true" t="shared" si="18" ref="C71:S71">C9+C40</f>
        <v>16371</v>
      </c>
      <c r="D71" s="26">
        <f t="shared" si="18"/>
        <v>5488</v>
      </c>
      <c r="E71" s="26">
        <f t="shared" si="18"/>
        <v>4894</v>
      </c>
      <c r="F71" s="26">
        <f t="shared" si="18"/>
        <v>5666</v>
      </c>
      <c r="G71" s="26">
        <f t="shared" si="18"/>
        <v>6517</v>
      </c>
      <c r="H71" s="26">
        <f t="shared" si="18"/>
        <v>6997</v>
      </c>
      <c r="I71" s="26">
        <f t="shared" si="18"/>
        <v>6004</v>
      </c>
      <c r="J71" s="26">
        <f t="shared" si="18"/>
        <v>4976</v>
      </c>
      <c r="K71" s="26">
        <f t="shared" si="18"/>
        <v>3963</v>
      </c>
      <c r="L71" s="26">
        <f t="shared" si="18"/>
        <v>2966</v>
      </c>
      <c r="M71" s="26">
        <f t="shared" si="18"/>
        <v>2506</v>
      </c>
      <c r="N71" s="26">
        <f t="shared" si="18"/>
        <v>1557</v>
      </c>
      <c r="O71" s="26">
        <f t="shared" si="18"/>
        <v>938</v>
      </c>
      <c r="P71" s="26">
        <f t="shared" si="18"/>
        <v>652</v>
      </c>
      <c r="Q71" s="26">
        <f t="shared" si="18"/>
        <v>314</v>
      </c>
      <c r="R71" s="26">
        <f t="shared" si="18"/>
        <v>134</v>
      </c>
      <c r="S71" s="26">
        <f t="shared" si="18"/>
        <v>0</v>
      </c>
      <c r="T71" s="26">
        <f t="shared" si="15"/>
        <v>69943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4">
        <v>81</v>
      </c>
      <c r="B72" s="11" t="str">
        <f t="shared" si="16"/>
        <v>Ferrosalud</v>
      </c>
      <c r="C72" s="26">
        <f aca="true" t="shared" si="19" ref="C72:S72">C10+C41</f>
        <v>2110</v>
      </c>
      <c r="D72" s="26">
        <f t="shared" si="19"/>
        <v>761</v>
      </c>
      <c r="E72" s="26">
        <f t="shared" si="19"/>
        <v>954</v>
      </c>
      <c r="F72" s="26">
        <f t="shared" si="19"/>
        <v>740</v>
      </c>
      <c r="G72" s="26">
        <f t="shared" si="19"/>
        <v>768</v>
      </c>
      <c r="H72" s="26">
        <f t="shared" si="19"/>
        <v>787</v>
      </c>
      <c r="I72" s="26">
        <f t="shared" si="19"/>
        <v>799</v>
      </c>
      <c r="J72" s="26">
        <f t="shared" si="19"/>
        <v>748</v>
      </c>
      <c r="K72" s="26">
        <f t="shared" si="19"/>
        <v>500</v>
      </c>
      <c r="L72" s="26">
        <f t="shared" si="19"/>
        <v>512</v>
      </c>
      <c r="M72" s="26">
        <f t="shared" si="19"/>
        <v>508</v>
      </c>
      <c r="N72" s="26">
        <f t="shared" si="19"/>
        <v>242</v>
      </c>
      <c r="O72" s="26">
        <f t="shared" si="19"/>
        <v>124</v>
      </c>
      <c r="P72" s="26">
        <f t="shared" si="19"/>
        <v>62</v>
      </c>
      <c r="Q72" s="26">
        <f t="shared" si="19"/>
        <v>6</v>
      </c>
      <c r="R72" s="26">
        <f t="shared" si="19"/>
        <v>3</v>
      </c>
      <c r="S72" s="26">
        <f t="shared" si="19"/>
        <v>0</v>
      </c>
      <c r="T72" s="26">
        <f>SUM(C72:S72)</f>
        <v>9624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>
        <v>88</v>
      </c>
      <c r="B73" s="11" t="str">
        <f t="shared" si="16"/>
        <v>Mas Vida</v>
      </c>
      <c r="C73" s="26">
        <f aca="true" t="shared" si="20" ref="C73:S73">C11+C42</f>
        <v>44269</v>
      </c>
      <c r="D73" s="26">
        <f t="shared" si="20"/>
        <v>12305</v>
      </c>
      <c r="E73" s="26">
        <f t="shared" si="20"/>
        <v>10021</v>
      </c>
      <c r="F73" s="26">
        <f t="shared" si="20"/>
        <v>15295</v>
      </c>
      <c r="G73" s="26">
        <f t="shared" si="20"/>
        <v>19376</v>
      </c>
      <c r="H73" s="26">
        <f t="shared" si="20"/>
        <v>18591</v>
      </c>
      <c r="I73" s="26">
        <f t="shared" si="20"/>
        <v>14484</v>
      </c>
      <c r="J73" s="26">
        <f t="shared" si="20"/>
        <v>10857</v>
      </c>
      <c r="K73" s="26">
        <f t="shared" si="20"/>
        <v>7330</v>
      </c>
      <c r="L73" s="26">
        <f t="shared" si="20"/>
        <v>4055</v>
      </c>
      <c r="M73" s="26">
        <f t="shared" si="20"/>
        <v>1668</v>
      </c>
      <c r="N73" s="26">
        <f t="shared" si="20"/>
        <v>843</v>
      </c>
      <c r="O73" s="26">
        <f t="shared" si="20"/>
        <v>418</v>
      </c>
      <c r="P73" s="26">
        <f t="shared" si="20"/>
        <v>268</v>
      </c>
      <c r="Q73" s="26">
        <f t="shared" si="20"/>
        <v>162</v>
      </c>
      <c r="R73" s="26">
        <f t="shared" si="20"/>
        <v>74</v>
      </c>
      <c r="S73" s="26">
        <f t="shared" si="20"/>
        <v>0</v>
      </c>
      <c r="T73" s="26">
        <f t="shared" si="15"/>
        <v>160016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4">
        <v>99</v>
      </c>
      <c r="B74" s="11" t="str">
        <f t="shared" si="16"/>
        <v>Isapre Banmédica</v>
      </c>
      <c r="C74" s="26">
        <f aca="true" t="shared" si="21" ref="C74:S74">C12+C43</f>
        <v>68631</v>
      </c>
      <c r="D74" s="26">
        <f t="shared" si="21"/>
        <v>25155</v>
      </c>
      <c r="E74" s="26">
        <f t="shared" si="21"/>
        <v>30102</v>
      </c>
      <c r="F74" s="26">
        <f t="shared" si="21"/>
        <v>33374</v>
      </c>
      <c r="G74" s="26">
        <f t="shared" si="21"/>
        <v>30445</v>
      </c>
      <c r="H74" s="26">
        <f t="shared" si="21"/>
        <v>28259</v>
      </c>
      <c r="I74" s="26">
        <f t="shared" si="21"/>
        <v>24962</v>
      </c>
      <c r="J74" s="26">
        <f t="shared" si="21"/>
        <v>21475</v>
      </c>
      <c r="K74" s="26">
        <f t="shared" si="21"/>
        <v>16487</v>
      </c>
      <c r="L74" s="26">
        <f t="shared" si="21"/>
        <v>12054</v>
      </c>
      <c r="M74" s="26">
        <f t="shared" si="21"/>
        <v>8954</v>
      </c>
      <c r="N74" s="26">
        <f t="shared" si="21"/>
        <v>4959</v>
      </c>
      <c r="O74" s="26">
        <f t="shared" si="21"/>
        <v>2624</v>
      </c>
      <c r="P74" s="26">
        <f t="shared" si="21"/>
        <v>1744</v>
      </c>
      <c r="Q74" s="26">
        <f t="shared" si="21"/>
        <v>1072</v>
      </c>
      <c r="R74" s="26">
        <f t="shared" si="21"/>
        <v>583</v>
      </c>
      <c r="S74" s="26">
        <f t="shared" si="21"/>
        <v>0</v>
      </c>
      <c r="T74" s="26">
        <f t="shared" si="15"/>
        <v>310880</v>
      </c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>
        <v>107</v>
      </c>
      <c r="B75" s="11" t="str">
        <f t="shared" si="16"/>
        <v>Consalud S.A.</v>
      </c>
      <c r="C75" s="26">
        <f aca="true" t="shared" si="22" ref="C75:S75">C13+C44</f>
        <v>71703</v>
      </c>
      <c r="D75" s="26">
        <f t="shared" si="22"/>
        <v>32289</v>
      </c>
      <c r="E75" s="26">
        <f t="shared" si="22"/>
        <v>44986</v>
      </c>
      <c r="F75" s="26">
        <f t="shared" si="22"/>
        <v>38889</v>
      </c>
      <c r="G75" s="26">
        <f t="shared" si="22"/>
        <v>31586</v>
      </c>
      <c r="H75" s="26">
        <f t="shared" si="22"/>
        <v>29876</v>
      </c>
      <c r="I75" s="26">
        <f t="shared" si="22"/>
        <v>28138</v>
      </c>
      <c r="J75" s="26">
        <f t="shared" si="22"/>
        <v>26528</v>
      </c>
      <c r="K75" s="26">
        <f t="shared" si="22"/>
        <v>20554</v>
      </c>
      <c r="L75" s="26">
        <f t="shared" si="22"/>
        <v>15498</v>
      </c>
      <c r="M75" s="26">
        <f t="shared" si="22"/>
        <v>9630</v>
      </c>
      <c r="N75" s="26">
        <f t="shared" si="22"/>
        <v>4823</v>
      </c>
      <c r="O75" s="26">
        <f t="shared" si="22"/>
        <v>2786</v>
      </c>
      <c r="P75" s="26">
        <f t="shared" si="22"/>
        <v>1990</v>
      </c>
      <c r="Q75" s="26">
        <f t="shared" si="22"/>
        <v>843</v>
      </c>
      <c r="R75" s="26">
        <f t="shared" si="22"/>
        <v>421</v>
      </c>
      <c r="S75" s="26">
        <f t="shared" si="22"/>
        <v>0</v>
      </c>
      <c r="T75" s="26">
        <f t="shared" si="15"/>
        <v>360540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1.25">
      <c r="A76" s="4"/>
      <c r="B76" s="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11" t="s">
        <v>46</v>
      </c>
      <c r="C77" s="26">
        <f aca="true" t="shared" si="23" ref="C77:T77">SUM(C69:C76)</f>
        <v>321993</v>
      </c>
      <c r="D77" s="26">
        <f t="shared" si="23"/>
        <v>116095</v>
      </c>
      <c r="E77" s="26">
        <f t="shared" si="23"/>
        <v>132075</v>
      </c>
      <c r="F77" s="26">
        <f t="shared" si="23"/>
        <v>143552</v>
      </c>
      <c r="G77" s="26">
        <f t="shared" si="23"/>
        <v>141130</v>
      </c>
      <c r="H77" s="26">
        <f t="shared" si="23"/>
        <v>132517</v>
      </c>
      <c r="I77" s="26">
        <f t="shared" si="23"/>
        <v>113145</v>
      </c>
      <c r="J77" s="26">
        <f t="shared" si="23"/>
        <v>98268</v>
      </c>
      <c r="K77" s="26">
        <f t="shared" si="23"/>
        <v>76061</v>
      </c>
      <c r="L77" s="26">
        <f t="shared" si="23"/>
        <v>55340</v>
      </c>
      <c r="M77" s="26">
        <f t="shared" si="23"/>
        <v>38061</v>
      </c>
      <c r="N77" s="26">
        <f t="shared" si="23"/>
        <v>20423</v>
      </c>
      <c r="O77" s="26">
        <f t="shared" si="23"/>
        <v>10810</v>
      </c>
      <c r="P77" s="26">
        <f t="shared" si="23"/>
        <v>7095</v>
      </c>
      <c r="Q77" s="26">
        <f t="shared" si="23"/>
        <v>3623</v>
      </c>
      <c r="R77" s="26">
        <f t="shared" si="23"/>
        <v>1708</v>
      </c>
      <c r="S77" s="26">
        <f t="shared" si="23"/>
        <v>1</v>
      </c>
      <c r="T77" s="26">
        <f t="shared" si="23"/>
        <v>1411897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ht="11.25">
      <c r="A78" s="4"/>
      <c r="B78" s="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ht="11.25">
      <c r="A79" s="4">
        <v>62</v>
      </c>
      <c r="B79" s="11" t="str">
        <f aca="true" t="shared" si="24" ref="B79:B84">+B48</f>
        <v>San Lorenzo</v>
      </c>
      <c r="C79" s="26">
        <f aca="true" t="shared" si="25" ref="C79:S79">C17+C48</f>
        <v>464</v>
      </c>
      <c r="D79" s="26">
        <f t="shared" si="25"/>
        <v>251</v>
      </c>
      <c r="E79" s="26">
        <f t="shared" si="25"/>
        <v>271</v>
      </c>
      <c r="F79" s="26">
        <f t="shared" si="25"/>
        <v>34</v>
      </c>
      <c r="G79" s="26">
        <f t="shared" si="25"/>
        <v>89</v>
      </c>
      <c r="H79" s="26">
        <f t="shared" si="25"/>
        <v>107</v>
      </c>
      <c r="I79" s="26">
        <f t="shared" si="25"/>
        <v>95</v>
      </c>
      <c r="J79" s="26">
        <f t="shared" si="25"/>
        <v>208</v>
      </c>
      <c r="K79" s="26">
        <f t="shared" si="25"/>
        <v>353</v>
      </c>
      <c r="L79" s="26">
        <f t="shared" si="25"/>
        <v>347</v>
      </c>
      <c r="M79" s="26">
        <f t="shared" si="25"/>
        <v>169</v>
      </c>
      <c r="N79" s="26">
        <f t="shared" si="25"/>
        <v>39</v>
      </c>
      <c r="O79" s="26">
        <f t="shared" si="25"/>
        <v>16</v>
      </c>
      <c r="P79" s="26">
        <f t="shared" si="25"/>
        <v>8</v>
      </c>
      <c r="Q79" s="26">
        <f t="shared" si="25"/>
        <v>6</v>
      </c>
      <c r="R79" s="26">
        <f t="shared" si="25"/>
        <v>2</v>
      </c>
      <c r="S79" s="26">
        <f t="shared" si="25"/>
        <v>0</v>
      </c>
      <c r="T79" s="26">
        <f aca="true" t="shared" si="26" ref="T79:T84">SUM(C79:S79)</f>
        <v>2459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ht="11.25">
      <c r="A80" s="4">
        <v>63</v>
      </c>
      <c r="B80" s="11" t="str">
        <f t="shared" si="24"/>
        <v>Fusat Ltda.</v>
      </c>
      <c r="C80" s="26">
        <f aca="true" t="shared" si="27" ref="C80:S80">C18+C49</f>
        <v>3462</v>
      </c>
      <c r="D80" s="26">
        <f t="shared" si="27"/>
        <v>1620</v>
      </c>
      <c r="E80" s="26">
        <f t="shared" si="27"/>
        <v>1394</v>
      </c>
      <c r="F80" s="26">
        <f t="shared" si="27"/>
        <v>906</v>
      </c>
      <c r="G80" s="26">
        <f t="shared" si="27"/>
        <v>984</v>
      </c>
      <c r="H80" s="26">
        <f t="shared" si="27"/>
        <v>873</v>
      </c>
      <c r="I80" s="26">
        <f t="shared" si="27"/>
        <v>943</v>
      </c>
      <c r="J80" s="26">
        <f t="shared" si="27"/>
        <v>988</v>
      </c>
      <c r="K80" s="26">
        <f t="shared" si="27"/>
        <v>1252</v>
      </c>
      <c r="L80" s="26">
        <f t="shared" si="27"/>
        <v>1782</v>
      </c>
      <c r="M80" s="26">
        <f t="shared" si="27"/>
        <v>1646</v>
      </c>
      <c r="N80" s="26">
        <f t="shared" si="27"/>
        <v>1001</v>
      </c>
      <c r="O80" s="26">
        <f t="shared" si="27"/>
        <v>463</v>
      </c>
      <c r="P80" s="26">
        <f t="shared" si="27"/>
        <v>202</v>
      </c>
      <c r="Q80" s="26">
        <f t="shared" si="27"/>
        <v>60</v>
      </c>
      <c r="R80" s="26">
        <f t="shared" si="27"/>
        <v>23</v>
      </c>
      <c r="S80" s="26">
        <f t="shared" si="27"/>
        <v>0</v>
      </c>
      <c r="T80" s="26">
        <f t="shared" si="26"/>
        <v>17599</v>
      </c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ht="11.25">
      <c r="A81" s="4">
        <v>65</v>
      </c>
      <c r="B81" s="11" t="str">
        <f t="shared" si="24"/>
        <v>Chuquicamata</v>
      </c>
      <c r="C81" s="26">
        <f aca="true" t="shared" si="28" ref="C81:S81">C19+C50</f>
        <v>4565</v>
      </c>
      <c r="D81" s="26">
        <f t="shared" si="28"/>
        <v>2370</v>
      </c>
      <c r="E81" s="26">
        <f t="shared" si="28"/>
        <v>1388</v>
      </c>
      <c r="F81" s="26">
        <f t="shared" si="28"/>
        <v>592</v>
      </c>
      <c r="G81" s="26">
        <f t="shared" si="28"/>
        <v>769</v>
      </c>
      <c r="H81" s="26">
        <f t="shared" si="28"/>
        <v>861</v>
      </c>
      <c r="I81" s="26">
        <f t="shared" si="28"/>
        <v>1368</v>
      </c>
      <c r="J81" s="26">
        <f t="shared" si="28"/>
        <v>1717</v>
      </c>
      <c r="K81" s="26">
        <f t="shared" si="28"/>
        <v>1618</v>
      </c>
      <c r="L81" s="26">
        <f t="shared" si="28"/>
        <v>1470</v>
      </c>
      <c r="M81" s="26">
        <f t="shared" si="28"/>
        <v>1060</v>
      </c>
      <c r="N81" s="26">
        <f t="shared" si="28"/>
        <v>449</v>
      </c>
      <c r="O81" s="26">
        <f t="shared" si="28"/>
        <v>123</v>
      </c>
      <c r="P81" s="26">
        <f t="shared" si="28"/>
        <v>59</v>
      </c>
      <c r="Q81" s="26">
        <f t="shared" si="28"/>
        <v>41</v>
      </c>
      <c r="R81" s="26">
        <f t="shared" si="28"/>
        <v>25</v>
      </c>
      <c r="S81" s="26">
        <f t="shared" si="28"/>
        <v>0</v>
      </c>
      <c r="T81" s="26">
        <f t="shared" si="26"/>
        <v>18475</v>
      </c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ht="11.25">
      <c r="A82" s="4">
        <v>68</v>
      </c>
      <c r="B82" s="11" t="str">
        <f t="shared" si="24"/>
        <v>Río Blanco</v>
      </c>
      <c r="C82" s="26">
        <f aca="true" t="shared" si="29" ref="C82:S82">C20+C51</f>
        <v>834</v>
      </c>
      <c r="D82" s="26">
        <f t="shared" si="29"/>
        <v>383</v>
      </c>
      <c r="E82" s="26">
        <f t="shared" si="29"/>
        <v>227</v>
      </c>
      <c r="F82" s="26">
        <f t="shared" si="29"/>
        <v>69</v>
      </c>
      <c r="G82" s="26">
        <f t="shared" si="29"/>
        <v>188</v>
      </c>
      <c r="H82" s="26">
        <f t="shared" si="29"/>
        <v>232</v>
      </c>
      <c r="I82" s="26">
        <f t="shared" si="29"/>
        <v>243</v>
      </c>
      <c r="J82" s="26">
        <f t="shared" si="29"/>
        <v>227</v>
      </c>
      <c r="K82" s="26">
        <f t="shared" si="29"/>
        <v>226</v>
      </c>
      <c r="L82" s="26">
        <f t="shared" si="29"/>
        <v>282</v>
      </c>
      <c r="M82" s="26">
        <f t="shared" si="29"/>
        <v>238</v>
      </c>
      <c r="N82" s="26">
        <f t="shared" si="29"/>
        <v>104</v>
      </c>
      <c r="O82" s="26">
        <f t="shared" si="29"/>
        <v>21</v>
      </c>
      <c r="P82" s="26">
        <f t="shared" si="29"/>
        <v>17</v>
      </c>
      <c r="Q82" s="26">
        <f t="shared" si="29"/>
        <v>4</v>
      </c>
      <c r="R82" s="26">
        <f t="shared" si="29"/>
        <v>5</v>
      </c>
      <c r="S82" s="26">
        <f t="shared" si="29"/>
        <v>0</v>
      </c>
      <c r="T82" s="26">
        <f t="shared" si="26"/>
        <v>3300</v>
      </c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1.25">
      <c r="A83" s="4">
        <v>76</v>
      </c>
      <c r="B83" s="11" t="str">
        <f t="shared" si="24"/>
        <v>Isapre Fundación</v>
      </c>
      <c r="C83" s="26">
        <f aca="true" t="shared" si="30" ref="C83:S83">C21+C52</f>
        <v>2408</v>
      </c>
      <c r="D83" s="26">
        <f t="shared" si="30"/>
        <v>1018</v>
      </c>
      <c r="E83" s="26">
        <f t="shared" si="30"/>
        <v>894</v>
      </c>
      <c r="F83" s="26">
        <f t="shared" si="30"/>
        <v>504</v>
      </c>
      <c r="G83" s="26">
        <f t="shared" si="30"/>
        <v>429</v>
      </c>
      <c r="H83" s="26">
        <f t="shared" si="30"/>
        <v>546</v>
      </c>
      <c r="I83" s="26">
        <f t="shared" si="30"/>
        <v>624</v>
      </c>
      <c r="J83" s="26">
        <f t="shared" si="30"/>
        <v>584</v>
      </c>
      <c r="K83" s="26">
        <f t="shared" si="30"/>
        <v>541</v>
      </c>
      <c r="L83" s="26">
        <f t="shared" si="30"/>
        <v>739</v>
      </c>
      <c r="M83" s="26">
        <f t="shared" si="30"/>
        <v>1124</v>
      </c>
      <c r="N83" s="26">
        <f t="shared" si="30"/>
        <v>743</v>
      </c>
      <c r="O83" s="26">
        <f t="shared" si="30"/>
        <v>413</v>
      </c>
      <c r="P83" s="26">
        <f t="shared" si="30"/>
        <v>424</v>
      </c>
      <c r="Q83" s="26">
        <f t="shared" si="30"/>
        <v>430</v>
      </c>
      <c r="R83" s="26">
        <f t="shared" si="30"/>
        <v>305</v>
      </c>
      <c r="S83" s="26">
        <f t="shared" si="30"/>
        <v>0</v>
      </c>
      <c r="T83" s="26">
        <f t="shared" si="26"/>
        <v>11726</v>
      </c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ht="11.25">
      <c r="A84" s="4">
        <v>94</v>
      </c>
      <c r="B84" s="11" t="str">
        <f t="shared" si="24"/>
        <v>Cruz del Norte</v>
      </c>
      <c r="C84" s="26">
        <f aca="true" t="shared" si="31" ref="C84:S84">C22+C53</f>
        <v>564</v>
      </c>
      <c r="D84" s="26">
        <f t="shared" si="31"/>
        <v>247</v>
      </c>
      <c r="E84" s="26">
        <f t="shared" si="31"/>
        <v>106</v>
      </c>
      <c r="F84" s="26">
        <f t="shared" si="31"/>
        <v>74</v>
      </c>
      <c r="G84" s="26">
        <f t="shared" si="31"/>
        <v>115</v>
      </c>
      <c r="H84" s="26">
        <f t="shared" si="31"/>
        <v>152</v>
      </c>
      <c r="I84" s="26">
        <f t="shared" si="31"/>
        <v>191</v>
      </c>
      <c r="J84" s="26">
        <f t="shared" si="31"/>
        <v>217</v>
      </c>
      <c r="K84" s="26">
        <f t="shared" si="31"/>
        <v>203</v>
      </c>
      <c r="L84" s="26">
        <f t="shared" si="31"/>
        <v>158</v>
      </c>
      <c r="M84" s="26">
        <f t="shared" si="31"/>
        <v>74</v>
      </c>
      <c r="N84" s="26">
        <f t="shared" si="31"/>
        <v>25</v>
      </c>
      <c r="O84" s="26">
        <f t="shared" si="31"/>
        <v>9</v>
      </c>
      <c r="P84" s="26">
        <f t="shared" si="31"/>
        <v>5</v>
      </c>
      <c r="Q84" s="26">
        <f t="shared" si="31"/>
        <v>1</v>
      </c>
      <c r="R84" s="26">
        <f t="shared" si="31"/>
        <v>0</v>
      </c>
      <c r="S84" s="26">
        <f t="shared" si="31"/>
        <v>0</v>
      </c>
      <c r="T84" s="26">
        <f t="shared" si="26"/>
        <v>2141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ht="11.25">
      <c r="A85" s="4"/>
      <c r="B85" s="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1.25">
      <c r="A86" s="11"/>
      <c r="B86" s="11" t="s">
        <v>52</v>
      </c>
      <c r="C86" s="26">
        <f aca="true" t="shared" si="32" ref="C86:T86">SUM(C79:C84)</f>
        <v>12297</v>
      </c>
      <c r="D86" s="26">
        <f>SUM(D79:D84)</f>
        <v>5889</v>
      </c>
      <c r="E86" s="26">
        <f t="shared" si="32"/>
        <v>4280</v>
      </c>
      <c r="F86" s="26">
        <f t="shared" si="32"/>
        <v>2179</v>
      </c>
      <c r="G86" s="26">
        <f t="shared" si="32"/>
        <v>2574</v>
      </c>
      <c r="H86" s="26">
        <f t="shared" si="32"/>
        <v>2771</v>
      </c>
      <c r="I86" s="26">
        <f t="shared" si="32"/>
        <v>3464</v>
      </c>
      <c r="J86" s="26">
        <f t="shared" si="32"/>
        <v>3941</v>
      </c>
      <c r="K86" s="26">
        <f t="shared" si="32"/>
        <v>4193</v>
      </c>
      <c r="L86" s="26">
        <f t="shared" si="32"/>
        <v>4778</v>
      </c>
      <c r="M86" s="26">
        <f t="shared" si="32"/>
        <v>4311</v>
      </c>
      <c r="N86" s="26">
        <f t="shared" si="32"/>
        <v>2361</v>
      </c>
      <c r="O86" s="26">
        <f t="shared" si="32"/>
        <v>1045</v>
      </c>
      <c r="P86" s="26">
        <f t="shared" si="32"/>
        <v>715</v>
      </c>
      <c r="Q86" s="26">
        <f t="shared" si="32"/>
        <v>542</v>
      </c>
      <c r="R86" s="26">
        <f t="shared" si="32"/>
        <v>360</v>
      </c>
      <c r="S86" s="26">
        <f t="shared" si="32"/>
        <v>0</v>
      </c>
      <c r="T86" s="26">
        <f t="shared" si="32"/>
        <v>55700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4"/>
      <c r="B87" s="4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5"/>
      <c r="B88" s="15" t="s">
        <v>53</v>
      </c>
      <c r="C88" s="26">
        <f aca="true" t="shared" si="33" ref="C88:T88">C77+C86</f>
        <v>334290</v>
      </c>
      <c r="D88" s="26">
        <f>D77+D86</f>
        <v>121984</v>
      </c>
      <c r="E88" s="26">
        <f t="shared" si="33"/>
        <v>136355</v>
      </c>
      <c r="F88" s="26">
        <f t="shared" si="33"/>
        <v>145731</v>
      </c>
      <c r="G88" s="26">
        <f t="shared" si="33"/>
        <v>143704</v>
      </c>
      <c r="H88" s="26">
        <f t="shared" si="33"/>
        <v>135288</v>
      </c>
      <c r="I88" s="26">
        <f t="shared" si="33"/>
        <v>116609</v>
      </c>
      <c r="J88" s="26">
        <f t="shared" si="33"/>
        <v>102209</v>
      </c>
      <c r="K88" s="26">
        <f t="shared" si="33"/>
        <v>80254</v>
      </c>
      <c r="L88" s="26">
        <f t="shared" si="33"/>
        <v>60118</v>
      </c>
      <c r="M88" s="26">
        <f t="shared" si="33"/>
        <v>42372</v>
      </c>
      <c r="N88" s="26">
        <f t="shared" si="33"/>
        <v>22784</v>
      </c>
      <c r="O88" s="26">
        <f t="shared" si="33"/>
        <v>11855</v>
      </c>
      <c r="P88" s="26">
        <f t="shared" si="33"/>
        <v>7810</v>
      </c>
      <c r="Q88" s="26">
        <f t="shared" si="33"/>
        <v>4165</v>
      </c>
      <c r="R88" s="26">
        <f t="shared" si="33"/>
        <v>2068</v>
      </c>
      <c r="S88" s="26">
        <f t="shared" si="33"/>
        <v>1</v>
      </c>
      <c r="T88" s="26">
        <f t="shared" si="33"/>
        <v>1467597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/>
      <c r="B89" s="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2" thickBot="1">
      <c r="A90" s="27"/>
      <c r="B90" s="27" t="s">
        <v>54</v>
      </c>
      <c r="C90" s="51">
        <f aca="true" t="shared" si="34" ref="C90:S90">(C88/$T88)</f>
        <v>0.22778051467807578</v>
      </c>
      <c r="D90" s="51">
        <f>(D88/$T88)</f>
        <v>0.08311818571447066</v>
      </c>
      <c r="E90" s="51">
        <f t="shared" si="34"/>
        <v>0.09291038343632482</v>
      </c>
      <c r="F90" s="51">
        <f t="shared" si="34"/>
        <v>0.09929905825645596</v>
      </c>
      <c r="G90" s="51">
        <f t="shared" si="34"/>
        <v>0.09791788890274374</v>
      </c>
      <c r="H90" s="51">
        <f t="shared" si="34"/>
        <v>0.09218334461027107</v>
      </c>
      <c r="I90" s="51">
        <f t="shared" si="34"/>
        <v>0.07945573614554949</v>
      </c>
      <c r="J90" s="51">
        <f t="shared" si="34"/>
        <v>0.06964377823067232</v>
      </c>
      <c r="K90" s="51">
        <f t="shared" si="34"/>
        <v>0.054683949340316174</v>
      </c>
      <c r="L90" s="51">
        <f t="shared" si="34"/>
        <v>0.04096356152267959</v>
      </c>
      <c r="M90" s="51">
        <f t="shared" si="34"/>
        <v>0.02887168616452609</v>
      </c>
      <c r="N90" s="51">
        <f t="shared" si="34"/>
        <v>0.01552469785642789</v>
      </c>
      <c r="O90" s="51">
        <f t="shared" si="34"/>
        <v>0.008077830630615897</v>
      </c>
      <c r="P90" s="51">
        <f t="shared" si="34"/>
        <v>0.005321624396888247</v>
      </c>
      <c r="Q90" s="51">
        <f t="shared" si="34"/>
        <v>0.0028379725496849614</v>
      </c>
      <c r="R90" s="51">
        <f t="shared" si="34"/>
        <v>0.0014091061783309724</v>
      </c>
      <c r="S90" s="51">
        <f t="shared" si="34"/>
        <v>6.813859663109151E-07</v>
      </c>
      <c r="T90" s="51">
        <f>SUM(C90:R90)</f>
        <v>0.9999993186140336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2:256" ht="11.25">
      <c r="B91" s="11" t="str">
        <f>+B29</f>
        <v>Fuente: Superintendencia de Salud, Archivo Maestro de Beneficiarios.</v>
      </c>
      <c r="C91" s="4"/>
      <c r="D91" s="4"/>
      <c r="E91" s="4"/>
      <c r="F91" s="4"/>
      <c r="G91" s="4"/>
      <c r="H91" s="4"/>
      <c r="I91" s="4"/>
      <c r="J91" s="4"/>
      <c r="K91" s="4"/>
      <c r="L91" s="11" t="s">
        <v>1</v>
      </c>
      <c r="M91" s="11" t="s">
        <v>1</v>
      </c>
      <c r="N91" s="11" t="s">
        <v>1</v>
      </c>
      <c r="O91" s="11" t="s">
        <v>1</v>
      </c>
      <c r="P91" s="4"/>
      <c r="Q91" s="4"/>
      <c r="R91" s="11" t="s">
        <v>1</v>
      </c>
      <c r="S91" s="11"/>
      <c r="T91" s="11" t="s">
        <v>1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2:256" ht="11.25">
      <c r="B92" s="11" t="str">
        <f>+B30</f>
        <v>(*) Son aquellos datos que no presentan información en el campo edad.</v>
      </c>
      <c r="C92" s="4"/>
      <c r="D92" s="4"/>
      <c r="E92" s="4"/>
      <c r="F92" s="4"/>
      <c r="G92" s="4"/>
      <c r="H92" s="4"/>
      <c r="I92" s="4"/>
      <c r="J92" s="4"/>
      <c r="K92" s="4"/>
      <c r="L92" s="11" t="s">
        <v>1</v>
      </c>
      <c r="M92" s="11" t="s">
        <v>1</v>
      </c>
      <c r="N92" s="11" t="s">
        <v>1</v>
      </c>
      <c r="O92" s="11" t="s">
        <v>1</v>
      </c>
      <c r="P92" s="4"/>
      <c r="Q92" s="4"/>
      <c r="R92" s="11" t="s">
        <v>1</v>
      </c>
      <c r="S92" s="11"/>
      <c r="T92" s="11" t="s">
        <v>1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2:256" ht="11.25">
      <c r="B93" s="11"/>
      <c r="C93" s="4"/>
      <c r="D93" s="4"/>
      <c r="E93" s="4"/>
      <c r="F93" s="4"/>
      <c r="G93" s="4"/>
      <c r="H93" s="4"/>
      <c r="I93" s="4"/>
      <c r="J93" s="4"/>
      <c r="K93" s="4"/>
      <c r="L93" s="11"/>
      <c r="M93" s="11"/>
      <c r="N93" s="11"/>
      <c r="O93" s="11"/>
      <c r="P93" s="4"/>
      <c r="Q93" s="4"/>
      <c r="R93" s="11"/>
      <c r="S93" s="11"/>
      <c r="T93" s="1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0" ht="15">
      <c r="A94" s="153" t="s">
        <v>233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</row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</sheetData>
  <mergeCells count="13">
    <mergeCell ref="A63:T63"/>
    <mergeCell ref="B64:T64"/>
    <mergeCell ref="B65:T65"/>
    <mergeCell ref="A94:T94"/>
    <mergeCell ref="C67:R67"/>
    <mergeCell ref="C36:R36"/>
    <mergeCell ref="B34:T34"/>
    <mergeCell ref="A1:T1"/>
    <mergeCell ref="A32:T32"/>
    <mergeCell ref="B2:T2"/>
    <mergeCell ref="B3:T3"/>
    <mergeCell ref="C5:R5"/>
    <mergeCell ref="B33:T33"/>
  </mergeCells>
  <hyperlinks>
    <hyperlink ref="A1" location="Indice!A1" display="Volver"/>
    <hyperlink ref="A32" location="Indice!A1" display="Volver"/>
    <hyperlink ref="A63" location="Indice!A1" display="Volver"/>
    <hyperlink ref="A94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2006-03-20T16:01:09Z</cp:lastPrinted>
  <dcterms:created xsi:type="dcterms:W3CDTF">2001-09-05T03:59:06Z</dcterms:created>
  <dcterms:modified xsi:type="dcterms:W3CDTF">2009-06-01T23:09:34Z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