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hartsheets/sheet1.xml" ContentType="application/vnd.openxmlformats-officedocument.spreadsheetml.chart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1.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harts/chart2.xml" ContentType="application/vnd.openxmlformats-officedocument.drawingml.chart+xml"/>
  <Override PartName="/xl/drawings/drawing26.xml" ContentType="application/vnd.openxmlformats-officedocument.drawing+xml"/>
  <Override PartName="/xl/charts/chart3.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4.xml" ContentType="application/vnd.openxmlformats-officedocument.drawingml.chart+xml"/>
  <Override PartName="/xl/drawings/drawing29.xml" ContentType="application/vnd.openxmlformats-officedocument.drawing+xml"/>
  <Override PartName="/xl/charts/chart5.xml" ContentType="application/vnd.openxmlformats-officedocument.drawingml.chart+xml"/>
  <Override PartName="/xl/drawings/drawing30.xml" ContentType="application/vnd.openxmlformats-officedocument.drawing+xml"/>
  <Override PartName="/xl/charts/chart6.xml" ContentType="application/vnd.openxmlformats-officedocument.drawingml.chart+xml"/>
  <Override PartName="/xl/drawings/drawing31.xml" ContentType="application/vnd.openxmlformats-officedocument.drawing+xml"/>
  <Override PartName="/xl/charts/chart7.xml" ContentType="application/vnd.openxmlformats-officedocument.drawingml.chart+xml"/>
  <Override PartName="/xl/drawings/drawing32.xml" ContentType="application/vnd.openxmlformats-officedocument.drawing+xml"/>
  <Override PartName="/xl/charts/chart8.xml" ContentType="application/vnd.openxmlformats-officedocument.drawingml.chart+xml"/>
  <Override PartName="/xl/drawings/drawing33.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Mis Documentos\LABORAL\INFOCRITICA\01Trabajo Casa\2021\Publicaciones en Web\GES\"/>
    </mc:Choice>
  </mc:AlternateContent>
  <workbookProtection lockStructure="1"/>
  <bookViews>
    <workbookView xWindow="0" yWindow="0" windowWidth="24000" windowHeight="8475" tabRatio="881"/>
  </bookViews>
  <sheets>
    <sheet name="Indice" sheetId="7" r:id="rId1"/>
    <sheet name="Notas" sheetId="45" r:id="rId2"/>
    <sheet name="Año 2005" sheetId="9" r:id="rId3"/>
    <sheet name="Año 2006" sheetId="8" r:id="rId4"/>
    <sheet name="Año 2007" sheetId="10" r:id="rId5"/>
    <sheet name="Año 2008" sheetId="11" r:id="rId6"/>
    <sheet name="Año 2009" sheetId="16" r:id="rId7"/>
    <sheet name="Año 2010" sheetId="17" r:id="rId8"/>
    <sheet name="Año 2011" sheetId="22" r:id="rId9"/>
    <sheet name="Año 2012" sheetId="34" r:id="rId10"/>
    <sheet name="Año 2013" sheetId="35" r:id="rId11"/>
    <sheet name="Año 2014" sheetId="36" r:id="rId12"/>
    <sheet name="Año 2015" sheetId="37" r:id="rId13"/>
    <sheet name="Año 2016" sheetId="38" r:id="rId14"/>
    <sheet name="Año 2017" sheetId="39" r:id="rId15"/>
    <sheet name="Año 2018" sheetId="40" r:id="rId16"/>
    <sheet name="Año 2019" sheetId="41" r:id="rId17"/>
    <sheet name="Casos PS y Region" sheetId="15" state="hidden" r:id="rId18"/>
    <sheet name="Gráfico Barra Por Año" sheetId="23" state="hidden" r:id="rId19"/>
    <sheet name="Año 2020" sheetId="42" r:id="rId20"/>
    <sheet name="Año 2021" sheetId="44" r:id="rId21"/>
    <sheet name="TODOS LOS AÑOS" sheetId="6" r:id="rId22"/>
    <sheet name="Tasas de Uso" sheetId="13" r:id="rId23"/>
    <sheet name="CASOS" sheetId="21" state="hidden" r:id="rId24"/>
    <sheet name="Gráfico Casos por Año GES" sheetId="20" r:id="rId25"/>
    <sheet name="Gráfico Casos por Año Calendari" sheetId="19" r:id="rId26"/>
    <sheet name="Gráficos Casos Acumulados" sheetId="12" state="hidden" r:id="rId27"/>
    <sheet name="Gráfico Tipo Atención" sheetId="14" r:id="rId28"/>
    <sheet name="GrafPorGrupdeDS" sheetId="33" r:id="rId29"/>
    <sheet name="PorGrpPrSal" sheetId="24" state="hidden" r:id="rId30"/>
    <sheet name="CasosSexo" sheetId="29" state="hidden" r:id="rId31"/>
    <sheet name="ProbSalModAmbFre" sheetId="30" r:id="rId32"/>
    <sheet name="ProbSalModHosFre" sheetId="31" r:id="rId33"/>
    <sheet name="ProbSalModMixFre" sheetId="32" r:id="rId34"/>
    <sheet name="POBOBJ" sheetId="18" state="hidden" r:id="rId35"/>
  </sheets>
  <definedNames>
    <definedName name="_xlnm._FilterDatabase" localSheetId="21" hidden="1">'TODOS LOS AÑOS'!$A$7:$A$62</definedName>
    <definedName name="_xlnm.Print_Area" localSheetId="23">CASOS!$A$90:$G$170</definedName>
    <definedName name="_xlnm.Print_Area" localSheetId="24">'Gráfico Casos por Año GES'!#REF!</definedName>
    <definedName name="_xlnm.Print_Area" localSheetId="0">Indice!$A$1:$E$54</definedName>
    <definedName name="_xlnm.Print_Area" localSheetId="34">POBOBJ!$M$1:$R$33</definedName>
    <definedName name="_xlnm.Print_Area" localSheetId="29">PorGrpPrSal!$A$60:$B$72</definedName>
    <definedName name="_xlnm.Print_Area" localSheetId="22">'Tasas de Uso'!$A$6:$E$93</definedName>
    <definedName name="_xlnm.Print_Area" localSheetId="21">'TODOS LOS AÑOS'!$A$4:$N$51</definedName>
    <definedName name="CASOS">CASOS!$A$1:$C$86</definedName>
    <definedName name="_xlnm.Criteria" localSheetId="21">'TODOS LOS AÑOS'!#REF!</definedName>
    <definedName name="DATFON" localSheetId="29">PorGrpPrSal!#REF!</definedName>
    <definedName name="DATFON">POBOBJ!$F$1:$F$81</definedName>
    <definedName name="DATISA" localSheetId="29">PorGrpPrSal!#REF!</definedName>
    <definedName name="DATISA">POBOBJ!$G$1:$G$81</definedName>
    <definedName name="DATOS" localSheetId="29">PorGrpPrSal!$A$4:$B$72</definedName>
    <definedName name="DATOS">POBOBJ!$A$1:$G$86</definedName>
    <definedName name="DATOSAÑO" localSheetId="8">'Año 2011'!$A$7:$L$76</definedName>
    <definedName name="DATOSAÑO" localSheetId="9">'Año 2012'!$A$7:$L$76</definedName>
    <definedName name="DATOSAÑO" localSheetId="10">'Año 2013'!$A$7:$L$87</definedName>
    <definedName name="DATOSAÑO" localSheetId="11">'Año 2014'!$A$7:$L$87</definedName>
    <definedName name="DATOSAÑO" localSheetId="12">'Año 2015'!$A$7:$L$87</definedName>
    <definedName name="DATOSAÑO" localSheetId="13">'Año 2016'!$A$7:$L$87</definedName>
    <definedName name="DATOSAÑO" localSheetId="14">'Año 2017'!$A$7:$L$87</definedName>
    <definedName name="DATOSAÑO" localSheetId="15">'Año 2018'!$A$7:$L$87</definedName>
    <definedName name="DATOSAÑO" localSheetId="16">'Año 2019'!$A$7:$L$92</definedName>
    <definedName name="DATOSAÑO" localSheetId="19">'Año 2020'!$A$7:$L$92</definedName>
    <definedName name="DATOSAÑO">'Año 2010'!$A$7:$L$76</definedName>
    <definedName name="FON_JUN_2006">'TODOS LOS AÑOS'!$E$7:$E$91</definedName>
    <definedName name="FON_JUN_2007">'TODOS LOS AÑOS'!$I$7:$I$91</definedName>
    <definedName name="FON_JUN_2008">'TODOS LOS AÑOS'!$M$7:$M$91</definedName>
    <definedName name="FON_JUN_2009">'TODOS LOS AÑOS'!$S$7:$S$91</definedName>
    <definedName name="FON_JUN_2010">'TODOS LOS AÑOS'!$AA$7:$AA$91</definedName>
    <definedName name="FON_JUN_2011">'TODOS LOS AÑOS'!$AI$7:$AI$91</definedName>
    <definedName name="FON_JUN_2012">'TODOS LOS AÑOS'!$AQ$7:$AQ$91</definedName>
    <definedName name="FON_JUN_2013">'TODOS LOS AÑOS'!$AY$7:$AY$91</definedName>
    <definedName name="FON_JUN_2014">'TODOS LOS AÑOS'!$BG$7:$BG$91</definedName>
    <definedName name="FON_JUN_2015">'TODOS LOS AÑOS'!$BO$7:$BO$91</definedName>
    <definedName name="FON_JUN_2016">'TODOS LOS AÑOS'!$BW$7:$BW$91</definedName>
    <definedName name="FON_JUN_2017">'TODOS LOS AÑOS'!$CE$7:$CE$91</definedName>
    <definedName name="FON_JUN_2018">'TODOS LOS AÑOS'!$CM$7:$CM$91</definedName>
    <definedName name="FON_JUN_2019">'TODOS LOS AÑOS'!$CU$7:$CU$91</definedName>
    <definedName name="FON_JUN_2020">'TODOS LOS AÑOS'!$DC$7:$DC$91</definedName>
    <definedName name="FON_JUN_2021">'TODOS LOS AÑOS'!$DK$7:$DK$91</definedName>
    <definedName name="IND_PRO_SAL">'TODOS LOS AÑOS'!$A$7:$A$91</definedName>
    <definedName name="ISA_JUN_2006">'TODOS LOS AÑOS'!$F$7:$F$91</definedName>
    <definedName name="ISA_JUN_2007">'TODOS LOS AÑOS'!$J$7:$J$91</definedName>
    <definedName name="ISA_JUN_2008">'TODOS LOS AÑOS'!$N$7:$N$91</definedName>
    <definedName name="ISA_JUN_2009">'TODOS LOS AÑOS'!$T$7:$T$91</definedName>
    <definedName name="ISA_JUN_2010">'TODOS LOS AÑOS'!$AB$7:$AB$91</definedName>
    <definedName name="ISA_JUN_2011">'TODOS LOS AÑOS'!$AJ$7:$AJ$91</definedName>
    <definedName name="ISA_JUN_2012">'TODOS LOS AÑOS'!$AR$7:$AR$91</definedName>
    <definedName name="ISA_JUN_2013">'TODOS LOS AÑOS'!$AZ$7:$AZ$91</definedName>
    <definedName name="ISA_JUN_2014">'TODOS LOS AÑOS'!$BH$7:$BH$91</definedName>
    <definedName name="ISA_JUN_2015">'TODOS LOS AÑOS'!$BP$7:$BP$91</definedName>
    <definedName name="ISA_JUN_2016">'TODOS LOS AÑOS'!$BX$7:$BX$91</definedName>
    <definedName name="ISA_JUN_2017">'TODOS LOS AÑOS'!$CF$7:$CF$91</definedName>
    <definedName name="ISA_JUN_2018">'TODOS LOS AÑOS'!$CN$7:$CN$91</definedName>
    <definedName name="ISA_JUN_2019">'TODOS LOS AÑOS'!$CV$7:$CV$91</definedName>
    <definedName name="ISA_JUN_2020">'TODOS LOS AÑOS'!$DD$7:$DD$91</definedName>
    <definedName name="ISA_JUN_2021">'TODOS LOS AÑOS'!$DL$7:$DL$91</definedName>
    <definedName name="TIPATE" localSheetId="29">PorGrpPrSal!$B$4:$B$72</definedName>
    <definedName name="TIPATE">POBOBJ!$B$1:$B$86</definedName>
    <definedName name="TODOSLOSAÑOS">'TODOS LOS AÑOS'!$A$7:$AL$92</definedName>
  </definedNames>
  <calcPr calcId="162913"/>
</workbook>
</file>

<file path=xl/calcChain.xml><?xml version="1.0" encoding="utf-8"?>
<calcChain xmlns="http://schemas.openxmlformats.org/spreadsheetml/2006/main">
  <c r="E32" i="8" l="1"/>
  <c r="D32" i="8"/>
  <c r="C32" i="8"/>
  <c r="L63" i="44" l="1"/>
  <c r="S36" i="33" l="1"/>
  <c r="S37" i="33"/>
  <c r="S38" i="33"/>
  <c r="S39" i="33"/>
  <c r="S40" i="33"/>
  <c r="R36" i="33"/>
  <c r="S35" i="33"/>
  <c r="S8" i="14"/>
  <c r="DL93" i="6"/>
  <c r="DK93" i="6"/>
  <c r="L8" i="44"/>
  <c r="L9" i="44"/>
  <c r="L10" i="44"/>
  <c r="L11" i="44"/>
  <c r="L12" i="44"/>
  <c r="L13" i="44"/>
  <c r="L14" i="44"/>
  <c r="L15" i="44"/>
  <c r="L16" i="44"/>
  <c r="L17" i="44"/>
  <c r="L18" i="44"/>
  <c r="L19" i="44"/>
  <c r="L20" i="44"/>
  <c r="L21" i="44"/>
  <c r="L22" i="44"/>
  <c r="L23" i="44"/>
  <c r="L24" i="44"/>
  <c r="L25" i="44"/>
  <c r="L26" i="44"/>
  <c r="L27" i="44"/>
  <c r="L28" i="44"/>
  <c r="L29" i="44"/>
  <c r="L30" i="44"/>
  <c r="L31" i="44"/>
  <c r="L32" i="44"/>
  <c r="L33" i="44"/>
  <c r="L34" i="44"/>
  <c r="L35" i="44"/>
  <c r="L36" i="44"/>
  <c r="L37" i="44"/>
  <c r="L38" i="44"/>
  <c r="L39" i="44"/>
  <c r="L40" i="44"/>
  <c r="L41" i="44"/>
  <c r="L42" i="44"/>
  <c r="L43" i="44"/>
  <c r="L44" i="44"/>
  <c r="L45" i="44"/>
  <c r="L46" i="44"/>
  <c r="L47" i="44"/>
  <c r="L48" i="44"/>
  <c r="L49" i="44"/>
  <c r="L50" i="44"/>
  <c r="L51" i="44"/>
  <c r="L52" i="44"/>
  <c r="L53" i="44"/>
  <c r="L54" i="44"/>
  <c r="L55" i="44"/>
  <c r="L56" i="44"/>
  <c r="L57" i="44"/>
  <c r="L58" i="44"/>
  <c r="L59" i="44"/>
  <c r="L60" i="44"/>
  <c r="L61" i="44"/>
  <c r="L62" i="44"/>
  <c r="L64" i="44"/>
  <c r="L65" i="44"/>
  <c r="L66" i="44"/>
  <c r="L67" i="44"/>
  <c r="L68" i="44"/>
  <c r="L69" i="44"/>
  <c r="L70" i="44"/>
  <c r="L71" i="44"/>
  <c r="L72" i="44"/>
  <c r="L73" i="44"/>
  <c r="L74" i="44"/>
  <c r="L75" i="44"/>
  <c r="L76" i="44"/>
  <c r="L77" i="44"/>
  <c r="L78" i="44"/>
  <c r="L79" i="44"/>
  <c r="L80" i="44"/>
  <c r="L81" i="44"/>
  <c r="L82" i="44"/>
  <c r="L83" i="44"/>
  <c r="L84" i="44"/>
  <c r="L85" i="44"/>
  <c r="L86" i="44"/>
  <c r="L87" i="44"/>
  <c r="L88" i="44"/>
  <c r="L89" i="44"/>
  <c r="L90" i="44"/>
  <c r="L91" i="44"/>
  <c r="L7" i="44"/>
  <c r="K8" i="44"/>
  <c r="K9" i="44"/>
  <c r="K10" i="44"/>
  <c r="K11" i="44"/>
  <c r="K12" i="44"/>
  <c r="K13" i="44"/>
  <c r="K14" i="44"/>
  <c r="K15" i="44"/>
  <c r="K16" i="44"/>
  <c r="K17" i="44"/>
  <c r="K18" i="44"/>
  <c r="K19" i="44"/>
  <c r="K20" i="44"/>
  <c r="K21" i="44"/>
  <c r="K22" i="44"/>
  <c r="K23" i="44"/>
  <c r="K24" i="44"/>
  <c r="K25" i="44"/>
  <c r="K26" i="44"/>
  <c r="K27" i="44"/>
  <c r="K28" i="44"/>
  <c r="K29" i="44"/>
  <c r="K30" i="44"/>
  <c r="K31" i="44"/>
  <c r="K32" i="44"/>
  <c r="K33" i="44"/>
  <c r="K34" i="44"/>
  <c r="K35" i="44"/>
  <c r="K36" i="44"/>
  <c r="K37" i="44"/>
  <c r="K38" i="44"/>
  <c r="K39" i="44"/>
  <c r="K40" i="44"/>
  <c r="K41" i="44"/>
  <c r="K42" i="44"/>
  <c r="K43" i="44"/>
  <c r="K44" i="44"/>
  <c r="K45" i="44"/>
  <c r="K46" i="44"/>
  <c r="K47" i="44"/>
  <c r="K48" i="44"/>
  <c r="K49" i="44"/>
  <c r="K50" i="44"/>
  <c r="K51" i="44"/>
  <c r="K52" i="44"/>
  <c r="K53" i="44"/>
  <c r="K54" i="44"/>
  <c r="K55" i="44"/>
  <c r="K56" i="44"/>
  <c r="K57" i="44"/>
  <c r="K58" i="44"/>
  <c r="K59" i="44"/>
  <c r="K60" i="44"/>
  <c r="K61" i="44"/>
  <c r="K62" i="44"/>
  <c r="K63" i="44"/>
  <c r="K64" i="44"/>
  <c r="K65" i="44"/>
  <c r="K66" i="44"/>
  <c r="K67" i="44"/>
  <c r="K68" i="44"/>
  <c r="K69" i="44"/>
  <c r="K70" i="44"/>
  <c r="K71" i="44"/>
  <c r="K72" i="44"/>
  <c r="K73" i="44"/>
  <c r="K74" i="44"/>
  <c r="K75" i="44"/>
  <c r="K76" i="44"/>
  <c r="K77" i="44"/>
  <c r="K78" i="44"/>
  <c r="K79" i="44"/>
  <c r="K80" i="44"/>
  <c r="K81" i="44"/>
  <c r="K82" i="44"/>
  <c r="K83" i="44"/>
  <c r="K84" i="44"/>
  <c r="K85" i="44"/>
  <c r="K86" i="44"/>
  <c r="K87" i="44"/>
  <c r="K88" i="44"/>
  <c r="K89" i="44"/>
  <c r="K90" i="44"/>
  <c r="K91" i="44"/>
  <c r="K7" i="44"/>
  <c r="S41" i="33" l="1"/>
  <c r="S49" i="33" s="1"/>
  <c r="S48" i="33"/>
  <c r="S44" i="33"/>
  <c r="S47" i="33"/>
  <c r="S46" i="33"/>
  <c r="S45" i="33"/>
  <c r="S43" i="33"/>
  <c r="G9" i="13" l="1"/>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8"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6" i="13"/>
  <c r="C87" i="13"/>
  <c r="C88" i="13"/>
  <c r="C89" i="13"/>
  <c r="C90" i="13"/>
  <c r="C91" i="13"/>
  <c r="C92" i="13"/>
  <c r="C8" i="13"/>
  <c r="G2" i="18" l="1"/>
  <c r="K2" i="21" l="1"/>
  <c r="N35" i="33" l="1"/>
  <c r="O35" i="33"/>
  <c r="N36" i="33"/>
  <c r="O36" i="33"/>
  <c r="N37" i="33"/>
  <c r="O37" i="33"/>
  <c r="N38" i="33"/>
  <c r="O38" i="33"/>
  <c r="N39" i="33"/>
  <c r="O39" i="33"/>
  <c r="O41" i="33" l="1"/>
  <c r="O49" i="33" s="1"/>
  <c r="N41" i="33"/>
  <c r="N49" i="33" s="1"/>
  <c r="N44" i="33" l="1"/>
  <c r="N45" i="33"/>
  <c r="O47" i="33"/>
  <c r="O45" i="33"/>
  <c r="N46" i="33"/>
  <c r="O43" i="33"/>
  <c r="O44" i="33"/>
  <c r="O46" i="33"/>
  <c r="N47" i="33"/>
  <c r="N43" i="33"/>
  <c r="DP93" i="6" l="1"/>
  <c r="DO93" i="6"/>
  <c r="DN93" i="6"/>
  <c r="DM93" i="6"/>
  <c r="DJ93" i="6"/>
  <c r="DI93" i="6"/>
  <c r="C93" i="44"/>
  <c r="F93" i="44"/>
  <c r="G93" i="44"/>
  <c r="H93" i="44"/>
  <c r="I93" i="44"/>
  <c r="J93" i="44"/>
  <c r="K93" i="44" l="1"/>
  <c r="V19" i="19" s="1"/>
  <c r="D93" i="44" l="1"/>
  <c r="L93" i="44"/>
  <c r="W19" i="19" s="1"/>
  <c r="DC93" i="6" l="1"/>
  <c r="DD93" i="6"/>
  <c r="DE93" i="6"/>
  <c r="DF93" i="6"/>
  <c r="DG93" i="6"/>
  <c r="DH93" i="6"/>
  <c r="G56" i="20" l="1"/>
  <c r="F56" i="20"/>
  <c r="H56" i="20" s="1"/>
  <c r="K9" i="42"/>
  <c r="K10" i="42"/>
  <c r="K11" i="42"/>
  <c r="K12" i="42"/>
  <c r="K13" i="42"/>
  <c r="K14" i="42"/>
  <c r="K15" i="42"/>
  <c r="K16" i="42"/>
  <c r="K17" i="42"/>
  <c r="K18" i="42"/>
  <c r="K19" i="42"/>
  <c r="K20" i="42"/>
  <c r="K21" i="42"/>
  <c r="K22" i="42"/>
  <c r="K23" i="42"/>
  <c r="K24" i="42"/>
  <c r="K25" i="42"/>
  <c r="K26" i="42"/>
  <c r="K27" i="42"/>
  <c r="K28" i="42"/>
  <c r="K29" i="42"/>
  <c r="K30" i="42"/>
  <c r="K31" i="42"/>
  <c r="K32" i="42"/>
  <c r="K33" i="42"/>
  <c r="K34" i="42"/>
  <c r="K35" i="42"/>
  <c r="K36" i="42"/>
  <c r="K37" i="42"/>
  <c r="K38" i="42"/>
  <c r="K39" i="42"/>
  <c r="K40" i="42"/>
  <c r="K41" i="42"/>
  <c r="K42" i="42"/>
  <c r="K43" i="42"/>
  <c r="K44" i="42"/>
  <c r="K45" i="42"/>
  <c r="K46" i="42"/>
  <c r="K47" i="42"/>
  <c r="K48" i="42"/>
  <c r="K49" i="42"/>
  <c r="K50" i="42"/>
  <c r="K51" i="42"/>
  <c r="K52" i="42"/>
  <c r="K53" i="42"/>
  <c r="K54" i="42"/>
  <c r="K55" i="42"/>
  <c r="K56" i="42"/>
  <c r="K57" i="42"/>
  <c r="K58" i="42"/>
  <c r="K59" i="42"/>
  <c r="K60" i="42"/>
  <c r="K61" i="42"/>
  <c r="K62" i="42"/>
  <c r="K63" i="42"/>
  <c r="K64" i="42"/>
  <c r="K65" i="42"/>
  <c r="K66" i="42"/>
  <c r="K67" i="42"/>
  <c r="K68" i="42"/>
  <c r="K69" i="42"/>
  <c r="K70" i="42"/>
  <c r="K71" i="42"/>
  <c r="K72" i="42"/>
  <c r="K73" i="42"/>
  <c r="K74" i="42"/>
  <c r="K75" i="42"/>
  <c r="K76" i="42"/>
  <c r="K77" i="42"/>
  <c r="K78" i="42"/>
  <c r="K79" i="42"/>
  <c r="K80" i="42"/>
  <c r="K81" i="42"/>
  <c r="K82" i="42"/>
  <c r="K83" i="42"/>
  <c r="K84" i="42"/>
  <c r="K85" i="42"/>
  <c r="K86" i="42"/>
  <c r="K87" i="42"/>
  <c r="K88" i="42"/>
  <c r="K89" i="42"/>
  <c r="K90" i="42"/>
  <c r="K91" i="42"/>
  <c r="K8" i="42"/>
  <c r="K7" i="42"/>
  <c r="L9" i="42"/>
  <c r="L10" i="42"/>
  <c r="L11" i="42"/>
  <c r="L12" i="42"/>
  <c r="L13" i="42"/>
  <c r="L14" i="42"/>
  <c r="L15" i="42"/>
  <c r="L16" i="42"/>
  <c r="L17" i="42"/>
  <c r="L18" i="42"/>
  <c r="L19" i="42"/>
  <c r="L20" i="42"/>
  <c r="L21" i="42"/>
  <c r="L22" i="42"/>
  <c r="L23" i="42"/>
  <c r="L24" i="42"/>
  <c r="L25" i="42"/>
  <c r="L26" i="42"/>
  <c r="L27" i="42"/>
  <c r="L28" i="42"/>
  <c r="L29" i="42"/>
  <c r="L30" i="42"/>
  <c r="L31" i="42"/>
  <c r="L32" i="42"/>
  <c r="L33" i="42"/>
  <c r="L34" i="42"/>
  <c r="L35" i="42"/>
  <c r="L36" i="42"/>
  <c r="L37" i="42"/>
  <c r="L38" i="42"/>
  <c r="L39" i="42"/>
  <c r="L40" i="42"/>
  <c r="L41" i="42"/>
  <c r="L42" i="42"/>
  <c r="L43" i="42"/>
  <c r="L44" i="42"/>
  <c r="L45" i="42"/>
  <c r="L46" i="42"/>
  <c r="L47" i="42"/>
  <c r="L48" i="42"/>
  <c r="L49" i="42"/>
  <c r="L50" i="42"/>
  <c r="L51" i="42"/>
  <c r="L52" i="42"/>
  <c r="L53" i="42"/>
  <c r="L54" i="42"/>
  <c r="L55" i="42"/>
  <c r="L56" i="42"/>
  <c r="L57" i="42"/>
  <c r="L58" i="42"/>
  <c r="L59" i="42"/>
  <c r="L60" i="42"/>
  <c r="L61" i="42"/>
  <c r="L62" i="42"/>
  <c r="L63" i="42"/>
  <c r="L64" i="42"/>
  <c r="L65" i="42"/>
  <c r="L66" i="42"/>
  <c r="L67" i="42"/>
  <c r="L68" i="42"/>
  <c r="L69" i="42"/>
  <c r="L70" i="42"/>
  <c r="L71" i="42"/>
  <c r="L72" i="42"/>
  <c r="L73" i="42"/>
  <c r="L74" i="42"/>
  <c r="L75" i="42"/>
  <c r="L76" i="42"/>
  <c r="L77" i="42"/>
  <c r="L78" i="42"/>
  <c r="L79" i="42"/>
  <c r="L80" i="42"/>
  <c r="L81" i="42"/>
  <c r="L82" i="42"/>
  <c r="L83" i="42"/>
  <c r="L84" i="42"/>
  <c r="L85" i="42"/>
  <c r="L86" i="42"/>
  <c r="L87" i="42"/>
  <c r="L88" i="42"/>
  <c r="L89" i="42"/>
  <c r="L90" i="42"/>
  <c r="L91" i="42"/>
  <c r="L8" i="42"/>
  <c r="L7" i="42"/>
  <c r="J56" i="20" l="1"/>
  <c r="I56" i="20"/>
  <c r="F35" i="33"/>
  <c r="D35" i="33"/>
  <c r="E35" i="33"/>
  <c r="G35" i="33"/>
  <c r="H35" i="33"/>
  <c r="I35" i="33"/>
  <c r="J35" i="33"/>
  <c r="K35" i="33"/>
  <c r="L35" i="33"/>
  <c r="M35" i="33"/>
  <c r="P35" i="33"/>
  <c r="Q35" i="33"/>
  <c r="R40" i="33"/>
  <c r="R39" i="33"/>
  <c r="R38" i="33"/>
  <c r="R37" i="33"/>
  <c r="R35" i="33"/>
  <c r="R41" i="33" l="1"/>
  <c r="R48" i="33" s="1"/>
  <c r="E58" i="13"/>
  <c r="E8" i="13"/>
  <c r="R49" i="33" l="1"/>
  <c r="E90" i="13"/>
  <c r="E78" i="13"/>
  <c r="E66" i="13"/>
  <c r="E89" i="13"/>
  <c r="E77" i="13"/>
  <c r="E65" i="13"/>
  <c r="E86" i="13"/>
  <c r="E74" i="13"/>
  <c r="E62" i="13"/>
  <c r="E91" i="13"/>
  <c r="E79" i="13"/>
  <c r="E67" i="13"/>
  <c r="E31" i="13"/>
  <c r="E41" i="13"/>
  <c r="E29" i="13"/>
  <c r="E88" i="13"/>
  <c r="E76" i="13"/>
  <c r="E64" i="13"/>
  <c r="E52" i="13"/>
  <c r="E40" i="13"/>
  <c r="E28" i="13"/>
  <c r="E16" i="13"/>
  <c r="E53" i="13"/>
  <c r="E17" i="13"/>
  <c r="E87" i="13"/>
  <c r="E75" i="13"/>
  <c r="E63" i="13"/>
  <c r="E51" i="13"/>
  <c r="E39" i="13"/>
  <c r="E27" i="13"/>
  <c r="E15" i="13"/>
  <c r="E55" i="13"/>
  <c r="E54" i="13"/>
  <c r="E30" i="13"/>
  <c r="E14" i="13"/>
  <c r="E43" i="13"/>
  <c r="E42" i="13"/>
  <c r="E18" i="13"/>
  <c r="E85" i="13"/>
  <c r="E73" i="13"/>
  <c r="E61" i="13"/>
  <c r="E49" i="13"/>
  <c r="E37" i="13"/>
  <c r="E25" i="13"/>
  <c r="E13" i="13"/>
  <c r="E26" i="13"/>
  <c r="E84" i="13"/>
  <c r="E72" i="13"/>
  <c r="E60" i="13"/>
  <c r="E48" i="13"/>
  <c r="E36" i="13"/>
  <c r="E24" i="13"/>
  <c r="E12" i="13"/>
  <c r="E83" i="13"/>
  <c r="E71" i="13"/>
  <c r="E59" i="13"/>
  <c r="E47" i="13"/>
  <c r="E35" i="13"/>
  <c r="E23" i="13"/>
  <c r="E11" i="13"/>
  <c r="E50" i="13"/>
  <c r="E82" i="13"/>
  <c r="E70" i="13"/>
  <c r="E46" i="13"/>
  <c r="E34" i="13"/>
  <c r="E22" i="13"/>
  <c r="E10" i="13"/>
  <c r="E38" i="13"/>
  <c r="E81" i="13"/>
  <c r="E69" i="13"/>
  <c r="E57" i="13"/>
  <c r="E45" i="13"/>
  <c r="E33" i="13"/>
  <c r="E21" i="13"/>
  <c r="E9" i="13"/>
  <c r="E19" i="13"/>
  <c r="E92" i="13"/>
  <c r="E80" i="13"/>
  <c r="E68" i="13"/>
  <c r="E56" i="13"/>
  <c r="E44" i="13"/>
  <c r="E32" i="13"/>
  <c r="E20" i="13"/>
  <c r="R43" i="33"/>
  <c r="R44" i="33"/>
  <c r="R47" i="33"/>
  <c r="R46" i="33"/>
  <c r="R45" i="33"/>
  <c r="G175" i="21"/>
  <c r="G174" i="21"/>
  <c r="G173" i="21"/>
  <c r="G172" i="21"/>
  <c r="G171" i="21"/>
  <c r="DB93" i="6"/>
  <c r="DA93" i="6"/>
  <c r="L93" i="42"/>
  <c r="W18" i="19" s="1"/>
  <c r="J93" i="42"/>
  <c r="I93" i="42"/>
  <c r="H93" i="42"/>
  <c r="G93" i="42"/>
  <c r="F93" i="42"/>
  <c r="D93" i="42"/>
  <c r="C93" i="42"/>
  <c r="K93" i="42" l="1"/>
  <c r="V18" i="19" s="1"/>
  <c r="O22" i="18" l="1"/>
  <c r="N22" i="18"/>
  <c r="O21" i="18"/>
  <c r="N21" i="18"/>
  <c r="O20" i="18"/>
  <c r="N20" i="18"/>
  <c r="O19" i="18"/>
  <c r="N19" i="18"/>
  <c r="O31" i="18"/>
  <c r="N31" i="18"/>
  <c r="O30" i="18"/>
  <c r="N30" i="18"/>
  <c r="O29" i="18"/>
  <c r="N29" i="18"/>
  <c r="O28" i="18"/>
  <c r="N28" i="18"/>
  <c r="CY93" i="6" l="1"/>
  <c r="CZ93" i="6"/>
  <c r="L91" i="41" l="1"/>
  <c r="K91" i="41"/>
  <c r="L90" i="41"/>
  <c r="K90" i="41"/>
  <c r="L89" i="41"/>
  <c r="K89" i="41"/>
  <c r="L88" i="41"/>
  <c r="K88" i="41"/>
  <c r="L87" i="41"/>
  <c r="K87" i="41"/>
  <c r="L7" i="41"/>
  <c r="K7" i="41"/>
  <c r="L86" i="41"/>
  <c r="K86" i="41"/>
  <c r="L85" i="41"/>
  <c r="K85" i="41"/>
  <c r="L84" i="41"/>
  <c r="K84" i="41"/>
  <c r="L83" i="41"/>
  <c r="K83" i="41"/>
  <c r="L82" i="41"/>
  <c r="K82" i="41"/>
  <c r="L81" i="41"/>
  <c r="K81" i="41"/>
  <c r="L80" i="41"/>
  <c r="K80" i="41"/>
  <c r="L79" i="41"/>
  <c r="K79" i="41"/>
  <c r="L78" i="41"/>
  <c r="K78" i="41"/>
  <c r="L77" i="41"/>
  <c r="K77" i="41"/>
  <c r="L76" i="41"/>
  <c r="K76" i="41"/>
  <c r="L75" i="41"/>
  <c r="K75" i="41"/>
  <c r="L74" i="41"/>
  <c r="K74" i="41"/>
  <c r="L73" i="41"/>
  <c r="K73" i="41"/>
  <c r="L72" i="41"/>
  <c r="K72" i="41"/>
  <c r="L71" i="41"/>
  <c r="K71" i="41"/>
  <c r="L70" i="41"/>
  <c r="K70" i="41"/>
  <c r="L69" i="41"/>
  <c r="K69" i="41"/>
  <c r="L68" i="41"/>
  <c r="K68" i="41"/>
  <c r="L67" i="41"/>
  <c r="K67" i="41"/>
  <c r="L66" i="41"/>
  <c r="K66" i="41"/>
  <c r="L65" i="41"/>
  <c r="K65" i="41"/>
  <c r="L64" i="41"/>
  <c r="K64" i="41"/>
  <c r="L63" i="41"/>
  <c r="K63" i="41"/>
  <c r="L62" i="41"/>
  <c r="K62" i="41"/>
  <c r="L61" i="41"/>
  <c r="K61" i="41"/>
  <c r="L60" i="41"/>
  <c r="K60" i="41"/>
  <c r="L59" i="41"/>
  <c r="K59" i="41"/>
  <c r="L58" i="41"/>
  <c r="K58" i="41"/>
  <c r="L57" i="41"/>
  <c r="K57" i="41"/>
  <c r="L56" i="41"/>
  <c r="K56" i="41"/>
  <c r="L55" i="41"/>
  <c r="K55" i="41"/>
  <c r="L54" i="41"/>
  <c r="K54" i="41"/>
  <c r="L53" i="41"/>
  <c r="K53" i="41"/>
  <c r="L52" i="41"/>
  <c r="K52" i="41"/>
  <c r="L51" i="41"/>
  <c r="K51" i="41"/>
  <c r="L50" i="41"/>
  <c r="K50" i="41"/>
  <c r="L49" i="41"/>
  <c r="K49" i="41"/>
  <c r="L48" i="41"/>
  <c r="K48" i="41"/>
  <c r="L47" i="41"/>
  <c r="K47" i="41"/>
  <c r="L46" i="41"/>
  <c r="K46" i="41"/>
  <c r="L45" i="41"/>
  <c r="K45" i="41"/>
  <c r="L44" i="41"/>
  <c r="K44" i="41"/>
  <c r="L43" i="41"/>
  <c r="K43" i="41"/>
  <c r="L42" i="41"/>
  <c r="K42" i="41"/>
  <c r="L41" i="41"/>
  <c r="K41" i="41"/>
  <c r="L40" i="41"/>
  <c r="K40" i="41"/>
  <c r="L39" i="41"/>
  <c r="K39" i="41"/>
  <c r="L38" i="41"/>
  <c r="K38" i="41"/>
  <c r="L37" i="41"/>
  <c r="K37" i="41"/>
  <c r="L36" i="41"/>
  <c r="K36" i="41"/>
  <c r="L35" i="41"/>
  <c r="K35" i="41"/>
  <c r="L34" i="41"/>
  <c r="K34" i="41"/>
  <c r="L33" i="41"/>
  <c r="K33" i="41"/>
  <c r="L32" i="41"/>
  <c r="K32" i="41"/>
  <c r="L31" i="41"/>
  <c r="K31" i="41"/>
  <c r="L30" i="41"/>
  <c r="K30" i="41"/>
  <c r="L29" i="41"/>
  <c r="K29" i="41"/>
  <c r="L28" i="41"/>
  <c r="K28" i="41"/>
  <c r="L27" i="41"/>
  <c r="K27" i="41"/>
  <c r="L26" i="41"/>
  <c r="K26" i="41"/>
  <c r="L25" i="41"/>
  <c r="K25" i="41"/>
  <c r="L24" i="41"/>
  <c r="K24" i="41"/>
  <c r="L23" i="41"/>
  <c r="K23" i="41"/>
  <c r="L22" i="41"/>
  <c r="K22" i="41"/>
  <c r="L21" i="41"/>
  <c r="K21" i="41"/>
  <c r="L20" i="41"/>
  <c r="K20" i="41"/>
  <c r="L19" i="41"/>
  <c r="K19" i="41"/>
  <c r="L18" i="41"/>
  <c r="K18" i="41"/>
  <c r="L17" i="41"/>
  <c r="K17" i="41"/>
  <c r="L16" i="41"/>
  <c r="K16" i="41"/>
  <c r="L15" i="41"/>
  <c r="K15" i="41"/>
  <c r="L14" i="41"/>
  <c r="K14" i="41"/>
  <c r="L13" i="41"/>
  <c r="K13" i="41"/>
  <c r="L12" i="41"/>
  <c r="K12" i="41"/>
  <c r="L11" i="41"/>
  <c r="K11" i="41"/>
  <c r="L10" i="41"/>
  <c r="K10" i="41"/>
  <c r="L9" i="41"/>
  <c r="K9" i="41"/>
  <c r="L8" i="41"/>
  <c r="K8" i="41"/>
  <c r="I93" i="41"/>
  <c r="E88" i="18"/>
  <c r="D88" i="18"/>
  <c r="G31" i="18"/>
  <c r="F31" i="18"/>
  <c r="G85" i="18"/>
  <c r="F85" i="18"/>
  <c r="G84" i="18"/>
  <c r="F84" i="18"/>
  <c r="G82" i="18"/>
  <c r="F82" i="18"/>
  <c r="G83" i="18"/>
  <c r="F83" i="18"/>
  <c r="F175" i="21"/>
  <c r="F174" i="21"/>
  <c r="F173" i="21"/>
  <c r="F172" i="21"/>
  <c r="F171" i="21"/>
  <c r="K82" i="21"/>
  <c r="K86" i="21"/>
  <c r="H86" i="21"/>
  <c r="G86" i="21"/>
  <c r="K85" i="21"/>
  <c r="H85" i="21"/>
  <c r="G85" i="21"/>
  <c r="K84" i="21"/>
  <c r="H84" i="21"/>
  <c r="G84" i="21"/>
  <c r="K83" i="21"/>
  <c r="H83" i="21"/>
  <c r="G83" i="21"/>
  <c r="H82" i="21"/>
  <c r="G82" i="21"/>
  <c r="J93" i="41"/>
  <c r="H93" i="41"/>
  <c r="G93" i="41"/>
  <c r="F93" i="41"/>
  <c r="E93" i="41"/>
  <c r="D93" i="41"/>
  <c r="C93" i="41"/>
  <c r="K93" i="41" l="1"/>
  <c r="V17" i="19" s="1"/>
  <c r="L93" i="41"/>
  <c r="W17" i="19" s="1"/>
  <c r="H83" i="18"/>
  <c r="H84" i="18"/>
  <c r="H85" i="18"/>
  <c r="H82" i="18"/>
  <c r="H31" i="18"/>
  <c r="CX93" i="6"/>
  <c r="CW93" i="6"/>
  <c r="Q39" i="33" l="1"/>
  <c r="Q38" i="33"/>
  <c r="Q37" i="33"/>
  <c r="Q36" i="33"/>
  <c r="CV93" i="6"/>
  <c r="CU93" i="6"/>
  <c r="F55" i="20" l="1"/>
  <c r="G55" i="20"/>
  <c r="I55" i="20" s="1"/>
  <c r="Q41" i="33"/>
  <c r="Q45" i="33" s="1"/>
  <c r="J55" i="20" l="1"/>
  <c r="H55" i="20"/>
  <c r="Q49" i="33"/>
  <c r="Q44" i="33"/>
  <c r="Q43" i="33"/>
  <c r="Q47" i="33"/>
  <c r="Q46" i="33"/>
  <c r="CT93" i="6" l="1"/>
  <c r="CS93" i="6"/>
  <c r="K7" i="40" l="1"/>
  <c r="P39" i="33" l="1"/>
  <c r="P38" i="33"/>
  <c r="P37" i="33"/>
  <c r="P36" i="33"/>
  <c r="K14" i="40"/>
  <c r="L86" i="40"/>
  <c r="K86" i="40"/>
  <c r="L85" i="40"/>
  <c r="K85" i="40"/>
  <c r="L84" i="40"/>
  <c r="K84" i="40"/>
  <c r="L83" i="40"/>
  <c r="K83" i="40"/>
  <c r="L82" i="40"/>
  <c r="K82" i="40"/>
  <c r="L81" i="40"/>
  <c r="K81" i="40"/>
  <c r="L80" i="40"/>
  <c r="K80" i="40"/>
  <c r="L79" i="40"/>
  <c r="K79" i="40"/>
  <c r="L78" i="40"/>
  <c r="K78" i="40"/>
  <c r="L77" i="40"/>
  <c r="K77" i="40"/>
  <c r="L76" i="40"/>
  <c r="K76" i="40"/>
  <c r="L75" i="40"/>
  <c r="K75" i="40"/>
  <c r="L74" i="40"/>
  <c r="K74" i="40"/>
  <c r="L73" i="40"/>
  <c r="K73" i="40"/>
  <c r="L72" i="40"/>
  <c r="K72" i="40"/>
  <c r="L71" i="40"/>
  <c r="K71" i="40"/>
  <c r="L70" i="40"/>
  <c r="K70" i="40"/>
  <c r="L69" i="40"/>
  <c r="K69" i="40"/>
  <c r="L68" i="40"/>
  <c r="K68" i="40"/>
  <c r="L67" i="40"/>
  <c r="K67" i="40"/>
  <c r="L66" i="40"/>
  <c r="K66" i="40"/>
  <c r="L65" i="40"/>
  <c r="K65" i="40"/>
  <c r="L64" i="40"/>
  <c r="K64" i="40"/>
  <c r="L63" i="40"/>
  <c r="K63" i="40"/>
  <c r="L62" i="40"/>
  <c r="K62" i="40"/>
  <c r="L61" i="40"/>
  <c r="K61" i="40"/>
  <c r="L60" i="40"/>
  <c r="K60" i="40"/>
  <c r="L59" i="40"/>
  <c r="K59" i="40"/>
  <c r="L58" i="40"/>
  <c r="K58" i="40"/>
  <c r="L57" i="40"/>
  <c r="K57" i="40"/>
  <c r="L56" i="40"/>
  <c r="K56" i="40"/>
  <c r="L55" i="40"/>
  <c r="K55" i="40"/>
  <c r="L54" i="40"/>
  <c r="K54" i="40"/>
  <c r="L53" i="40"/>
  <c r="K53" i="40"/>
  <c r="L52" i="40"/>
  <c r="K52" i="40"/>
  <c r="L51" i="40"/>
  <c r="K51" i="40"/>
  <c r="L50" i="40"/>
  <c r="K50" i="40"/>
  <c r="L49" i="40"/>
  <c r="K49" i="40"/>
  <c r="L48" i="40"/>
  <c r="K48" i="40"/>
  <c r="L47" i="40"/>
  <c r="K47" i="40"/>
  <c r="L46" i="40"/>
  <c r="K46" i="40"/>
  <c r="L45" i="40"/>
  <c r="K45" i="40"/>
  <c r="L44" i="40"/>
  <c r="K44" i="40"/>
  <c r="L43" i="40"/>
  <c r="K43" i="40"/>
  <c r="L42" i="40"/>
  <c r="K42" i="40"/>
  <c r="L41" i="40"/>
  <c r="K41" i="40"/>
  <c r="L40" i="40"/>
  <c r="K40" i="40"/>
  <c r="L39" i="40"/>
  <c r="K39" i="40"/>
  <c r="L38" i="40"/>
  <c r="K38" i="40"/>
  <c r="L37" i="40"/>
  <c r="K37" i="40"/>
  <c r="L36" i="40"/>
  <c r="K36" i="40"/>
  <c r="L35" i="40"/>
  <c r="K35" i="40"/>
  <c r="L34" i="40"/>
  <c r="K34" i="40"/>
  <c r="L33" i="40"/>
  <c r="K33" i="40"/>
  <c r="L32" i="40"/>
  <c r="K32" i="40"/>
  <c r="L31" i="40"/>
  <c r="K31" i="40"/>
  <c r="L30" i="40"/>
  <c r="K30" i="40"/>
  <c r="L29" i="40"/>
  <c r="K29" i="40"/>
  <c r="L28" i="40"/>
  <c r="K28" i="40"/>
  <c r="L27" i="40"/>
  <c r="K27" i="40"/>
  <c r="L26" i="40"/>
  <c r="K26" i="40"/>
  <c r="L25" i="40"/>
  <c r="K25" i="40"/>
  <c r="L24" i="40"/>
  <c r="K24" i="40"/>
  <c r="L23" i="40"/>
  <c r="K23" i="40"/>
  <c r="L22" i="40"/>
  <c r="K22" i="40"/>
  <c r="L21" i="40"/>
  <c r="K21" i="40"/>
  <c r="L20" i="40"/>
  <c r="K20" i="40"/>
  <c r="L19" i="40"/>
  <c r="K19" i="40"/>
  <c r="L18" i="40"/>
  <c r="K18" i="40"/>
  <c r="L17" i="40"/>
  <c r="K17" i="40"/>
  <c r="L16" i="40"/>
  <c r="K16" i="40"/>
  <c r="L15" i="40"/>
  <c r="K15" i="40"/>
  <c r="L14" i="40"/>
  <c r="L13" i="40"/>
  <c r="K13" i="40"/>
  <c r="L12" i="40"/>
  <c r="K12" i="40"/>
  <c r="L11" i="40"/>
  <c r="K11" i="40"/>
  <c r="L10" i="40"/>
  <c r="K10" i="40"/>
  <c r="L9" i="40"/>
  <c r="K9" i="40"/>
  <c r="L8" i="40"/>
  <c r="K8" i="40"/>
  <c r="L7" i="40"/>
  <c r="CR93" i="6"/>
  <c r="CQ93" i="6"/>
  <c r="CP93" i="6" l="1"/>
  <c r="CO93" i="6"/>
  <c r="CN93" i="6" l="1"/>
  <c r="CM93" i="6"/>
  <c r="L87" i="40"/>
  <c r="K87" i="40"/>
  <c r="F54" i="20" l="1"/>
  <c r="G54" i="20"/>
  <c r="I54" i="20" s="1"/>
  <c r="P41" i="33"/>
  <c r="K46" i="39"/>
  <c r="CI46" i="6"/>
  <c r="CG46" i="6"/>
  <c r="J54" i="20" l="1"/>
  <c r="H54" i="20"/>
  <c r="P44" i="33"/>
  <c r="P49" i="33"/>
  <c r="P47" i="33"/>
  <c r="P46" i="33"/>
  <c r="P45" i="33"/>
  <c r="P43" i="33"/>
  <c r="CL93" i="6" l="1"/>
  <c r="CK93" i="6"/>
  <c r="J88" i="40"/>
  <c r="I88" i="40"/>
  <c r="H88" i="40"/>
  <c r="G88" i="40"/>
  <c r="F88" i="40"/>
  <c r="E88" i="40"/>
  <c r="D88" i="40"/>
  <c r="C88" i="40"/>
  <c r="K88" i="40" l="1"/>
  <c r="V16" i="19" s="1"/>
  <c r="L88" i="40"/>
  <c r="W16" i="19" s="1"/>
  <c r="CJ93" i="6"/>
  <c r="CI93" i="6"/>
  <c r="L87" i="39" l="1"/>
  <c r="K87" i="39"/>
  <c r="L86" i="39"/>
  <c r="K86" i="39"/>
  <c r="L85" i="39"/>
  <c r="K85" i="39"/>
  <c r="L84" i="39"/>
  <c r="K84" i="39"/>
  <c r="L83" i="39"/>
  <c r="K83" i="39"/>
  <c r="L82" i="39"/>
  <c r="K82" i="39"/>
  <c r="L81" i="39"/>
  <c r="K81" i="39"/>
  <c r="L80" i="39"/>
  <c r="K80" i="39"/>
  <c r="L79" i="39"/>
  <c r="K79" i="39"/>
  <c r="L78" i="39"/>
  <c r="K78" i="39"/>
  <c r="L77" i="39"/>
  <c r="K77" i="39"/>
  <c r="L76" i="39"/>
  <c r="K76" i="39"/>
  <c r="L75" i="39"/>
  <c r="K75" i="39"/>
  <c r="L74" i="39"/>
  <c r="K74" i="39"/>
  <c r="L73" i="39"/>
  <c r="K73" i="39"/>
  <c r="L72" i="39"/>
  <c r="K72" i="39"/>
  <c r="L71" i="39"/>
  <c r="K71" i="39"/>
  <c r="L70" i="39"/>
  <c r="K70" i="39"/>
  <c r="L69" i="39"/>
  <c r="K69" i="39"/>
  <c r="L68" i="39"/>
  <c r="K68" i="39"/>
  <c r="L67" i="39"/>
  <c r="K67" i="39"/>
  <c r="L66" i="39"/>
  <c r="K66" i="39"/>
  <c r="L65" i="39"/>
  <c r="K65" i="39"/>
  <c r="L64" i="39"/>
  <c r="K64" i="39"/>
  <c r="L63" i="39"/>
  <c r="K63" i="39"/>
  <c r="L62" i="39"/>
  <c r="K62" i="39"/>
  <c r="L61" i="39"/>
  <c r="K61" i="39"/>
  <c r="L60" i="39"/>
  <c r="K60" i="39"/>
  <c r="L59" i="39"/>
  <c r="K59" i="39"/>
  <c r="L58" i="39"/>
  <c r="K58" i="39"/>
  <c r="L57" i="39"/>
  <c r="K57" i="39"/>
  <c r="L56" i="39"/>
  <c r="K56" i="39"/>
  <c r="L55" i="39"/>
  <c r="K55" i="39"/>
  <c r="L54" i="39"/>
  <c r="K54" i="39"/>
  <c r="L53" i="39"/>
  <c r="K53" i="39"/>
  <c r="L52" i="39"/>
  <c r="K52" i="39"/>
  <c r="L51" i="39"/>
  <c r="K51" i="39"/>
  <c r="L50" i="39"/>
  <c r="K50" i="39"/>
  <c r="L49" i="39"/>
  <c r="K49" i="39"/>
  <c r="L48" i="39"/>
  <c r="K48" i="39"/>
  <c r="L47" i="39"/>
  <c r="K47" i="39"/>
  <c r="L46" i="39"/>
  <c r="L45" i="39"/>
  <c r="K45" i="39"/>
  <c r="L44" i="39"/>
  <c r="K44" i="39"/>
  <c r="L43" i="39"/>
  <c r="K43" i="39"/>
  <c r="L42" i="39"/>
  <c r="K42" i="39"/>
  <c r="L41" i="39"/>
  <c r="K41" i="39"/>
  <c r="L40" i="39"/>
  <c r="K40" i="39"/>
  <c r="L39" i="39"/>
  <c r="K39" i="39"/>
  <c r="L38" i="39"/>
  <c r="K38" i="39"/>
  <c r="L37" i="39"/>
  <c r="K37" i="39"/>
  <c r="L36" i="39"/>
  <c r="K36" i="39"/>
  <c r="L35" i="39"/>
  <c r="K35" i="39"/>
  <c r="L34" i="39"/>
  <c r="K34" i="39"/>
  <c r="L33" i="39"/>
  <c r="K33" i="39"/>
  <c r="L32" i="39"/>
  <c r="K32" i="39"/>
  <c r="L31" i="39"/>
  <c r="K31" i="39"/>
  <c r="L30" i="39"/>
  <c r="K30" i="39"/>
  <c r="L29" i="39"/>
  <c r="K29" i="39"/>
  <c r="L28" i="39"/>
  <c r="K28" i="39"/>
  <c r="L27" i="39"/>
  <c r="K27" i="39"/>
  <c r="L26" i="39"/>
  <c r="K26" i="39"/>
  <c r="L25" i="39"/>
  <c r="K25" i="39"/>
  <c r="L24" i="39"/>
  <c r="K24" i="39"/>
  <c r="L23" i="39"/>
  <c r="K23" i="39"/>
  <c r="L22" i="39"/>
  <c r="K22" i="39"/>
  <c r="L21" i="39"/>
  <c r="K21" i="39"/>
  <c r="L20" i="39"/>
  <c r="K20" i="39"/>
  <c r="L19" i="39"/>
  <c r="K19" i="39"/>
  <c r="L18" i="39"/>
  <c r="K18" i="39"/>
  <c r="L17" i="39"/>
  <c r="K17" i="39"/>
  <c r="L16" i="39"/>
  <c r="K16" i="39"/>
  <c r="L15" i="39"/>
  <c r="K15" i="39"/>
  <c r="L14" i="39"/>
  <c r="K14" i="39"/>
  <c r="L13" i="39"/>
  <c r="K13" i="39"/>
  <c r="L12" i="39"/>
  <c r="K12" i="39"/>
  <c r="L11" i="39"/>
  <c r="K11" i="39"/>
  <c r="L10" i="39"/>
  <c r="K10" i="39"/>
  <c r="L9" i="39"/>
  <c r="K9" i="39"/>
  <c r="L8" i="39"/>
  <c r="K8" i="39"/>
  <c r="L7" i="39"/>
  <c r="K7" i="39"/>
  <c r="CH93" i="6" l="1"/>
  <c r="CG93" i="6"/>
  <c r="G122" i="21" l="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152" i="21"/>
  <c r="G153" i="21"/>
  <c r="G154" i="21"/>
  <c r="G155" i="21"/>
  <c r="G156" i="21"/>
  <c r="G157" i="21"/>
  <c r="G158" i="21"/>
  <c r="G159" i="21"/>
  <c r="G160" i="21"/>
  <c r="G161" i="21"/>
  <c r="G162" i="21"/>
  <c r="G163" i="21"/>
  <c r="G164" i="21"/>
  <c r="G165" i="21"/>
  <c r="G166" i="21"/>
  <c r="G167" i="21"/>
  <c r="G168" i="21"/>
  <c r="G169" i="21"/>
  <c r="G17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G117" i="21"/>
  <c r="G118" i="21"/>
  <c r="G119" i="21"/>
  <c r="G120" i="21"/>
  <c r="G121" i="21"/>
  <c r="CF93" i="6" l="1"/>
  <c r="CE93" i="6"/>
  <c r="F53" i="20" l="1"/>
  <c r="G53" i="20"/>
  <c r="J53" i="20" s="1"/>
  <c r="F170" i="21"/>
  <c r="F169" i="21"/>
  <c r="F168" i="21"/>
  <c r="F167" i="21"/>
  <c r="F166"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I53" i="20" l="1"/>
  <c r="H53" i="20"/>
  <c r="CD93" i="6"/>
  <c r="CC93" i="6"/>
  <c r="F2" i="18"/>
  <c r="J88" i="39" l="1"/>
  <c r="I88" i="39"/>
  <c r="H88" i="39"/>
  <c r="G88" i="39"/>
  <c r="F88" i="39"/>
  <c r="E88" i="39"/>
  <c r="D88" i="39"/>
  <c r="C88" i="39"/>
  <c r="K88" i="39" l="1"/>
  <c r="V15" i="19" s="1"/>
  <c r="L88" i="39"/>
  <c r="W15" i="19" s="1"/>
  <c r="CB93" i="6"/>
  <c r="CA93" i="6"/>
  <c r="K82" i="38"/>
  <c r="K7" i="38"/>
  <c r="L87" i="38"/>
  <c r="K87" i="38"/>
  <c r="L86" i="38"/>
  <c r="K86" i="38"/>
  <c r="L85" i="38"/>
  <c r="K85" i="38"/>
  <c r="L84" i="38"/>
  <c r="K84" i="38"/>
  <c r="L83" i="38"/>
  <c r="K83" i="38"/>
  <c r="L82" i="38"/>
  <c r="L81" i="38"/>
  <c r="K81" i="38"/>
  <c r="L80" i="38"/>
  <c r="K80" i="38"/>
  <c r="L79" i="38"/>
  <c r="K79" i="38"/>
  <c r="L78" i="38"/>
  <c r="K78" i="38"/>
  <c r="L77" i="38"/>
  <c r="K77" i="38"/>
  <c r="L76" i="38"/>
  <c r="K76" i="38"/>
  <c r="L75" i="38"/>
  <c r="K75" i="38"/>
  <c r="L74" i="38"/>
  <c r="K74" i="38"/>
  <c r="L73" i="38"/>
  <c r="K73" i="38"/>
  <c r="L72" i="38"/>
  <c r="K72" i="38"/>
  <c r="L71" i="38"/>
  <c r="K71" i="38"/>
  <c r="L70" i="38"/>
  <c r="K70" i="38"/>
  <c r="L69" i="38"/>
  <c r="K69" i="38"/>
  <c r="L68" i="38"/>
  <c r="K68" i="38"/>
  <c r="L67" i="38"/>
  <c r="K67" i="38"/>
  <c r="L66" i="38"/>
  <c r="K66" i="38"/>
  <c r="L65" i="38"/>
  <c r="K65" i="38"/>
  <c r="L64" i="38"/>
  <c r="K64" i="38"/>
  <c r="L63" i="38"/>
  <c r="K63" i="38"/>
  <c r="L62" i="38"/>
  <c r="K62" i="38"/>
  <c r="L61" i="38"/>
  <c r="K61" i="38"/>
  <c r="L60" i="38"/>
  <c r="K60" i="38"/>
  <c r="L59" i="38"/>
  <c r="K59" i="38"/>
  <c r="L58" i="38"/>
  <c r="K58" i="38"/>
  <c r="L57" i="38"/>
  <c r="K57" i="38"/>
  <c r="L56" i="38"/>
  <c r="K56" i="38"/>
  <c r="L55" i="38"/>
  <c r="K55" i="38"/>
  <c r="L54" i="38"/>
  <c r="K54" i="38"/>
  <c r="L53" i="38"/>
  <c r="K53" i="38"/>
  <c r="L52" i="38"/>
  <c r="K52" i="38"/>
  <c r="L51" i="38"/>
  <c r="K51" i="38"/>
  <c r="L50" i="38"/>
  <c r="K50" i="38"/>
  <c r="L49" i="38"/>
  <c r="K49" i="38"/>
  <c r="L48" i="38"/>
  <c r="K48" i="38"/>
  <c r="L47" i="38"/>
  <c r="K47" i="38"/>
  <c r="L46" i="38"/>
  <c r="K46" i="38"/>
  <c r="L45" i="38"/>
  <c r="K45" i="38"/>
  <c r="L44" i="38"/>
  <c r="K44" i="38"/>
  <c r="L43" i="38"/>
  <c r="K43" i="38"/>
  <c r="L42" i="38"/>
  <c r="K42" i="38"/>
  <c r="L41" i="38"/>
  <c r="K41" i="38"/>
  <c r="L40" i="38"/>
  <c r="K40" i="38"/>
  <c r="L39" i="38"/>
  <c r="K39" i="38"/>
  <c r="L38" i="38"/>
  <c r="K38" i="38"/>
  <c r="L37" i="38"/>
  <c r="K37" i="38"/>
  <c r="L36" i="38"/>
  <c r="K36" i="38"/>
  <c r="L35" i="38"/>
  <c r="K35" i="38"/>
  <c r="L34" i="38"/>
  <c r="K34" i="38"/>
  <c r="L33" i="38"/>
  <c r="K33" i="38"/>
  <c r="L32" i="38"/>
  <c r="K32" i="38"/>
  <c r="L31" i="38"/>
  <c r="K31" i="38"/>
  <c r="L30" i="38"/>
  <c r="K30" i="38"/>
  <c r="L29" i="38"/>
  <c r="K29" i="38"/>
  <c r="L28" i="38"/>
  <c r="K28" i="38"/>
  <c r="L27" i="38"/>
  <c r="K27" i="38"/>
  <c r="L26" i="38"/>
  <c r="K26" i="38"/>
  <c r="L25" i="38"/>
  <c r="K25" i="38"/>
  <c r="L24" i="38"/>
  <c r="K24" i="38"/>
  <c r="L23" i="38"/>
  <c r="K23" i="38"/>
  <c r="L22" i="38"/>
  <c r="K22" i="38"/>
  <c r="L21" i="38"/>
  <c r="K21" i="38"/>
  <c r="L20" i="38"/>
  <c r="K20" i="38"/>
  <c r="L19" i="38"/>
  <c r="K19" i="38"/>
  <c r="L18" i="38"/>
  <c r="K18" i="38"/>
  <c r="L17" i="38"/>
  <c r="K17" i="38"/>
  <c r="L16" i="38"/>
  <c r="K16" i="38"/>
  <c r="L15" i="38"/>
  <c r="K15" i="38"/>
  <c r="L14" i="38"/>
  <c r="K14" i="38"/>
  <c r="L13" i="38"/>
  <c r="K13" i="38"/>
  <c r="L12" i="38"/>
  <c r="K12" i="38"/>
  <c r="L11" i="38"/>
  <c r="K11" i="38"/>
  <c r="L10" i="38"/>
  <c r="K10" i="38"/>
  <c r="L9" i="38"/>
  <c r="K9" i="38"/>
  <c r="L8" i="38"/>
  <c r="K8" i="38"/>
  <c r="L7" i="38"/>
  <c r="K88" i="38" l="1"/>
  <c r="V14" i="19" s="1"/>
  <c r="BZ93" i="6"/>
  <c r="BY93" i="6"/>
  <c r="K7" i="37"/>
  <c r="G2" i="2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BW93" i="6" l="1"/>
  <c r="BX93" i="6"/>
  <c r="G52" i="20" l="1"/>
  <c r="F52" i="20"/>
  <c r="H52" i="20" s="1"/>
  <c r="BV93" i="6"/>
  <c r="BU93" i="6"/>
  <c r="J88" i="38"/>
  <c r="I88" i="38"/>
  <c r="H88" i="38"/>
  <c r="G88" i="38"/>
  <c r="F88" i="38"/>
  <c r="E88" i="38"/>
  <c r="D88" i="38"/>
  <c r="C88" i="38"/>
  <c r="J52" i="20" l="1"/>
  <c r="I52" i="20"/>
  <c r="H21" i="13"/>
  <c r="H27" i="13"/>
  <c r="H31" i="13"/>
  <c r="H43" i="13"/>
  <c r="H47" i="13"/>
  <c r="H51" i="13"/>
  <c r="H53" i="13"/>
  <c r="H35" i="13"/>
  <c r="H57" i="13"/>
  <c r="H59" i="13"/>
  <c r="H63" i="13"/>
  <c r="H67" i="13"/>
  <c r="H69" i="13"/>
  <c r="H73" i="13"/>
  <c r="H75" i="13"/>
  <c r="H85" i="13"/>
  <c r="H9" i="13"/>
  <c r="H11" i="13"/>
  <c r="H15" i="13"/>
  <c r="H19" i="13"/>
  <c r="H79" i="13"/>
  <c r="H54" i="13"/>
  <c r="H74" i="13"/>
  <c r="H10" i="13"/>
  <c r="H58" i="13"/>
  <c r="H70" i="13"/>
  <c r="H16" i="13"/>
  <c r="H22" i="13"/>
  <c r="H38" i="13"/>
  <c r="H25" i="13"/>
  <c r="H48" i="13"/>
  <c r="H83" i="13"/>
  <c r="H32" i="13"/>
  <c r="H80" i="13"/>
  <c r="H26" i="13"/>
  <c r="H86" i="13"/>
  <c r="H42" i="13"/>
  <c r="H37" i="13"/>
  <c r="H41" i="13"/>
  <c r="H64" i="13"/>
  <c r="H18" i="13"/>
  <c r="H34" i="13"/>
  <c r="H50" i="13"/>
  <c r="H66" i="13"/>
  <c r="H82" i="13"/>
  <c r="H13" i="13"/>
  <c r="H20" i="13"/>
  <c r="H29" i="13"/>
  <c r="H36" i="13"/>
  <c r="H45" i="13"/>
  <c r="H52" i="13"/>
  <c r="H61" i="13"/>
  <c r="H68" i="13"/>
  <c r="H77" i="13"/>
  <c r="H84" i="13"/>
  <c r="H17" i="13"/>
  <c r="H24" i="13"/>
  <c r="H33" i="13"/>
  <c r="H40" i="13"/>
  <c r="H49" i="13"/>
  <c r="H56" i="13"/>
  <c r="H65" i="13"/>
  <c r="H72" i="13"/>
  <c r="H81" i="13"/>
  <c r="H12" i="13"/>
  <c r="H28" i="13"/>
  <c r="H44" i="13"/>
  <c r="H60" i="13"/>
  <c r="H76" i="13"/>
  <c r="H14" i="13"/>
  <c r="H23" i="13"/>
  <c r="H30" i="13"/>
  <c r="H39" i="13"/>
  <c r="H46" i="13"/>
  <c r="H55" i="13"/>
  <c r="H62" i="13"/>
  <c r="H71" i="13"/>
  <c r="H78" i="13"/>
  <c r="H87" i="13"/>
  <c r="L88" i="38"/>
  <c r="W14" i="19" s="1"/>
  <c r="E24" i="22"/>
  <c r="I24" i="22"/>
  <c r="L87" i="37" l="1"/>
  <c r="K87" i="37"/>
  <c r="L86" i="37"/>
  <c r="K86" i="37"/>
  <c r="L85" i="37"/>
  <c r="K85" i="37"/>
  <c r="L84" i="37"/>
  <c r="K84" i="37"/>
  <c r="L83" i="37"/>
  <c r="K83" i="37"/>
  <c r="L82" i="37"/>
  <c r="K82" i="37"/>
  <c r="L81" i="37"/>
  <c r="K81" i="37"/>
  <c r="L80" i="37"/>
  <c r="K80" i="37"/>
  <c r="L79" i="37"/>
  <c r="K79" i="37"/>
  <c r="L78" i="37"/>
  <c r="K78" i="37"/>
  <c r="L77" i="37"/>
  <c r="K77" i="37"/>
  <c r="L76" i="37"/>
  <c r="K76" i="37"/>
  <c r="L75" i="37"/>
  <c r="K75" i="37"/>
  <c r="L74" i="37"/>
  <c r="K74" i="37"/>
  <c r="L73" i="37"/>
  <c r="K73" i="37"/>
  <c r="L72" i="37"/>
  <c r="K72" i="37"/>
  <c r="L71" i="37"/>
  <c r="K71" i="37"/>
  <c r="L70" i="37"/>
  <c r="K70" i="37"/>
  <c r="L69" i="37"/>
  <c r="K69" i="37"/>
  <c r="L68" i="37"/>
  <c r="K68" i="37"/>
  <c r="L67" i="37"/>
  <c r="K67" i="37"/>
  <c r="L66" i="37"/>
  <c r="K66" i="37"/>
  <c r="L65" i="37"/>
  <c r="K65" i="37"/>
  <c r="L64" i="37"/>
  <c r="K64" i="37"/>
  <c r="L63" i="37"/>
  <c r="K63" i="37"/>
  <c r="L62" i="37"/>
  <c r="K62" i="37"/>
  <c r="L61" i="37"/>
  <c r="K61" i="37"/>
  <c r="L60" i="37"/>
  <c r="K60" i="37"/>
  <c r="L59" i="37"/>
  <c r="K59" i="37"/>
  <c r="L58" i="37"/>
  <c r="K58" i="37"/>
  <c r="L57" i="37"/>
  <c r="K57" i="37"/>
  <c r="L56" i="37"/>
  <c r="K56" i="37"/>
  <c r="L55" i="37"/>
  <c r="K55" i="37"/>
  <c r="L54" i="37"/>
  <c r="K54" i="37"/>
  <c r="L53" i="37"/>
  <c r="K53" i="37"/>
  <c r="L52" i="37"/>
  <c r="K52" i="37"/>
  <c r="L51" i="37"/>
  <c r="K51" i="37"/>
  <c r="L50" i="37"/>
  <c r="K50" i="37"/>
  <c r="L49" i="37"/>
  <c r="K49" i="37"/>
  <c r="L48" i="37"/>
  <c r="K48" i="37"/>
  <c r="L47" i="37"/>
  <c r="K47" i="37"/>
  <c r="L46" i="37"/>
  <c r="K46" i="37"/>
  <c r="L45" i="37"/>
  <c r="K45" i="37"/>
  <c r="L44" i="37"/>
  <c r="K44" i="37"/>
  <c r="L43" i="37"/>
  <c r="K43" i="37"/>
  <c r="L42" i="37"/>
  <c r="K42" i="37"/>
  <c r="L41" i="37"/>
  <c r="K41" i="37"/>
  <c r="L40" i="37"/>
  <c r="K40" i="37"/>
  <c r="L39" i="37"/>
  <c r="K39" i="37"/>
  <c r="L38" i="37"/>
  <c r="K38" i="37"/>
  <c r="L37" i="37"/>
  <c r="K37" i="37"/>
  <c r="L36" i="37"/>
  <c r="K36" i="37"/>
  <c r="L35" i="37"/>
  <c r="K35" i="37"/>
  <c r="L34" i="37"/>
  <c r="K34" i="37"/>
  <c r="L33" i="37"/>
  <c r="K33" i="37"/>
  <c r="L32" i="37"/>
  <c r="K32" i="37"/>
  <c r="L31" i="37"/>
  <c r="K31" i="37"/>
  <c r="L30" i="37"/>
  <c r="K30" i="37"/>
  <c r="L29" i="37"/>
  <c r="K29" i="37"/>
  <c r="L28" i="37"/>
  <c r="K28" i="37"/>
  <c r="L27" i="37"/>
  <c r="K27" i="37"/>
  <c r="L26" i="37"/>
  <c r="K26" i="37"/>
  <c r="L25" i="37"/>
  <c r="K25" i="37"/>
  <c r="L24" i="37"/>
  <c r="K24" i="37"/>
  <c r="L23" i="37"/>
  <c r="K23" i="37"/>
  <c r="L22" i="37"/>
  <c r="K22" i="37"/>
  <c r="L21" i="37"/>
  <c r="K21" i="37"/>
  <c r="L20" i="37"/>
  <c r="K20" i="37"/>
  <c r="L19" i="37"/>
  <c r="K19" i="37"/>
  <c r="L18" i="37"/>
  <c r="K18" i="37"/>
  <c r="L17" i="37"/>
  <c r="K17" i="37"/>
  <c r="L16" i="37"/>
  <c r="K16" i="37"/>
  <c r="L15" i="37"/>
  <c r="K15" i="37"/>
  <c r="L14" i="37"/>
  <c r="K14" i="37"/>
  <c r="L13" i="37"/>
  <c r="K13" i="37"/>
  <c r="L12" i="37"/>
  <c r="K12" i="37"/>
  <c r="L11" i="37"/>
  <c r="K11" i="37"/>
  <c r="L10" i="37"/>
  <c r="K10" i="37"/>
  <c r="L9" i="37"/>
  <c r="K9" i="37"/>
  <c r="L8" i="37"/>
  <c r="K8" i="37"/>
  <c r="L7" i="37"/>
  <c r="BT93" i="6"/>
  <c r="BS93" i="6"/>
  <c r="BR93" i="6" l="1"/>
  <c r="BQ93" i="6"/>
  <c r="H2" i="21"/>
  <c r="M39" i="33" l="1"/>
  <c r="M38" i="33"/>
  <c r="M37" i="33"/>
  <c r="M36" i="33"/>
  <c r="L39" i="33"/>
  <c r="L38" i="33"/>
  <c r="L37" i="33"/>
  <c r="L36" i="33"/>
  <c r="BP93" i="6"/>
  <c r="BO93" i="6"/>
  <c r="F51" i="20" l="1"/>
  <c r="G51" i="20"/>
  <c r="M41" i="33"/>
  <c r="M49" i="33" s="1"/>
  <c r="I51" i="20" l="1"/>
  <c r="J51" i="20"/>
  <c r="H51" i="20"/>
  <c r="M43" i="33"/>
  <c r="M47" i="33"/>
  <c r="M46" i="33"/>
  <c r="M45" i="33"/>
  <c r="M44" i="33"/>
  <c r="C88" i="37" l="1"/>
  <c r="BN93" i="6"/>
  <c r="BM93" i="6"/>
  <c r="J88" i="37" l="1"/>
  <c r="I88" i="37"/>
  <c r="H88" i="37"/>
  <c r="G88" i="37"/>
  <c r="F88" i="37"/>
  <c r="E88" i="37"/>
  <c r="D88" i="37"/>
  <c r="K88" i="37" l="1"/>
  <c r="V13" i="19" s="1"/>
  <c r="L88" i="37"/>
  <c r="W13" i="19" s="1"/>
  <c r="BL93" i="6"/>
  <c r="BK93" i="6"/>
  <c r="BJ93" i="6"/>
  <c r="BI93" i="6"/>
  <c r="K8" i="36" l="1"/>
  <c r="K79" i="36" l="1"/>
  <c r="L87" i="36"/>
  <c r="K87" i="36"/>
  <c r="L86" i="36"/>
  <c r="K86" i="36"/>
  <c r="L85" i="36"/>
  <c r="K85" i="36"/>
  <c r="L84" i="36"/>
  <c r="K84" i="36"/>
  <c r="L83" i="36"/>
  <c r="K83" i="36"/>
  <c r="L82" i="36"/>
  <c r="K82" i="36"/>
  <c r="L81" i="36"/>
  <c r="K81" i="36"/>
  <c r="L80" i="36"/>
  <c r="K80" i="36"/>
  <c r="L79" i="36"/>
  <c r="L78" i="36"/>
  <c r="K78" i="36"/>
  <c r="L77" i="36"/>
  <c r="K77" i="36"/>
  <c r="L76" i="36"/>
  <c r="K76" i="36"/>
  <c r="L75" i="36"/>
  <c r="K75" i="36"/>
  <c r="L74" i="36"/>
  <c r="K74" i="36"/>
  <c r="L73" i="36"/>
  <c r="K73" i="36"/>
  <c r="L72" i="36"/>
  <c r="K72" i="36"/>
  <c r="L71" i="36"/>
  <c r="K71" i="36"/>
  <c r="L70" i="36"/>
  <c r="K70" i="36"/>
  <c r="L69" i="36"/>
  <c r="K69" i="36"/>
  <c r="L68" i="36"/>
  <c r="K68" i="36"/>
  <c r="L67" i="36"/>
  <c r="K67" i="36"/>
  <c r="L66" i="36"/>
  <c r="K66" i="36"/>
  <c r="L65" i="36"/>
  <c r="K65" i="36"/>
  <c r="L64" i="36"/>
  <c r="K64" i="36"/>
  <c r="L63" i="36"/>
  <c r="K63" i="36"/>
  <c r="L62" i="36"/>
  <c r="K62" i="36"/>
  <c r="L61" i="36"/>
  <c r="K61" i="36"/>
  <c r="L60" i="36"/>
  <c r="K60" i="36"/>
  <c r="L59" i="36"/>
  <c r="K59" i="36"/>
  <c r="L58" i="36"/>
  <c r="K58" i="36"/>
  <c r="L57" i="36"/>
  <c r="K57" i="36"/>
  <c r="L56" i="36"/>
  <c r="K56" i="36"/>
  <c r="L55" i="36"/>
  <c r="K55" i="36"/>
  <c r="L54" i="36"/>
  <c r="K54" i="36"/>
  <c r="L53" i="36"/>
  <c r="K53" i="36"/>
  <c r="L52" i="36"/>
  <c r="K52" i="36"/>
  <c r="L51" i="36"/>
  <c r="K51" i="36"/>
  <c r="L50" i="36"/>
  <c r="K50" i="36"/>
  <c r="L49" i="36"/>
  <c r="K49" i="36"/>
  <c r="L48" i="36"/>
  <c r="K48" i="36"/>
  <c r="L47" i="36"/>
  <c r="K47" i="36"/>
  <c r="L46" i="36"/>
  <c r="K46" i="36"/>
  <c r="L45" i="36"/>
  <c r="K45" i="36"/>
  <c r="L44" i="36"/>
  <c r="K44" i="36"/>
  <c r="L43" i="36"/>
  <c r="K43" i="36"/>
  <c r="L42" i="36"/>
  <c r="K42" i="36"/>
  <c r="L41" i="36"/>
  <c r="K41" i="36"/>
  <c r="L40" i="36"/>
  <c r="K40" i="36"/>
  <c r="L39" i="36"/>
  <c r="K39" i="36"/>
  <c r="L38" i="36"/>
  <c r="K38" i="36"/>
  <c r="L37" i="36"/>
  <c r="K37" i="36"/>
  <c r="L36" i="36"/>
  <c r="K36" i="36"/>
  <c r="L35" i="36"/>
  <c r="K35" i="36"/>
  <c r="L34" i="36"/>
  <c r="K34" i="36"/>
  <c r="L33" i="36"/>
  <c r="K33" i="36"/>
  <c r="L32" i="36"/>
  <c r="K32" i="36"/>
  <c r="L31" i="36"/>
  <c r="K31" i="36"/>
  <c r="L30" i="36"/>
  <c r="K30" i="36"/>
  <c r="L29" i="36"/>
  <c r="K29" i="36"/>
  <c r="L28" i="36"/>
  <c r="K28" i="36"/>
  <c r="L27" i="36"/>
  <c r="K27" i="36"/>
  <c r="L26" i="36"/>
  <c r="K26" i="36"/>
  <c r="L25" i="36"/>
  <c r="K25" i="36"/>
  <c r="L24" i="36"/>
  <c r="L23" i="36"/>
  <c r="K23" i="36"/>
  <c r="L22" i="36"/>
  <c r="K22" i="36"/>
  <c r="L21" i="36"/>
  <c r="K21" i="36"/>
  <c r="L20" i="36"/>
  <c r="K20" i="36"/>
  <c r="L19" i="36"/>
  <c r="K19" i="36"/>
  <c r="L18" i="36"/>
  <c r="K18" i="36"/>
  <c r="L17" i="36"/>
  <c r="K17" i="36"/>
  <c r="L16" i="36"/>
  <c r="K16" i="36"/>
  <c r="L15" i="36"/>
  <c r="K15" i="36"/>
  <c r="L14" i="36"/>
  <c r="K14" i="36"/>
  <c r="L13" i="36"/>
  <c r="K13" i="36"/>
  <c r="L12" i="36"/>
  <c r="K12" i="36"/>
  <c r="L11" i="36"/>
  <c r="K11" i="36"/>
  <c r="L10" i="36"/>
  <c r="K10" i="36"/>
  <c r="L9" i="36"/>
  <c r="K9" i="36"/>
  <c r="L8" i="36"/>
  <c r="L7" i="36"/>
  <c r="K7" i="36"/>
  <c r="K71" i="21"/>
  <c r="K88" i="36" l="1"/>
  <c r="V12" i="19" s="1"/>
  <c r="BG93" i="6" l="1"/>
  <c r="BH93" i="6"/>
  <c r="G50" i="20" l="1"/>
  <c r="F50" i="20"/>
  <c r="H50" i="20" s="1"/>
  <c r="L41" i="33"/>
  <c r="L49" i="33" s="1"/>
  <c r="D8" i="29"/>
  <c r="E7" i="29" s="1"/>
  <c r="B8" i="29"/>
  <c r="C7" i="29" s="1"/>
  <c r="F7" i="29"/>
  <c r="F6" i="29"/>
  <c r="F5" i="29"/>
  <c r="E5" i="29"/>
  <c r="F4" i="29"/>
  <c r="J88" i="24"/>
  <c r="C88" i="24"/>
  <c r="J87" i="24"/>
  <c r="C87" i="24"/>
  <c r="J86" i="24"/>
  <c r="C86" i="24"/>
  <c r="J85" i="24"/>
  <c r="C85" i="24"/>
  <c r="J84" i="24"/>
  <c r="C84" i="24"/>
  <c r="J83" i="24"/>
  <c r="C83" i="24"/>
  <c r="J82" i="24"/>
  <c r="C82" i="24"/>
  <c r="J81" i="24"/>
  <c r="C81" i="24"/>
  <c r="J80" i="24"/>
  <c r="C80" i="24"/>
  <c r="J79" i="24"/>
  <c r="C79" i="24"/>
  <c r="J78" i="24"/>
  <c r="C78" i="24"/>
  <c r="J77" i="24"/>
  <c r="C77" i="24"/>
  <c r="J76" i="24"/>
  <c r="C76" i="24"/>
  <c r="J75" i="24"/>
  <c r="C75" i="24"/>
  <c r="J74" i="24"/>
  <c r="C74" i="24"/>
  <c r="J73" i="24"/>
  <c r="C73" i="24"/>
  <c r="J72" i="24"/>
  <c r="C72" i="24"/>
  <c r="J71" i="24"/>
  <c r="C71" i="24"/>
  <c r="J70" i="24"/>
  <c r="C70" i="24"/>
  <c r="J69" i="24"/>
  <c r="C69" i="24"/>
  <c r="J68" i="24"/>
  <c r="C68" i="24"/>
  <c r="J67" i="24"/>
  <c r="C67" i="24"/>
  <c r="J66" i="24"/>
  <c r="C66" i="24"/>
  <c r="J65" i="24"/>
  <c r="C65" i="24"/>
  <c r="J64" i="24"/>
  <c r="C64" i="24"/>
  <c r="J63" i="24"/>
  <c r="C63" i="24"/>
  <c r="J62" i="24"/>
  <c r="C62" i="24"/>
  <c r="J61" i="24"/>
  <c r="C61" i="24"/>
  <c r="J60" i="24"/>
  <c r="C60" i="24"/>
  <c r="J59" i="24"/>
  <c r="C59" i="24"/>
  <c r="J58" i="24"/>
  <c r="C58" i="24"/>
  <c r="J57" i="24"/>
  <c r="C57" i="24"/>
  <c r="J56" i="24"/>
  <c r="C56" i="24"/>
  <c r="J55" i="24"/>
  <c r="C55" i="24"/>
  <c r="J54" i="24"/>
  <c r="C54" i="24"/>
  <c r="J53" i="24"/>
  <c r="C53" i="24"/>
  <c r="J52" i="24"/>
  <c r="C52" i="24"/>
  <c r="J51" i="24"/>
  <c r="C51" i="24"/>
  <c r="J50" i="24"/>
  <c r="C50" i="24"/>
  <c r="J49" i="24"/>
  <c r="G49" i="24"/>
  <c r="C49" i="24"/>
  <c r="J48" i="24"/>
  <c r="C48" i="24"/>
  <c r="J47" i="24"/>
  <c r="C47" i="24"/>
  <c r="J46" i="24"/>
  <c r="C46" i="24"/>
  <c r="J45" i="24"/>
  <c r="C45" i="24"/>
  <c r="J44" i="24"/>
  <c r="C44" i="24"/>
  <c r="J43" i="24"/>
  <c r="C43" i="24"/>
  <c r="J42" i="24"/>
  <c r="C42" i="24"/>
  <c r="J41" i="24"/>
  <c r="C41" i="24"/>
  <c r="J40" i="24"/>
  <c r="C40" i="24"/>
  <c r="J39" i="24"/>
  <c r="C39" i="24"/>
  <c r="J38" i="24"/>
  <c r="C38" i="24"/>
  <c r="J37" i="24"/>
  <c r="C37" i="24"/>
  <c r="J36" i="24"/>
  <c r="C36" i="24"/>
  <c r="J35" i="24"/>
  <c r="C35" i="24"/>
  <c r="J34" i="24"/>
  <c r="C34" i="24"/>
  <c r="J33" i="24"/>
  <c r="C33" i="24"/>
  <c r="J32" i="24"/>
  <c r="C32" i="24"/>
  <c r="J31" i="24"/>
  <c r="C31" i="24"/>
  <c r="J30" i="24"/>
  <c r="C30" i="24"/>
  <c r="J29" i="24"/>
  <c r="C29" i="24"/>
  <c r="J28" i="24"/>
  <c r="C28" i="24"/>
  <c r="J27" i="24"/>
  <c r="C27" i="24"/>
  <c r="J26" i="24"/>
  <c r="C26" i="24"/>
  <c r="J25" i="24"/>
  <c r="C25" i="24"/>
  <c r="J24" i="24"/>
  <c r="C24" i="24"/>
  <c r="J23" i="24"/>
  <c r="C23" i="24"/>
  <c r="J22" i="24"/>
  <c r="C22" i="24"/>
  <c r="J21" i="24"/>
  <c r="C21" i="24"/>
  <c r="J20" i="24"/>
  <c r="C20" i="24"/>
  <c r="K15" i="24"/>
  <c r="AJ7" i="24" s="1"/>
  <c r="K14" i="24"/>
  <c r="AJ6" i="24" s="1"/>
  <c r="K13" i="24"/>
  <c r="AJ5" i="24" s="1"/>
  <c r="E7" i="24"/>
  <c r="N6" i="24"/>
  <c r="I6" i="24"/>
  <c r="F6" i="24"/>
  <c r="E6" i="24"/>
  <c r="E5" i="24"/>
  <c r="AJ4" i="24"/>
  <c r="AI4" i="24"/>
  <c r="AB4" i="24"/>
  <c r="AA4" i="24"/>
  <c r="T4" i="24"/>
  <c r="S4" i="24"/>
  <c r="N4" i="24"/>
  <c r="M4" i="24"/>
  <c r="J4" i="24"/>
  <c r="I4" i="24"/>
  <c r="F4" i="24"/>
  <c r="E4" i="24"/>
  <c r="AL1" i="24"/>
  <c r="AK1" i="24"/>
  <c r="AJ1" i="24"/>
  <c r="AI1" i="24"/>
  <c r="AH1" i="24"/>
  <c r="AG1" i="24"/>
  <c r="AF1" i="24"/>
  <c r="AE1" i="24"/>
  <c r="AD1" i="24"/>
  <c r="AC1" i="24"/>
  <c r="AB1" i="24"/>
  <c r="AA1" i="24"/>
  <c r="Z1" i="24"/>
  <c r="Y1" i="24"/>
  <c r="X1" i="24"/>
  <c r="W1" i="24"/>
  <c r="V1" i="24"/>
  <c r="U1" i="24"/>
  <c r="T1" i="24"/>
  <c r="S1" i="24"/>
  <c r="R1" i="24"/>
  <c r="Q1" i="24"/>
  <c r="P1" i="24"/>
  <c r="O1" i="24"/>
  <c r="N1" i="24"/>
  <c r="M1" i="24"/>
  <c r="L1" i="24"/>
  <c r="K1" i="24"/>
  <c r="J1" i="24"/>
  <c r="I1" i="24"/>
  <c r="H1" i="24"/>
  <c r="G1" i="24"/>
  <c r="F1" i="24"/>
  <c r="E1" i="24"/>
  <c r="D1" i="24"/>
  <c r="C1" i="24"/>
  <c r="K38" i="33"/>
  <c r="J38" i="33"/>
  <c r="I38" i="33"/>
  <c r="K37" i="33"/>
  <c r="J37" i="33"/>
  <c r="I37" i="33"/>
  <c r="H37" i="33"/>
  <c r="G37" i="33"/>
  <c r="F37" i="33"/>
  <c r="K36" i="33"/>
  <c r="J36" i="33"/>
  <c r="I36" i="33"/>
  <c r="H36" i="33"/>
  <c r="G36" i="33"/>
  <c r="F36" i="33"/>
  <c r="E36" i="33"/>
  <c r="K81" i="21"/>
  <c r="H81" i="21"/>
  <c r="K80" i="21"/>
  <c r="H80" i="21"/>
  <c r="K79" i="21"/>
  <c r="H79" i="21"/>
  <c r="K78" i="21"/>
  <c r="H78" i="21"/>
  <c r="K77" i="21"/>
  <c r="H77" i="21"/>
  <c r="K76" i="21"/>
  <c r="H76" i="21"/>
  <c r="K75" i="21"/>
  <c r="H75" i="21"/>
  <c r="K74" i="21"/>
  <c r="H74" i="21"/>
  <c r="K73" i="21"/>
  <c r="H73" i="21"/>
  <c r="K72" i="21"/>
  <c r="H72" i="21"/>
  <c r="H71" i="21"/>
  <c r="K70" i="21"/>
  <c r="H70" i="21"/>
  <c r="K69" i="21"/>
  <c r="H69" i="21"/>
  <c r="K68" i="21"/>
  <c r="H68" i="21"/>
  <c r="K67" i="21"/>
  <c r="H67" i="21"/>
  <c r="K66" i="21"/>
  <c r="H66" i="21"/>
  <c r="K65" i="21"/>
  <c r="H65" i="21"/>
  <c r="K64" i="21"/>
  <c r="H64" i="21"/>
  <c r="K63" i="21"/>
  <c r="H63" i="21"/>
  <c r="K62" i="21"/>
  <c r="H62" i="21"/>
  <c r="K61" i="21"/>
  <c r="H61" i="21"/>
  <c r="K60" i="21"/>
  <c r="H60" i="21"/>
  <c r="K59" i="21"/>
  <c r="H59" i="21"/>
  <c r="K58" i="21"/>
  <c r="H58" i="21"/>
  <c r="K57" i="21"/>
  <c r="H57" i="21"/>
  <c r="K56" i="21"/>
  <c r="H56" i="21"/>
  <c r="K55" i="21"/>
  <c r="H55" i="21"/>
  <c r="K54" i="21"/>
  <c r="H54" i="21"/>
  <c r="K53" i="21"/>
  <c r="H53" i="21"/>
  <c r="K52" i="21"/>
  <c r="H52" i="21"/>
  <c r="K51" i="21"/>
  <c r="H51" i="21"/>
  <c r="K50" i="21"/>
  <c r="H50" i="21"/>
  <c r="K49" i="21"/>
  <c r="H49" i="21"/>
  <c r="K48" i="21"/>
  <c r="H48" i="21"/>
  <c r="K47" i="21"/>
  <c r="H47" i="21"/>
  <c r="K46" i="21"/>
  <c r="H46" i="21"/>
  <c r="K45" i="21"/>
  <c r="H45" i="21"/>
  <c r="K44" i="21"/>
  <c r="H44" i="21"/>
  <c r="K43" i="21"/>
  <c r="H43" i="21"/>
  <c r="K42" i="21"/>
  <c r="H42" i="21"/>
  <c r="K41" i="21"/>
  <c r="H41" i="21"/>
  <c r="K40" i="21"/>
  <c r="H40" i="21"/>
  <c r="K39" i="21"/>
  <c r="H39" i="21"/>
  <c r="K38" i="21"/>
  <c r="H38" i="21"/>
  <c r="K37" i="21"/>
  <c r="H37" i="21"/>
  <c r="K36" i="21"/>
  <c r="H36" i="21"/>
  <c r="K35" i="21"/>
  <c r="H35" i="21"/>
  <c r="K34" i="21"/>
  <c r="H34" i="21"/>
  <c r="K33" i="21"/>
  <c r="H33" i="21"/>
  <c r="K32" i="21"/>
  <c r="H32" i="21"/>
  <c r="K31" i="21"/>
  <c r="H31" i="21"/>
  <c r="K30" i="21"/>
  <c r="H30" i="21"/>
  <c r="K29" i="21"/>
  <c r="H29" i="21"/>
  <c r="K28" i="2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K10" i="21"/>
  <c r="H10" i="21"/>
  <c r="K9" i="21"/>
  <c r="H9" i="21"/>
  <c r="K8" i="21"/>
  <c r="H8" i="21"/>
  <c r="K7" i="21"/>
  <c r="H7" i="21"/>
  <c r="K6" i="21"/>
  <c r="H6" i="21"/>
  <c r="K5" i="21"/>
  <c r="H5" i="21"/>
  <c r="K4" i="21"/>
  <c r="H4" i="21"/>
  <c r="K3" i="21"/>
  <c r="H3" i="21"/>
  <c r="G86" i="18"/>
  <c r="F86" i="18"/>
  <c r="G81" i="18"/>
  <c r="F81" i="18"/>
  <c r="G80" i="18"/>
  <c r="F80" i="18"/>
  <c r="G79" i="18"/>
  <c r="F79" i="18"/>
  <c r="G78" i="18"/>
  <c r="F78" i="18"/>
  <c r="G77" i="18"/>
  <c r="F77" i="18"/>
  <c r="G76" i="18"/>
  <c r="F76" i="18"/>
  <c r="G75" i="18"/>
  <c r="F75" i="18"/>
  <c r="G74" i="18"/>
  <c r="F74" i="18"/>
  <c r="G73" i="18"/>
  <c r="F73" i="18"/>
  <c r="G70" i="18"/>
  <c r="F70" i="18"/>
  <c r="G72" i="18"/>
  <c r="F72" i="18"/>
  <c r="G69" i="18"/>
  <c r="F69" i="18"/>
  <c r="G71" i="18"/>
  <c r="F71" i="18"/>
  <c r="G54" i="18"/>
  <c r="F54" i="18"/>
  <c r="G64" i="18"/>
  <c r="F64" i="18"/>
  <c r="G67" i="18"/>
  <c r="F67" i="18"/>
  <c r="G65" i="18"/>
  <c r="F65" i="18"/>
  <c r="G68" i="18"/>
  <c r="F68" i="18"/>
  <c r="G66" i="18"/>
  <c r="F66" i="18"/>
  <c r="G61" i="18"/>
  <c r="F61" i="18"/>
  <c r="G59" i="18"/>
  <c r="F59" i="18"/>
  <c r="G63" i="18"/>
  <c r="F63" i="18"/>
  <c r="G62" i="18"/>
  <c r="F62" i="18"/>
  <c r="G56" i="18"/>
  <c r="F56" i="18"/>
  <c r="G60" i="18"/>
  <c r="F60" i="18"/>
  <c r="G57" i="18"/>
  <c r="F57" i="18"/>
  <c r="G58" i="18"/>
  <c r="F58" i="18"/>
  <c r="G55" i="18"/>
  <c r="F55" i="18"/>
  <c r="G53" i="18"/>
  <c r="F53" i="18"/>
  <c r="G52" i="18"/>
  <c r="F52" i="18"/>
  <c r="G50" i="18"/>
  <c r="F50" i="18"/>
  <c r="G51" i="18"/>
  <c r="F51" i="18"/>
  <c r="G49" i="18"/>
  <c r="F49" i="18"/>
  <c r="G48" i="18"/>
  <c r="F48" i="18"/>
  <c r="G47" i="18"/>
  <c r="F47" i="18"/>
  <c r="G46" i="18"/>
  <c r="F46" i="18"/>
  <c r="G43" i="18"/>
  <c r="F43" i="18"/>
  <c r="G44" i="18"/>
  <c r="F44" i="18"/>
  <c r="G45" i="18"/>
  <c r="F45" i="18"/>
  <c r="G42" i="18"/>
  <c r="F42" i="18"/>
  <c r="G41" i="18"/>
  <c r="F41" i="18"/>
  <c r="G40" i="18"/>
  <c r="F40" i="18"/>
  <c r="G35" i="18"/>
  <c r="F35" i="18"/>
  <c r="G39" i="18"/>
  <c r="F39" i="18"/>
  <c r="G33" i="18"/>
  <c r="F33" i="18"/>
  <c r="G38" i="18"/>
  <c r="F38" i="18"/>
  <c r="G37" i="18"/>
  <c r="F37" i="18"/>
  <c r="G36" i="18"/>
  <c r="F36" i="18"/>
  <c r="G34" i="18"/>
  <c r="F34" i="18"/>
  <c r="G24" i="18"/>
  <c r="F24" i="18"/>
  <c r="G30" i="18"/>
  <c r="F30" i="18"/>
  <c r="G32" i="18"/>
  <c r="F32" i="18"/>
  <c r="G29" i="18"/>
  <c r="F29" i="18"/>
  <c r="G28" i="18"/>
  <c r="F28" i="18"/>
  <c r="G27" i="18"/>
  <c r="F27" i="18"/>
  <c r="G12" i="18"/>
  <c r="F12" i="18"/>
  <c r="G26" i="18"/>
  <c r="F26" i="18"/>
  <c r="G25" i="18"/>
  <c r="F25" i="18"/>
  <c r="G21" i="18"/>
  <c r="F21" i="18"/>
  <c r="G20" i="18"/>
  <c r="F20" i="18"/>
  <c r="G23" i="18"/>
  <c r="F23" i="18"/>
  <c r="G14" i="18"/>
  <c r="F14" i="18"/>
  <c r="G19" i="18"/>
  <c r="F19" i="18"/>
  <c r="G22" i="18"/>
  <c r="F22" i="18"/>
  <c r="G17" i="18"/>
  <c r="F17" i="18"/>
  <c r="G18" i="18"/>
  <c r="F18" i="18"/>
  <c r="G15" i="18"/>
  <c r="F15" i="18"/>
  <c r="O13" i="18"/>
  <c r="N13" i="18"/>
  <c r="G16" i="18"/>
  <c r="F16" i="18"/>
  <c r="O12" i="18"/>
  <c r="N12" i="18"/>
  <c r="G9" i="18"/>
  <c r="F9" i="18"/>
  <c r="O11" i="18"/>
  <c r="N11" i="18"/>
  <c r="G13" i="18"/>
  <c r="F13" i="18"/>
  <c r="O10" i="18"/>
  <c r="N10" i="18"/>
  <c r="G11" i="18"/>
  <c r="F11" i="18"/>
  <c r="G10" i="18"/>
  <c r="F10" i="18"/>
  <c r="G8" i="18"/>
  <c r="F8" i="18"/>
  <c r="G7" i="18"/>
  <c r="F7" i="18"/>
  <c r="G5" i="18"/>
  <c r="F5" i="18"/>
  <c r="G6" i="18"/>
  <c r="F6" i="18"/>
  <c r="G4" i="18"/>
  <c r="F4" i="18"/>
  <c r="G3" i="18"/>
  <c r="F3" i="18"/>
  <c r="F23" i="24"/>
  <c r="F86" i="24"/>
  <c r="E86" i="24"/>
  <c r="F71" i="24"/>
  <c r="E71" i="24"/>
  <c r="F80" i="24"/>
  <c r="F83" i="24"/>
  <c r="E83" i="24"/>
  <c r="E87" i="24"/>
  <c r="F40" i="24"/>
  <c r="F75" i="24"/>
  <c r="E75" i="24"/>
  <c r="F70" i="24"/>
  <c r="E70" i="24"/>
  <c r="F85" i="24"/>
  <c r="F46" i="24"/>
  <c r="E52" i="24"/>
  <c r="F88" i="24"/>
  <c r="E88" i="24"/>
  <c r="F63" i="24"/>
  <c r="E63" i="24"/>
  <c r="F58" i="24"/>
  <c r="F36" i="24"/>
  <c r="E36" i="24"/>
  <c r="F37" i="24"/>
  <c r="E37" i="24"/>
  <c r="F77" i="24"/>
  <c r="F48" i="24"/>
  <c r="E48" i="24"/>
  <c r="F38" i="24"/>
  <c r="E38" i="24"/>
  <c r="F78" i="24"/>
  <c r="F65" i="24"/>
  <c r="E35" i="24"/>
  <c r="F72" i="24"/>
  <c r="E72" i="24"/>
  <c r="F67" i="24"/>
  <c r="F32" i="24"/>
  <c r="E32" i="24"/>
  <c r="F84" i="24"/>
  <c r="E84" i="24"/>
  <c r="F62" i="24"/>
  <c r="E62" i="24"/>
  <c r="F21" i="24"/>
  <c r="F82" i="24"/>
  <c r="E82" i="24"/>
  <c r="F66" i="24"/>
  <c r="E66" i="24"/>
  <c r="F33" i="24"/>
  <c r="F42" i="24"/>
  <c r="E42" i="24"/>
  <c r="F61" i="24"/>
  <c r="E61" i="24"/>
  <c r="F68" i="24"/>
  <c r="F76" i="24"/>
  <c r="E76" i="24"/>
  <c r="F74" i="24"/>
  <c r="F60" i="24"/>
  <c r="F69" i="24"/>
  <c r="E69" i="24"/>
  <c r="F73" i="24"/>
  <c r="E73" i="24"/>
  <c r="F41" i="24"/>
  <c r="F81" i="24"/>
  <c r="F59" i="24"/>
  <c r="E59" i="24"/>
  <c r="F55" i="24"/>
  <c r="F45" i="24"/>
  <c r="E45" i="24"/>
  <c r="F79" i="24"/>
  <c r="E79" i="24"/>
  <c r="F43" i="24"/>
  <c r="F64" i="24"/>
  <c r="E64" i="24"/>
  <c r="F31" i="24"/>
  <c r="F47" i="24"/>
  <c r="E47" i="24"/>
  <c r="F25" i="24"/>
  <c r="F49" i="24"/>
  <c r="E49" i="24"/>
  <c r="F50" i="24"/>
  <c r="E24" i="24"/>
  <c r="E20" i="24"/>
  <c r="E26" i="24"/>
  <c r="F44" i="24"/>
  <c r="E27" i="24"/>
  <c r="F53" i="24"/>
  <c r="F30" i="24"/>
  <c r="E30" i="24"/>
  <c r="F57" i="24"/>
  <c r="E39" i="24"/>
  <c r="F56" i="24"/>
  <c r="E56" i="24"/>
  <c r="F29" i="24"/>
  <c r="F34" i="24"/>
  <c r="E34" i="24"/>
  <c r="E51" i="24"/>
  <c r="F54" i="24"/>
  <c r="E54" i="24"/>
  <c r="F22" i="24"/>
  <c r="F28" i="24"/>
  <c r="S74" i="15"/>
  <c r="R72" i="15"/>
  <c r="Q72" i="15"/>
  <c r="P72" i="15"/>
  <c r="O72" i="15"/>
  <c r="N72" i="15"/>
  <c r="M72" i="15"/>
  <c r="L72" i="15"/>
  <c r="K72" i="15"/>
  <c r="J72" i="15"/>
  <c r="I72" i="15"/>
  <c r="H72" i="15"/>
  <c r="G72" i="15"/>
  <c r="F72" i="15"/>
  <c r="E72" i="15"/>
  <c r="D72" i="15"/>
  <c r="C72" i="15"/>
  <c r="S71" i="15"/>
  <c r="S70" i="15"/>
  <c r="S69" i="15"/>
  <c r="S68" i="15"/>
  <c r="S67" i="15"/>
  <c r="S66" i="15"/>
  <c r="S65" i="15"/>
  <c r="S64" i="15"/>
  <c r="S63" i="15"/>
  <c r="S62" i="15"/>
  <c r="S61" i="15"/>
  <c r="S60" i="15"/>
  <c r="S59" i="15"/>
  <c r="S58" i="15"/>
  <c r="S57" i="15"/>
  <c r="S56"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11" i="15"/>
  <c r="S10" i="15"/>
  <c r="S9" i="15"/>
  <c r="S8" i="15"/>
  <c r="S7" i="15"/>
  <c r="S6" i="15"/>
  <c r="S5" i="15"/>
  <c r="S4" i="15"/>
  <c r="S72" i="15" s="1"/>
  <c r="S3" i="15"/>
  <c r="BF93" i="6"/>
  <c r="BE93" i="6"/>
  <c r="BD93" i="6"/>
  <c r="BC93" i="6"/>
  <c r="BB93" i="6"/>
  <c r="BA93" i="6"/>
  <c r="AZ93" i="6"/>
  <c r="AY93" i="6"/>
  <c r="AX93" i="6"/>
  <c r="AW93" i="6"/>
  <c r="AV93" i="6"/>
  <c r="F41" i="12" s="1"/>
  <c r="AU93" i="6"/>
  <c r="E41" i="12" s="1"/>
  <c r="AT93" i="6"/>
  <c r="AS93" i="6"/>
  <c r="AR93" i="6"/>
  <c r="AQ93" i="6"/>
  <c r="AP93" i="6"/>
  <c r="AO93" i="6"/>
  <c r="AN93" i="6"/>
  <c r="F40" i="12" s="1"/>
  <c r="AM93" i="6"/>
  <c r="E40" i="12" s="1"/>
  <c r="AL93" i="6"/>
  <c r="AK93" i="6"/>
  <c r="AJ93" i="6"/>
  <c r="AI93" i="6"/>
  <c r="AH93" i="6"/>
  <c r="AG93" i="6"/>
  <c r="AF93" i="6"/>
  <c r="F39" i="12" s="1"/>
  <c r="AE93" i="6"/>
  <c r="E39" i="12" s="1"/>
  <c r="AD93" i="6"/>
  <c r="AC93" i="6"/>
  <c r="AB93" i="6"/>
  <c r="AA93" i="6"/>
  <c r="Z93" i="6"/>
  <c r="Y93" i="6"/>
  <c r="X93" i="6"/>
  <c r="F38" i="12" s="1"/>
  <c r="W93" i="6"/>
  <c r="E38" i="12" s="1"/>
  <c r="V93" i="6"/>
  <c r="U93" i="6"/>
  <c r="T93" i="6"/>
  <c r="S93" i="6"/>
  <c r="R93" i="6"/>
  <c r="Q93" i="6"/>
  <c r="P93" i="6"/>
  <c r="F37" i="12" s="1"/>
  <c r="O93" i="6"/>
  <c r="E37" i="12" s="1"/>
  <c r="N93" i="6"/>
  <c r="M93" i="6"/>
  <c r="L93" i="6"/>
  <c r="K93" i="6"/>
  <c r="J93" i="6"/>
  <c r="G42" i="20" s="1"/>
  <c r="I93" i="6"/>
  <c r="F42" i="20" s="1"/>
  <c r="H93" i="6"/>
  <c r="G93" i="6"/>
  <c r="F93" i="6"/>
  <c r="G41" i="20" s="1"/>
  <c r="E93" i="6"/>
  <c r="F41" i="20" s="1"/>
  <c r="H41" i="20" s="1"/>
  <c r="D93" i="6"/>
  <c r="C93" i="6"/>
  <c r="L88" i="36"/>
  <c r="W12" i="19" s="1"/>
  <c r="J88" i="36"/>
  <c r="I88" i="36"/>
  <c r="H88" i="36"/>
  <c r="G88" i="36"/>
  <c r="F88" i="36"/>
  <c r="E88" i="36"/>
  <c r="D88" i="36"/>
  <c r="C88" i="36"/>
  <c r="J88" i="35"/>
  <c r="I88" i="35"/>
  <c r="H88" i="35"/>
  <c r="G88" i="35"/>
  <c r="F88" i="35"/>
  <c r="E88" i="35"/>
  <c r="D88" i="35"/>
  <c r="C88" i="35"/>
  <c r="L87" i="35"/>
  <c r="K87" i="35"/>
  <c r="L86" i="35"/>
  <c r="K86" i="35"/>
  <c r="L85" i="35"/>
  <c r="K85" i="35"/>
  <c r="L84" i="35"/>
  <c r="K84" i="35"/>
  <c r="L83" i="35"/>
  <c r="K83" i="35"/>
  <c r="L82" i="35"/>
  <c r="K82" i="35"/>
  <c r="L81" i="35"/>
  <c r="K81" i="35"/>
  <c r="L80" i="35"/>
  <c r="K80" i="35"/>
  <c r="L79" i="35"/>
  <c r="K79" i="35"/>
  <c r="L78" i="35"/>
  <c r="K78" i="35"/>
  <c r="L77" i="35"/>
  <c r="K77" i="35"/>
  <c r="L76" i="35"/>
  <c r="K76" i="35"/>
  <c r="L75" i="35"/>
  <c r="K75" i="35"/>
  <c r="L74" i="35"/>
  <c r="K74" i="35"/>
  <c r="L73" i="35"/>
  <c r="K73" i="35"/>
  <c r="L72" i="35"/>
  <c r="K72" i="35"/>
  <c r="L71" i="35"/>
  <c r="K71" i="35"/>
  <c r="L70" i="35"/>
  <c r="K70" i="35"/>
  <c r="L69" i="35"/>
  <c r="K69" i="35"/>
  <c r="L68" i="35"/>
  <c r="K68" i="35"/>
  <c r="L67" i="35"/>
  <c r="K67" i="35"/>
  <c r="L66" i="35"/>
  <c r="K66" i="35"/>
  <c r="L65" i="35"/>
  <c r="K65" i="35"/>
  <c r="L64" i="35"/>
  <c r="K64" i="35"/>
  <c r="L63" i="35"/>
  <c r="K63" i="35"/>
  <c r="L62" i="35"/>
  <c r="K62" i="35"/>
  <c r="L61" i="35"/>
  <c r="K61" i="35"/>
  <c r="L60" i="35"/>
  <c r="K60" i="35"/>
  <c r="L59" i="35"/>
  <c r="K59" i="35"/>
  <c r="L58" i="35"/>
  <c r="K58" i="35"/>
  <c r="L57" i="35"/>
  <c r="K57" i="35"/>
  <c r="L56" i="35"/>
  <c r="K56" i="35"/>
  <c r="L55" i="35"/>
  <c r="K55" i="35"/>
  <c r="L54" i="35"/>
  <c r="K54" i="35"/>
  <c r="L53" i="35"/>
  <c r="K53" i="35"/>
  <c r="L52" i="35"/>
  <c r="K52" i="35"/>
  <c r="L51" i="35"/>
  <c r="K51" i="35"/>
  <c r="L50" i="35"/>
  <c r="K50" i="35"/>
  <c r="L49" i="35"/>
  <c r="K49" i="35"/>
  <c r="L48" i="35"/>
  <c r="K48" i="35"/>
  <c r="L47" i="35"/>
  <c r="K47" i="35"/>
  <c r="L46" i="35"/>
  <c r="K46" i="35"/>
  <c r="L45" i="35"/>
  <c r="K45" i="35"/>
  <c r="L44" i="35"/>
  <c r="K44" i="35"/>
  <c r="L43" i="35"/>
  <c r="K43" i="35"/>
  <c r="L42" i="35"/>
  <c r="K42" i="35"/>
  <c r="L41" i="35"/>
  <c r="K41" i="35"/>
  <c r="L40" i="35"/>
  <c r="K40" i="35"/>
  <c r="L39" i="35"/>
  <c r="K39" i="35"/>
  <c r="L38" i="35"/>
  <c r="K38" i="35"/>
  <c r="L37" i="35"/>
  <c r="K37" i="35"/>
  <c r="L36" i="35"/>
  <c r="K36" i="35"/>
  <c r="L35" i="35"/>
  <c r="K35" i="35"/>
  <c r="L34" i="35"/>
  <c r="K34" i="35"/>
  <c r="L33" i="35"/>
  <c r="K33" i="35"/>
  <c r="L32" i="35"/>
  <c r="K32" i="35"/>
  <c r="L31" i="35"/>
  <c r="K31" i="35"/>
  <c r="L30" i="35"/>
  <c r="K30" i="35"/>
  <c r="L29" i="35"/>
  <c r="K29" i="35"/>
  <c r="L28" i="35"/>
  <c r="K28" i="35"/>
  <c r="L27" i="35"/>
  <c r="K27" i="35"/>
  <c r="L26" i="35"/>
  <c r="K26" i="35"/>
  <c r="L25" i="35"/>
  <c r="K25" i="35"/>
  <c r="L24" i="35"/>
  <c r="L23" i="35"/>
  <c r="K23" i="35"/>
  <c r="L22" i="35"/>
  <c r="K22" i="35"/>
  <c r="L21" i="35"/>
  <c r="K21" i="35"/>
  <c r="L20" i="35"/>
  <c r="K20" i="35"/>
  <c r="L19" i="35"/>
  <c r="K19" i="35"/>
  <c r="L18" i="35"/>
  <c r="K18" i="35"/>
  <c r="L17" i="35"/>
  <c r="K17" i="35"/>
  <c r="L16" i="35"/>
  <c r="K16" i="35"/>
  <c r="L15" i="35"/>
  <c r="K15" i="35"/>
  <c r="L14" i="35"/>
  <c r="K14" i="35"/>
  <c r="L13" i="35"/>
  <c r="K13" i="35"/>
  <c r="L12" i="35"/>
  <c r="K12" i="35"/>
  <c r="L11" i="35"/>
  <c r="K11" i="35"/>
  <c r="L10" i="35"/>
  <c r="K10" i="35"/>
  <c r="L9" i="35"/>
  <c r="K9" i="35"/>
  <c r="L8" i="35"/>
  <c r="K8" i="35"/>
  <c r="L7" i="35"/>
  <c r="K7" i="35"/>
  <c r="J77" i="34"/>
  <c r="I77" i="34"/>
  <c r="H77" i="34"/>
  <c r="G77" i="34"/>
  <c r="F77" i="34"/>
  <c r="E77" i="34"/>
  <c r="D77" i="34"/>
  <c r="C77" i="34"/>
  <c r="L75" i="34"/>
  <c r="K75" i="34"/>
  <c r="L74" i="34"/>
  <c r="K74" i="34"/>
  <c r="L73" i="34"/>
  <c r="K73" i="34"/>
  <c r="L72" i="34"/>
  <c r="K72" i="34"/>
  <c r="L71" i="34"/>
  <c r="K71" i="34"/>
  <c r="L70" i="34"/>
  <c r="K70" i="34"/>
  <c r="L69" i="34"/>
  <c r="K69" i="34"/>
  <c r="L68" i="34"/>
  <c r="K68" i="34"/>
  <c r="L67" i="34"/>
  <c r="K67" i="34"/>
  <c r="L66" i="34"/>
  <c r="K66" i="34"/>
  <c r="L65" i="34"/>
  <c r="K65" i="34"/>
  <c r="L64" i="34"/>
  <c r="K64" i="34"/>
  <c r="L63" i="34"/>
  <c r="K63" i="34"/>
  <c r="L62" i="34"/>
  <c r="K62" i="34"/>
  <c r="L61" i="34"/>
  <c r="K61" i="34"/>
  <c r="L60" i="34"/>
  <c r="K60" i="34"/>
  <c r="L59" i="34"/>
  <c r="K59" i="34"/>
  <c r="L58" i="34"/>
  <c r="K58" i="34"/>
  <c r="L57" i="34"/>
  <c r="K57" i="34"/>
  <c r="L56" i="34"/>
  <c r="K56" i="34"/>
  <c r="L55" i="34"/>
  <c r="K55" i="34"/>
  <c r="L54" i="34"/>
  <c r="K54" i="34"/>
  <c r="L53" i="34"/>
  <c r="K53" i="34"/>
  <c r="L52" i="34"/>
  <c r="K52" i="34"/>
  <c r="L51" i="34"/>
  <c r="K51" i="34"/>
  <c r="L50" i="34"/>
  <c r="K50" i="34"/>
  <c r="L49" i="34"/>
  <c r="K49" i="34"/>
  <c r="L48" i="34"/>
  <c r="K48" i="34"/>
  <c r="L47" i="34"/>
  <c r="K47" i="34"/>
  <c r="L46" i="34"/>
  <c r="K46" i="34"/>
  <c r="L45" i="34"/>
  <c r="K45" i="34"/>
  <c r="L44" i="34"/>
  <c r="K44" i="34"/>
  <c r="L43" i="34"/>
  <c r="K43" i="34"/>
  <c r="L42" i="34"/>
  <c r="K42" i="34"/>
  <c r="L41" i="34"/>
  <c r="K41" i="34"/>
  <c r="L40" i="34"/>
  <c r="K40" i="34"/>
  <c r="L39" i="34"/>
  <c r="K39" i="34"/>
  <c r="L38" i="34"/>
  <c r="K38" i="34"/>
  <c r="L37" i="34"/>
  <c r="K37" i="34"/>
  <c r="L36" i="34"/>
  <c r="K36" i="34"/>
  <c r="L35" i="34"/>
  <c r="K35" i="34"/>
  <c r="L34" i="34"/>
  <c r="K34" i="34"/>
  <c r="L33" i="34"/>
  <c r="K33" i="34"/>
  <c r="L32" i="34"/>
  <c r="K32" i="34"/>
  <c r="L31" i="34"/>
  <c r="K31" i="34"/>
  <c r="L30" i="34"/>
  <c r="K30" i="34"/>
  <c r="L29" i="34"/>
  <c r="K29" i="34"/>
  <c r="L28" i="34"/>
  <c r="K28" i="34"/>
  <c r="L27" i="34"/>
  <c r="K27" i="34"/>
  <c r="L26" i="34"/>
  <c r="K26" i="34"/>
  <c r="L25" i="34"/>
  <c r="K25" i="34"/>
  <c r="L24" i="34"/>
  <c r="L23" i="34"/>
  <c r="K23" i="34"/>
  <c r="L22" i="34"/>
  <c r="K22" i="34"/>
  <c r="L21" i="34"/>
  <c r="K21" i="34"/>
  <c r="L20" i="34"/>
  <c r="K20" i="34"/>
  <c r="L19" i="34"/>
  <c r="K19" i="34"/>
  <c r="L18" i="34"/>
  <c r="K18" i="34"/>
  <c r="L17" i="34"/>
  <c r="K17" i="34"/>
  <c r="L16" i="34"/>
  <c r="K16" i="34"/>
  <c r="L15" i="34"/>
  <c r="K15" i="34"/>
  <c r="L14" i="34"/>
  <c r="K14" i="34"/>
  <c r="L13" i="34"/>
  <c r="K13" i="34"/>
  <c r="L12" i="34"/>
  <c r="K12" i="34"/>
  <c r="L11" i="34"/>
  <c r="K11" i="34"/>
  <c r="L10" i="34"/>
  <c r="K10" i="34"/>
  <c r="L9" i="34"/>
  <c r="K9" i="34"/>
  <c r="L8" i="34"/>
  <c r="K8" i="34"/>
  <c r="L7" i="34"/>
  <c r="K7" i="34"/>
  <c r="J77" i="22"/>
  <c r="I77" i="22"/>
  <c r="H77" i="22"/>
  <c r="F77" i="22"/>
  <c r="E77" i="22"/>
  <c r="D77" i="22"/>
  <c r="C77" i="22"/>
  <c r="L76" i="22"/>
  <c r="K76" i="22"/>
  <c r="G76" i="22"/>
  <c r="L75" i="22"/>
  <c r="K75" i="22"/>
  <c r="G75" i="22"/>
  <c r="L74" i="22"/>
  <c r="K74" i="22"/>
  <c r="G74" i="22"/>
  <c r="L73" i="22"/>
  <c r="K73" i="22"/>
  <c r="G73" i="22"/>
  <c r="L72" i="22"/>
  <c r="K72" i="22"/>
  <c r="G72" i="22"/>
  <c r="L71" i="22"/>
  <c r="K71" i="22"/>
  <c r="G71" i="22"/>
  <c r="L70" i="22"/>
  <c r="K70" i="22"/>
  <c r="G70" i="22"/>
  <c r="L69" i="22"/>
  <c r="K69" i="22"/>
  <c r="G69" i="22"/>
  <c r="L68" i="22"/>
  <c r="K68" i="22"/>
  <c r="G68" i="22"/>
  <c r="L67" i="22"/>
  <c r="K67" i="22"/>
  <c r="G67" i="22"/>
  <c r="L66" i="22"/>
  <c r="K66" i="22"/>
  <c r="G66" i="22"/>
  <c r="L65" i="22"/>
  <c r="K65" i="22"/>
  <c r="G65" i="22"/>
  <c r="L64" i="22"/>
  <c r="K64" i="22"/>
  <c r="G64" i="22"/>
  <c r="L63" i="22"/>
  <c r="K63" i="22"/>
  <c r="G63" i="22"/>
  <c r="L62" i="22"/>
  <c r="K62" i="22"/>
  <c r="G62" i="22"/>
  <c r="L61" i="22"/>
  <c r="K61" i="22"/>
  <c r="G61" i="22"/>
  <c r="L60" i="22"/>
  <c r="K60" i="22"/>
  <c r="G60" i="22"/>
  <c r="L59" i="22"/>
  <c r="K59" i="22"/>
  <c r="G59" i="22"/>
  <c r="L58" i="22"/>
  <c r="K58" i="22"/>
  <c r="G58" i="22"/>
  <c r="L57" i="22"/>
  <c r="K57" i="22"/>
  <c r="G57" i="22"/>
  <c r="L56" i="22"/>
  <c r="K56" i="22"/>
  <c r="G56" i="22"/>
  <c r="L55" i="22"/>
  <c r="K55" i="22"/>
  <c r="G55" i="22"/>
  <c r="L54" i="22"/>
  <c r="K54" i="22"/>
  <c r="G54" i="22"/>
  <c r="L53" i="22"/>
  <c r="K53" i="22"/>
  <c r="G53" i="22"/>
  <c r="L52" i="22"/>
  <c r="K52" i="22"/>
  <c r="G52" i="22"/>
  <c r="L51" i="22"/>
  <c r="K51" i="22"/>
  <c r="G51" i="22"/>
  <c r="L50" i="22"/>
  <c r="K50" i="22"/>
  <c r="G50" i="22"/>
  <c r="L49" i="22"/>
  <c r="K49" i="22"/>
  <c r="G49" i="22"/>
  <c r="L48" i="22"/>
  <c r="K48" i="22"/>
  <c r="G48" i="22"/>
  <c r="L47" i="22"/>
  <c r="K47" i="22"/>
  <c r="G47" i="22"/>
  <c r="L46" i="22"/>
  <c r="K46" i="22"/>
  <c r="G46" i="22"/>
  <c r="L45" i="22"/>
  <c r="K45" i="22"/>
  <c r="G45" i="22"/>
  <c r="L44" i="22"/>
  <c r="K44" i="22"/>
  <c r="G44" i="22"/>
  <c r="L43" i="22"/>
  <c r="K43" i="22"/>
  <c r="G43" i="22"/>
  <c r="L42" i="22"/>
  <c r="K42" i="22"/>
  <c r="G42" i="22"/>
  <c r="L41" i="22"/>
  <c r="K41" i="22"/>
  <c r="G41" i="22"/>
  <c r="L40" i="22"/>
  <c r="K40" i="22"/>
  <c r="G40" i="22"/>
  <c r="L39" i="22"/>
  <c r="K39" i="22"/>
  <c r="G39" i="22"/>
  <c r="L38" i="22"/>
  <c r="K38" i="22"/>
  <c r="G38" i="22"/>
  <c r="L37" i="22"/>
  <c r="K37" i="22"/>
  <c r="G37" i="22"/>
  <c r="L36" i="22"/>
  <c r="K36" i="22"/>
  <c r="G36" i="22"/>
  <c r="L35" i="22"/>
  <c r="K35" i="22"/>
  <c r="G35" i="22"/>
  <c r="L34" i="22"/>
  <c r="K34" i="22"/>
  <c r="G34" i="22"/>
  <c r="L33" i="22"/>
  <c r="K33" i="22"/>
  <c r="G33" i="22"/>
  <c r="L32" i="22"/>
  <c r="K32" i="22"/>
  <c r="G32" i="22"/>
  <c r="L31" i="22"/>
  <c r="K31" i="22"/>
  <c r="G31" i="22"/>
  <c r="L30" i="22"/>
  <c r="K30" i="22"/>
  <c r="G30" i="22"/>
  <c r="L29" i="22"/>
  <c r="K29" i="22"/>
  <c r="G29" i="22"/>
  <c r="L28" i="22"/>
  <c r="K28" i="22"/>
  <c r="G28" i="22"/>
  <c r="L27" i="22"/>
  <c r="K27" i="22"/>
  <c r="G27" i="22"/>
  <c r="L26" i="22"/>
  <c r="K26" i="22"/>
  <c r="G26" i="22"/>
  <c r="L25" i="22"/>
  <c r="K25" i="22"/>
  <c r="G25" i="22"/>
  <c r="L24" i="22"/>
  <c r="G24" i="22"/>
  <c r="L23" i="22"/>
  <c r="K23" i="22"/>
  <c r="G23" i="22"/>
  <c r="L22" i="22"/>
  <c r="K22" i="22"/>
  <c r="G22" i="22"/>
  <c r="L21" i="22"/>
  <c r="K21" i="22"/>
  <c r="G21" i="22"/>
  <c r="L20" i="22"/>
  <c r="K20" i="22"/>
  <c r="G20" i="22"/>
  <c r="L19" i="22"/>
  <c r="K19" i="22"/>
  <c r="G19" i="22"/>
  <c r="L18" i="22"/>
  <c r="K18" i="22"/>
  <c r="G18" i="22"/>
  <c r="L17" i="22"/>
  <c r="K17" i="22"/>
  <c r="G17" i="22"/>
  <c r="L16" i="22"/>
  <c r="K16" i="22"/>
  <c r="G16" i="22"/>
  <c r="L15" i="22"/>
  <c r="K15" i="22"/>
  <c r="G15" i="22"/>
  <c r="L14" i="22"/>
  <c r="K14" i="22"/>
  <c r="G14" i="22"/>
  <c r="L13" i="22"/>
  <c r="K13" i="22"/>
  <c r="G13" i="22"/>
  <c r="L12" i="22"/>
  <c r="K12" i="22"/>
  <c r="G12" i="22"/>
  <c r="L11" i="22"/>
  <c r="K11" i="22"/>
  <c r="G11" i="22"/>
  <c r="L10" i="22"/>
  <c r="K10" i="22"/>
  <c r="G10" i="22"/>
  <c r="L9" i="22"/>
  <c r="K9" i="22"/>
  <c r="G9" i="22"/>
  <c r="L8" i="22"/>
  <c r="K8" i="22"/>
  <c r="G8" i="22"/>
  <c r="L7" i="22"/>
  <c r="K7" i="22"/>
  <c r="G7" i="22"/>
  <c r="J77" i="17"/>
  <c r="I77" i="17"/>
  <c r="H77" i="17"/>
  <c r="G77" i="17"/>
  <c r="F77" i="17"/>
  <c r="E77" i="17"/>
  <c r="D77" i="17"/>
  <c r="C77" i="17"/>
  <c r="L76" i="17"/>
  <c r="K76" i="17"/>
  <c r="L75" i="17"/>
  <c r="K75" i="17"/>
  <c r="L74" i="17"/>
  <c r="K74" i="17"/>
  <c r="L73" i="17"/>
  <c r="K73" i="17"/>
  <c r="L72" i="17"/>
  <c r="K72" i="17"/>
  <c r="L71" i="17"/>
  <c r="K71" i="17"/>
  <c r="L70" i="17"/>
  <c r="K70" i="17"/>
  <c r="L69" i="17"/>
  <c r="K69" i="17"/>
  <c r="L68" i="17"/>
  <c r="K68" i="17"/>
  <c r="L67" i="17"/>
  <c r="K67" i="17"/>
  <c r="L66" i="17"/>
  <c r="K66" i="17"/>
  <c r="L65" i="17"/>
  <c r="K65" i="17"/>
  <c r="L64" i="17"/>
  <c r="K64" i="17"/>
  <c r="L63" i="17"/>
  <c r="K63" i="17"/>
  <c r="L62" i="17"/>
  <c r="K62" i="17"/>
  <c r="L61" i="17"/>
  <c r="K61" i="17"/>
  <c r="L60" i="17"/>
  <c r="K60" i="17"/>
  <c r="L59" i="17"/>
  <c r="K59" i="17"/>
  <c r="L58" i="17"/>
  <c r="K58" i="17"/>
  <c r="L57" i="17"/>
  <c r="K57" i="17"/>
  <c r="L56" i="17"/>
  <c r="K56" i="17"/>
  <c r="L55" i="17"/>
  <c r="K55" i="17"/>
  <c r="L54" i="17"/>
  <c r="K54" i="17"/>
  <c r="L53" i="17"/>
  <c r="K53" i="17"/>
  <c r="L52" i="17"/>
  <c r="K52" i="17"/>
  <c r="L51" i="17"/>
  <c r="K51" i="17"/>
  <c r="L50" i="17"/>
  <c r="K50" i="17"/>
  <c r="L49" i="17"/>
  <c r="K49" i="17"/>
  <c r="L48" i="17"/>
  <c r="K48" i="17"/>
  <c r="L47" i="17"/>
  <c r="K47" i="17"/>
  <c r="L46" i="17"/>
  <c r="K46" i="17"/>
  <c r="L45" i="17"/>
  <c r="K45" i="17"/>
  <c r="L44" i="17"/>
  <c r="K44" i="17"/>
  <c r="L43" i="17"/>
  <c r="K43" i="17"/>
  <c r="L42" i="17"/>
  <c r="K42" i="17"/>
  <c r="L41" i="17"/>
  <c r="K41" i="17"/>
  <c r="L40" i="17"/>
  <c r="K40" i="17"/>
  <c r="L39" i="17"/>
  <c r="K39" i="17"/>
  <c r="L38" i="17"/>
  <c r="K38" i="17"/>
  <c r="L37" i="17"/>
  <c r="K37" i="17"/>
  <c r="L36" i="17"/>
  <c r="K36" i="17"/>
  <c r="L35" i="17"/>
  <c r="K35" i="17"/>
  <c r="L34" i="17"/>
  <c r="K34" i="17"/>
  <c r="L33" i="17"/>
  <c r="K33" i="17"/>
  <c r="L32" i="17"/>
  <c r="K32" i="17"/>
  <c r="L31" i="17"/>
  <c r="K31" i="17"/>
  <c r="L30" i="17"/>
  <c r="K30" i="17"/>
  <c r="L29" i="17"/>
  <c r="K29" i="17"/>
  <c r="L28" i="17"/>
  <c r="K28" i="17"/>
  <c r="L27" i="17"/>
  <c r="K27" i="17"/>
  <c r="L26" i="17"/>
  <c r="K26" i="17"/>
  <c r="L25" i="17"/>
  <c r="K25" i="17"/>
  <c r="L24" i="17"/>
  <c r="L23" i="17"/>
  <c r="K23" i="17"/>
  <c r="L22" i="17"/>
  <c r="K22" i="17"/>
  <c r="L21" i="17"/>
  <c r="K21" i="17"/>
  <c r="L20" i="17"/>
  <c r="K20" i="17"/>
  <c r="L19" i="17"/>
  <c r="K19" i="17"/>
  <c r="L18" i="17"/>
  <c r="K18" i="17"/>
  <c r="L17" i="17"/>
  <c r="K17" i="17"/>
  <c r="L16" i="17"/>
  <c r="K16" i="17"/>
  <c r="L15" i="17"/>
  <c r="K15" i="17"/>
  <c r="L14" i="17"/>
  <c r="K14" i="17"/>
  <c r="L13" i="17"/>
  <c r="K13" i="17"/>
  <c r="L12" i="17"/>
  <c r="K12" i="17"/>
  <c r="L11" i="17"/>
  <c r="K11" i="17"/>
  <c r="L10" i="17"/>
  <c r="K10" i="17"/>
  <c r="L9" i="17"/>
  <c r="K9" i="17"/>
  <c r="L8" i="17"/>
  <c r="K8" i="17"/>
  <c r="L7" i="17"/>
  <c r="K7" i="17"/>
  <c r="L67" i="16"/>
  <c r="K67" i="16"/>
  <c r="J67" i="16"/>
  <c r="I67" i="16"/>
  <c r="H67" i="16"/>
  <c r="G67" i="16"/>
  <c r="F67" i="16"/>
  <c r="E67" i="16"/>
  <c r="D67" i="16"/>
  <c r="C67" i="16"/>
  <c r="L48" i="16"/>
  <c r="K48" i="16"/>
  <c r="J48" i="16"/>
  <c r="J49" i="16" s="1"/>
  <c r="I48" i="16"/>
  <c r="H48" i="16"/>
  <c r="G48" i="16"/>
  <c r="F48" i="16"/>
  <c r="E48" i="16"/>
  <c r="D48" i="16"/>
  <c r="C48" i="16"/>
  <c r="L32" i="16"/>
  <c r="K32" i="16"/>
  <c r="J32" i="16"/>
  <c r="I32" i="16"/>
  <c r="H32" i="16"/>
  <c r="G32" i="16"/>
  <c r="F32" i="16"/>
  <c r="E32" i="16"/>
  <c r="E49" i="16" s="1"/>
  <c r="D32" i="16"/>
  <c r="C32" i="16"/>
  <c r="H66" i="11"/>
  <c r="G66" i="11"/>
  <c r="F66" i="11"/>
  <c r="E66" i="11"/>
  <c r="D66" i="11"/>
  <c r="C66" i="11"/>
  <c r="H48" i="11"/>
  <c r="G48" i="11"/>
  <c r="F48" i="11"/>
  <c r="E48" i="11"/>
  <c r="D48" i="11"/>
  <c r="C48" i="11"/>
  <c r="H32" i="11"/>
  <c r="G32" i="11"/>
  <c r="F32" i="11"/>
  <c r="E32" i="11"/>
  <c r="D32" i="11"/>
  <c r="C32" i="11"/>
  <c r="H66" i="10"/>
  <c r="G66" i="10"/>
  <c r="F66" i="10"/>
  <c r="E66" i="10"/>
  <c r="H48" i="10"/>
  <c r="G48" i="10"/>
  <c r="F48" i="10"/>
  <c r="E48" i="10"/>
  <c r="D48" i="10"/>
  <c r="C48" i="10"/>
  <c r="H32" i="10"/>
  <c r="G32" i="10"/>
  <c r="F32" i="10"/>
  <c r="E32" i="10"/>
  <c r="D32" i="10"/>
  <c r="C32" i="10"/>
  <c r="C49" i="10" s="1"/>
  <c r="H48" i="8"/>
  <c r="G48" i="8"/>
  <c r="F48" i="8"/>
  <c r="E48" i="8"/>
  <c r="H32" i="8"/>
  <c r="G32" i="8"/>
  <c r="F32" i="8"/>
  <c r="D50" i="8"/>
  <c r="C50" i="8"/>
  <c r="F32" i="9"/>
  <c r="W3" i="19" s="1"/>
  <c r="E32" i="9"/>
  <c r="V3" i="19" s="1"/>
  <c r="D32" i="9"/>
  <c r="C32" i="9"/>
  <c r="F45" i="20" l="1"/>
  <c r="F47" i="20"/>
  <c r="G43" i="20"/>
  <c r="G45" i="20"/>
  <c r="G47" i="20"/>
  <c r="J47" i="20" s="1"/>
  <c r="H42" i="20"/>
  <c r="I42" i="20"/>
  <c r="J42" i="20"/>
  <c r="H45" i="20"/>
  <c r="I47" i="20"/>
  <c r="H47" i="20"/>
  <c r="I45" i="20"/>
  <c r="J45" i="20"/>
  <c r="F43" i="20"/>
  <c r="H43" i="20" s="1"/>
  <c r="I43" i="20"/>
  <c r="F44" i="20"/>
  <c r="F46" i="20"/>
  <c r="F48" i="20"/>
  <c r="G44" i="20"/>
  <c r="G46" i="20"/>
  <c r="G48" i="20"/>
  <c r="I41" i="20"/>
  <c r="J41" i="20"/>
  <c r="F49" i="20"/>
  <c r="J50" i="20"/>
  <c r="I50" i="20"/>
  <c r="G49" i="20"/>
  <c r="I68" i="16"/>
  <c r="D49" i="16"/>
  <c r="C49" i="11"/>
  <c r="D49" i="11"/>
  <c r="E68" i="16"/>
  <c r="L49" i="16"/>
  <c r="H49" i="16"/>
  <c r="L68" i="16"/>
  <c r="W7" i="19" s="1"/>
  <c r="K49" i="16"/>
  <c r="H67" i="11"/>
  <c r="W6" i="19" s="1"/>
  <c r="F68" i="16"/>
  <c r="C49" i="16"/>
  <c r="C67" i="10"/>
  <c r="D67" i="10"/>
  <c r="G49" i="10"/>
  <c r="E67" i="10"/>
  <c r="F67" i="10"/>
  <c r="F50" i="8"/>
  <c r="E50" i="8"/>
  <c r="G50" i="8"/>
  <c r="V4" i="19" s="1"/>
  <c r="H49" i="8"/>
  <c r="N3" i="18"/>
  <c r="I77" i="18" s="1"/>
  <c r="N2" i="18"/>
  <c r="I48" i="18" s="1"/>
  <c r="O2" i="18"/>
  <c r="J56" i="18" s="1"/>
  <c r="N4" i="18"/>
  <c r="I20" i="18" s="1"/>
  <c r="O4" i="18"/>
  <c r="O3" i="18"/>
  <c r="J77" i="18" s="1"/>
  <c r="K88" i="35"/>
  <c r="V11" i="19" s="1"/>
  <c r="K77" i="34"/>
  <c r="V10" i="19" s="1"/>
  <c r="K77" i="22"/>
  <c r="V9" i="19" s="1"/>
  <c r="L77" i="22"/>
  <c r="W9" i="19" s="1"/>
  <c r="C68" i="16"/>
  <c r="D68" i="16"/>
  <c r="F49" i="16"/>
  <c r="L77" i="17"/>
  <c r="W8" i="19" s="1"/>
  <c r="G68" i="16"/>
  <c r="K77" i="17"/>
  <c r="V8" i="19" s="1"/>
  <c r="I49" i="16"/>
  <c r="J68" i="16"/>
  <c r="K68" i="16"/>
  <c r="V7" i="19" s="1"/>
  <c r="E49" i="11"/>
  <c r="F49" i="11"/>
  <c r="G49" i="11"/>
  <c r="H49" i="11"/>
  <c r="C67" i="11"/>
  <c r="D67" i="11"/>
  <c r="E67" i="11"/>
  <c r="F67" i="11"/>
  <c r="G67" i="11"/>
  <c r="V6" i="19" s="1"/>
  <c r="G67" i="10"/>
  <c r="V5" i="19" s="1"/>
  <c r="H67" i="10"/>
  <c r="W5" i="19" s="1"/>
  <c r="E49" i="10"/>
  <c r="F49" i="10"/>
  <c r="H49" i="10"/>
  <c r="D49" i="10"/>
  <c r="H50" i="8"/>
  <c r="W4" i="19" s="1"/>
  <c r="F88" i="18"/>
  <c r="G88" i="18"/>
  <c r="G6" i="29"/>
  <c r="G7" i="29"/>
  <c r="F5" i="24"/>
  <c r="G5" i="24" s="1"/>
  <c r="F7" i="24"/>
  <c r="G7" i="24" s="1"/>
  <c r="E49" i="8"/>
  <c r="G49" i="16"/>
  <c r="J5" i="24"/>
  <c r="J6" i="24"/>
  <c r="K6" i="24" s="1"/>
  <c r="J7" i="24"/>
  <c r="C8" i="29"/>
  <c r="C5" i="29"/>
  <c r="F49" i="8"/>
  <c r="M5" i="24"/>
  <c r="M6" i="24"/>
  <c r="O6" i="24" s="1"/>
  <c r="M7" i="24"/>
  <c r="N5" i="24"/>
  <c r="N7" i="24"/>
  <c r="E8" i="29"/>
  <c r="S5" i="24"/>
  <c r="S6" i="24"/>
  <c r="S7" i="24"/>
  <c r="C6" i="29"/>
  <c r="F8" i="29"/>
  <c r="G8" i="29" s="1"/>
  <c r="I7" i="24"/>
  <c r="T5" i="24"/>
  <c r="T6" i="24"/>
  <c r="T7" i="24"/>
  <c r="E6" i="29"/>
  <c r="AA5" i="24"/>
  <c r="AA6" i="24"/>
  <c r="AA7" i="24"/>
  <c r="G49" i="8"/>
  <c r="H68" i="16"/>
  <c r="AB5" i="24"/>
  <c r="AB6" i="24"/>
  <c r="AB7" i="24"/>
  <c r="I5" i="24"/>
  <c r="AI5" i="24"/>
  <c r="AK5" i="24" s="1"/>
  <c r="AI6" i="24"/>
  <c r="AK6" i="24" s="1"/>
  <c r="AI7" i="24"/>
  <c r="AK7" i="24" s="1"/>
  <c r="C4" i="29"/>
  <c r="L77" i="34"/>
  <c r="W10" i="19" s="1"/>
  <c r="E4" i="29"/>
  <c r="L88" i="35"/>
  <c r="W11" i="19" s="1"/>
  <c r="D41" i="33"/>
  <c r="D49" i="33" s="1"/>
  <c r="F42" i="12"/>
  <c r="E42" i="12"/>
  <c r="H33" i="18"/>
  <c r="G39" i="12"/>
  <c r="H39" i="12" s="1"/>
  <c r="G37" i="12"/>
  <c r="I37" i="12" s="1"/>
  <c r="G40" i="12"/>
  <c r="H40" i="12" s="1"/>
  <c r="G77" i="22"/>
  <c r="O4" i="24"/>
  <c r="H80" i="18"/>
  <c r="H71" i="18"/>
  <c r="H7" i="18"/>
  <c r="H76" i="18"/>
  <c r="G81" i="24"/>
  <c r="G77" i="24"/>
  <c r="H17" i="18"/>
  <c r="H30" i="18"/>
  <c r="H75" i="18"/>
  <c r="H79" i="18"/>
  <c r="H28" i="18"/>
  <c r="H36" i="18"/>
  <c r="H77" i="18"/>
  <c r="H42" i="18"/>
  <c r="H55" i="18"/>
  <c r="H67" i="18"/>
  <c r="H11" i="18"/>
  <c r="H9" i="18"/>
  <c r="H27" i="18"/>
  <c r="H37" i="18"/>
  <c r="H8" i="13"/>
  <c r="H25" i="18"/>
  <c r="H35" i="18"/>
  <c r="H45" i="18"/>
  <c r="H50" i="18"/>
  <c r="H62" i="18"/>
  <c r="H64" i="18"/>
  <c r="H72" i="18"/>
  <c r="H52" i="18"/>
  <c r="H10" i="18"/>
  <c r="H23" i="18"/>
  <c r="H2" i="18"/>
  <c r="H51" i="18"/>
  <c r="H13" i="18"/>
  <c r="H34" i="18"/>
  <c r="L47" i="33"/>
  <c r="K4" i="24"/>
  <c r="AK4" i="24"/>
  <c r="U4" i="24"/>
  <c r="E8" i="24"/>
  <c r="G4" i="24"/>
  <c r="G6" i="24"/>
  <c r="AC4" i="24"/>
  <c r="AJ8" i="24"/>
  <c r="I41" i="33"/>
  <c r="I49" i="33" s="1"/>
  <c r="E41" i="33"/>
  <c r="E49" i="33" s="1"/>
  <c r="L44" i="33"/>
  <c r="L46" i="33"/>
  <c r="L45" i="33"/>
  <c r="L43" i="33"/>
  <c r="F41" i="33"/>
  <c r="F49" i="33" s="1"/>
  <c r="G41" i="33"/>
  <c r="G49" i="33" s="1"/>
  <c r="H41" i="33"/>
  <c r="H49" i="33" s="1"/>
  <c r="J41" i="33"/>
  <c r="J49" i="33" s="1"/>
  <c r="K41" i="33"/>
  <c r="K49" i="33" s="1"/>
  <c r="H22" i="18"/>
  <c r="H48" i="18"/>
  <c r="H70" i="18"/>
  <c r="R6" i="14"/>
  <c r="H57" i="18"/>
  <c r="H69" i="18"/>
  <c r="H38" i="18"/>
  <c r="H46" i="18"/>
  <c r="H68" i="18"/>
  <c r="H74" i="18"/>
  <c r="H86" i="18"/>
  <c r="H24" i="18"/>
  <c r="H81" i="18"/>
  <c r="H29" i="18"/>
  <c r="G65" i="24"/>
  <c r="H40" i="18"/>
  <c r="H54" i="18"/>
  <c r="G41" i="12"/>
  <c r="H41" i="12" s="1"/>
  <c r="G38" i="12"/>
  <c r="I38" i="12" s="1"/>
  <c r="G68" i="24"/>
  <c r="G53" i="24"/>
  <c r="G60" i="24"/>
  <c r="G87" i="24"/>
  <c r="G69" i="24"/>
  <c r="G41" i="24"/>
  <c r="G63" i="24"/>
  <c r="G59" i="24"/>
  <c r="E53" i="24"/>
  <c r="G39" i="24"/>
  <c r="G20" i="24"/>
  <c r="G72" i="24"/>
  <c r="G83" i="24"/>
  <c r="F20" i="24"/>
  <c r="G34" i="24"/>
  <c r="G79" i="24"/>
  <c r="G61" i="24"/>
  <c r="G84" i="24"/>
  <c r="G75" i="24"/>
  <c r="G71" i="24"/>
  <c r="E60" i="24"/>
  <c r="G47" i="24"/>
  <c r="G48" i="24"/>
  <c r="E81" i="24"/>
  <c r="F87" i="24"/>
  <c r="G82" i="24"/>
  <c r="F39" i="24"/>
  <c r="G66" i="24"/>
  <c r="G86" i="24"/>
  <c r="G32" i="24"/>
  <c r="G54" i="24"/>
  <c r="G42" i="24"/>
  <c r="G62" i="24"/>
  <c r="G36" i="24"/>
  <c r="G70" i="24"/>
  <c r="E65" i="24"/>
  <c r="E78" i="24"/>
  <c r="G78" i="24"/>
  <c r="E22" i="24"/>
  <c r="G22" i="24"/>
  <c r="G25" i="24"/>
  <c r="E25" i="24"/>
  <c r="E23" i="24"/>
  <c r="G23" i="24"/>
  <c r="H5" i="18"/>
  <c r="H47" i="18"/>
  <c r="H58" i="18"/>
  <c r="G30" i="24"/>
  <c r="E55" i="24"/>
  <c r="G55" i="24"/>
  <c r="E21" i="24"/>
  <c r="G21" i="24"/>
  <c r="H14" i="18"/>
  <c r="H59" i="18"/>
  <c r="H65" i="18"/>
  <c r="G56" i="24"/>
  <c r="G57" i="24"/>
  <c r="E57" i="24"/>
  <c r="E33" i="24"/>
  <c r="G33" i="24"/>
  <c r="E40" i="24"/>
  <c r="G40" i="24"/>
  <c r="E80" i="24"/>
  <c r="G80" i="24"/>
  <c r="H44" i="18"/>
  <c r="F51" i="24"/>
  <c r="G51" i="24"/>
  <c r="G29" i="24"/>
  <c r="E29" i="24"/>
  <c r="F26" i="24"/>
  <c r="G26" i="24"/>
  <c r="E31" i="24"/>
  <c r="G31" i="24"/>
  <c r="E43" i="24"/>
  <c r="G43" i="24"/>
  <c r="H43" i="18"/>
  <c r="H53" i="18"/>
  <c r="E68" i="24"/>
  <c r="F35" i="24"/>
  <c r="G35" i="24"/>
  <c r="E28" i="24"/>
  <c r="G28" i="24"/>
  <c r="F24" i="24"/>
  <c r="G24" i="24"/>
  <c r="E85" i="24"/>
  <c r="G85" i="24"/>
  <c r="H12" i="18"/>
  <c r="E74" i="24"/>
  <c r="G74" i="24"/>
  <c r="G37" i="24"/>
  <c r="E58" i="24"/>
  <c r="G58" i="24"/>
  <c r="G52" i="24"/>
  <c r="F52" i="24"/>
  <c r="H8" i="18"/>
  <c r="H18" i="18"/>
  <c r="H39" i="18"/>
  <c r="H60" i="18"/>
  <c r="G73" i="24"/>
  <c r="G38" i="24"/>
  <c r="H49" i="18"/>
  <c r="H66" i="18"/>
  <c r="F27" i="24"/>
  <c r="G27" i="24"/>
  <c r="R7" i="14"/>
  <c r="H41" i="18"/>
  <c r="P2" i="18" s="1"/>
  <c r="G50" i="24"/>
  <c r="E50" i="24"/>
  <c r="H19" i="18"/>
  <c r="H78" i="18"/>
  <c r="E46" i="24"/>
  <c r="G46" i="24"/>
  <c r="H6" i="18"/>
  <c r="H15" i="18"/>
  <c r="G45" i="24"/>
  <c r="G76" i="24"/>
  <c r="H16" i="18"/>
  <c r="H56" i="18"/>
  <c r="H61" i="18"/>
  <c r="E41" i="24"/>
  <c r="E44" i="24"/>
  <c r="G44" i="24"/>
  <c r="G64" i="24"/>
  <c r="E67" i="24"/>
  <c r="G67" i="24"/>
  <c r="H4" i="18"/>
  <c r="H20" i="18"/>
  <c r="H63" i="18"/>
  <c r="H73" i="18"/>
  <c r="S7" i="14"/>
  <c r="E77" i="24"/>
  <c r="H3" i="18"/>
  <c r="H21" i="18"/>
  <c r="H26" i="18"/>
  <c r="S6" i="14"/>
  <c r="H32" i="18"/>
  <c r="R8" i="14"/>
  <c r="J43" i="20" l="1"/>
  <c r="J46" i="20"/>
  <c r="I46" i="20"/>
  <c r="J44" i="20"/>
  <c r="I44" i="20"/>
  <c r="H48" i="20"/>
  <c r="H46" i="20"/>
  <c r="I48" i="20"/>
  <c r="J48" i="20"/>
  <c r="H44" i="20"/>
  <c r="J49" i="20"/>
  <c r="I49" i="20"/>
  <c r="H49" i="20"/>
  <c r="P4" i="18"/>
  <c r="P3" i="18"/>
  <c r="K75" i="18" s="1"/>
  <c r="K5" i="24"/>
  <c r="U7" i="24"/>
  <c r="J76" i="18"/>
  <c r="Q30" i="18" s="1"/>
  <c r="I76" i="18"/>
  <c r="P30" i="18" s="1"/>
  <c r="J75" i="18"/>
  <c r="I75" i="18"/>
  <c r="J74" i="18"/>
  <c r="I74" i="18"/>
  <c r="J25" i="18"/>
  <c r="J31" i="18"/>
  <c r="I78" i="18"/>
  <c r="I82" i="18"/>
  <c r="I83" i="18"/>
  <c r="I84" i="18"/>
  <c r="I85" i="18"/>
  <c r="J79" i="18"/>
  <c r="J84" i="18"/>
  <c r="J82" i="18"/>
  <c r="J85" i="18"/>
  <c r="J83" i="18"/>
  <c r="I33" i="18"/>
  <c r="I31" i="18"/>
  <c r="H88" i="18"/>
  <c r="J8" i="24"/>
  <c r="M8" i="24"/>
  <c r="AC6" i="24"/>
  <c r="O5" i="24"/>
  <c r="S8" i="24"/>
  <c r="AC7" i="24"/>
  <c r="I8" i="24"/>
  <c r="O7" i="24"/>
  <c r="N8" i="24"/>
  <c r="AC5" i="24"/>
  <c r="K7" i="24"/>
  <c r="U6" i="24"/>
  <c r="T8" i="24"/>
  <c r="F8" i="24"/>
  <c r="AI8" i="24"/>
  <c r="U5" i="24"/>
  <c r="AA8" i="24"/>
  <c r="AB8" i="24"/>
  <c r="G5" i="29"/>
  <c r="G4" i="29"/>
  <c r="D43" i="33"/>
  <c r="I40" i="12"/>
  <c r="G42" i="12"/>
  <c r="I42" i="12" s="1"/>
  <c r="I39" i="12"/>
  <c r="AK8" i="24"/>
  <c r="AL5" i="24" s="1"/>
  <c r="H13" i="24" s="1"/>
  <c r="H37" i="12"/>
  <c r="I43" i="18"/>
  <c r="I68" i="18"/>
  <c r="I51" i="18"/>
  <c r="I63" i="18"/>
  <c r="I56" i="18"/>
  <c r="I42" i="18"/>
  <c r="I86" i="18"/>
  <c r="I41" i="18"/>
  <c r="G8" i="24"/>
  <c r="H4" i="24" s="1"/>
  <c r="C12" i="24" s="1"/>
  <c r="H38" i="12"/>
  <c r="I41" i="12"/>
  <c r="I69" i="18"/>
  <c r="I22" i="18"/>
  <c r="I27" i="18"/>
  <c r="J81" i="18"/>
  <c r="I14" i="18"/>
  <c r="P31" i="18" s="1"/>
  <c r="J80" i="18"/>
  <c r="J78" i="18"/>
  <c r="J86" i="18"/>
  <c r="I35" i="18"/>
  <c r="I7" i="18"/>
  <c r="R9" i="14"/>
  <c r="R11" i="14" s="1"/>
  <c r="I73" i="18"/>
  <c r="I25" i="18"/>
  <c r="J52" i="18"/>
  <c r="I5" i="18"/>
  <c r="I66" i="18"/>
  <c r="I18" i="18"/>
  <c r="J44" i="33"/>
  <c r="G43" i="33"/>
  <c r="J43" i="33"/>
  <c r="H44" i="33"/>
  <c r="K44" i="33"/>
  <c r="K46" i="33"/>
  <c r="K43" i="33"/>
  <c r="G44" i="33"/>
  <c r="J46" i="33"/>
  <c r="K45" i="33"/>
  <c r="I43" i="33"/>
  <c r="G45" i="33"/>
  <c r="J45" i="33"/>
  <c r="J29" i="18"/>
  <c r="J23" i="18"/>
  <c r="J18" i="18"/>
  <c r="J4" i="18"/>
  <c r="J28" i="18"/>
  <c r="J37" i="18"/>
  <c r="J24" i="18"/>
  <c r="J68" i="18"/>
  <c r="I29" i="18"/>
  <c r="I2" i="18"/>
  <c r="I26" i="18"/>
  <c r="I28" i="18"/>
  <c r="J20" i="18"/>
  <c r="J26" i="18"/>
  <c r="J9" i="18"/>
  <c r="I67" i="18"/>
  <c r="J63" i="18"/>
  <c r="I19" i="18"/>
  <c r="J40" i="18"/>
  <c r="J19" i="18"/>
  <c r="J17" i="18"/>
  <c r="J34" i="18"/>
  <c r="I16" i="18"/>
  <c r="I10" i="18"/>
  <c r="J22" i="18"/>
  <c r="J3" i="18"/>
  <c r="J10" i="18"/>
  <c r="I80" i="18"/>
  <c r="J13" i="18"/>
  <c r="I3" i="18"/>
  <c r="J14" i="18"/>
  <c r="Q31" i="18" s="1"/>
  <c r="J8" i="18"/>
  <c r="J27" i="18"/>
  <c r="J35" i="18"/>
  <c r="I70" i="18"/>
  <c r="J32" i="18"/>
  <c r="J54" i="18"/>
  <c r="J16" i="18"/>
  <c r="I60" i="18"/>
  <c r="I39" i="18"/>
  <c r="J38" i="18"/>
  <c r="I34" i="18"/>
  <c r="J36" i="18"/>
  <c r="J12" i="18"/>
  <c r="J30" i="18"/>
  <c r="J2" i="18"/>
  <c r="J6" i="18"/>
  <c r="J11" i="18"/>
  <c r="J33" i="18"/>
  <c r="I11" i="18"/>
  <c r="I15" i="18"/>
  <c r="I4" i="18"/>
  <c r="J15" i="18"/>
  <c r="J5" i="18"/>
  <c r="J21" i="18"/>
  <c r="J39" i="18"/>
  <c r="J7" i="18"/>
  <c r="I45" i="33"/>
  <c r="F44" i="33"/>
  <c r="E43" i="33"/>
  <c r="E44" i="33"/>
  <c r="I46" i="33"/>
  <c r="F43" i="33"/>
  <c r="I44" i="33"/>
  <c r="F45" i="33"/>
  <c r="H45" i="33"/>
  <c r="H43" i="33"/>
  <c r="K60" i="18"/>
  <c r="I46" i="18"/>
  <c r="I55" i="18"/>
  <c r="I61" i="18"/>
  <c r="I54" i="18"/>
  <c r="T8" i="14"/>
  <c r="I57" i="18"/>
  <c r="I52" i="18"/>
  <c r="I65" i="18"/>
  <c r="I58" i="18"/>
  <c r="I36" i="18"/>
  <c r="I24" i="18"/>
  <c r="I30" i="18"/>
  <c r="I6" i="18"/>
  <c r="I23" i="18"/>
  <c r="I17" i="18"/>
  <c r="I32" i="18"/>
  <c r="I13" i="18"/>
  <c r="I9" i="18"/>
  <c r="J72" i="18"/>
  <c r="J66" i="18"/>
  <c r="J58" i="18"/>
  <c r="J47" i="18"/>
  <c r="J61" i="18"/>
  <c r="J57" i="18"/>
  <c r="O5" i="18"/>
  <c r="J70" i="18"/>
  <c r="J53" i="18"/>
  <c r="J50" i="18"/>
  <c r="J41" i="18"/>
  <c r="Q19" i="18" s="1"/>
  <c r="J69" i="18"/>
  <c r="J67" i="18"/>
  <c r="J43" i="18"/>
  <c r="Q21" i="18" s="1"/>
  <c r="J45" i="18"/>
  <c r="J59" i="18"/>
  <c r="J62" i="18"/>
  <c r="J49" i="18"/>
  <c r="J71" i="18"/>
  <c r="J64" i="18"/>
  <c r="J60" i="18"/>
  <c r="J48" i="18"/>
  <c r="J46" i="18"/>
  <c r="J65" i="18"/>
  <c r="J51" i="18"/>
  <c r="J42" i="18"/>
  <c r="Q20" i="18" s="1"/>
  <c r="J73" i="18"/>
  <c r="J55" i="18"/>
  <c r="I37" i="18"/>
  <c r="I12" i="18"/>
  <c r="S9" i="14"/>
  <c r="S12" i="14" s="1"/>
  <c r="T6" i="14"/>
  <c r="I64" i="18"/>
  <c r="I62" i="18"/>
  <c r="I50" i="18"/>
  <c r="I45" i="18"/>
  <c r="N5" i="18"/>
  <c r="I72" i="18"/>
  <c r="I71" i="18"/>
  <c r="I44" i="18"/>
  <c r="P22" i="18" s="1"/>
  <c r="I49" i="18"/>
  <c r="I81" i="18"/>
  <c r="I79" i="18"/>
  <c r="T7" i="14"/>
  <c r="I40" i="18"/>
  <c r="I21" i="18"/>
  <c r="I38" i="18"/>
  <c r="I8" i="18"/>
  <c r="I53" i="18"/>
  <c r="J44" i="18"/>
  <c r="Q22" i="18" s="1"/>
  <c r="I47" i="18"/>
  <c r="I59" i="18"/>
  <c r="K8" i="24" l="1"/>
  <c r="L5" i="24" s="1"/>
  <c r="D13" i="24" s="1"/>
  <c r="O8" i="24"/>
  <c r="P4" i="24" s="1"/>
  <c r="E12" i="24" s="1"/>
  <c r="P21" i="18"/>
  <c r="P28" i="18"/>
  <c r="Q28" i="18"/>
  <c r="P29" i="18"/>
  <c r="P19" i="18"/>
  <c r="Q29" i="18"/>
  <c r="P20" i="18"/>
  <c r="Q10" i="18"/>
  <c r="AC8" i="24"/>
  <c r="AD5" i="24" s="1"/>
  <c r="G13" i="24" s="1"/>
  <c r="U8" i="24"/>
  <c r="V4" i="24" s="1"/>
  <c r="F12" i="24" s="1"/>
  <c r="Q32" i="18"/>
  <c r="Q33" i="18" s="1"/>
  <c r="P32" i="18"/>
  <c r="K77" i="18"/>
  <c r="K74" i="18"/>
  <c r="K76" i="18"/>
  <c r="Q14" i="18"/>
  <c r="Q23" i="18"/>
  <c r="P14" i="18"/>
  <c r="P23" i="18"/>
  <c r="P24" i="18" s="1"/>
  <c r="K84" i="18"/>
  <c r="K82" i="18"/>
  <c r="K83" i="18"/>
  <c r="K85" i="18"/>
  <c r="K6" i="18"/>
  <c r="K31" i="18"/>
  <c r="Q12" i="18"/>
  <c r="P11" i="18"/>
  <c r="P12" i="18"/>
  <c r="P10" i="18"/>
  <c r="Q11" i="18"/>
  <c r="H42" i="12"/>
  <c r="AL7" i="24"/>
  <c r="H15" i="24" s="1"/>
  <c r="AL4" i="24"/>
  <c r="H12" i="24" s="1"/>
  <c r="AL6" i="24"/>
  <c r="H14" i="24" s="1"/>
  <c r="L4" i="24"/>
  <c r="D12" i="24" s="1"/>
  <c r="P5" i="24"/>
  <c r="E13" i="24" s="1"/>
  <c r="P6" i="24"/>
  <c r="E14" i="24" s="1"/>
  <c r="Q13" i="18"/>
  <c r="P13" i="18"/>
  <c r="R12" i="14"/>
  <c r="K78" i="18"/>
  <c r="T9" i="14"/>
  <c r="T10" i="14" s="1"/>
  <c r="K49" i="18"/>
  <c r="K86" i="18"/>
  <c r="K18" i="18"/>
  <c r="K21" i="18"/>
  <c r="K5" i="18"/>
  <c r="K79" i="18"/>
  <c r="K20" i="18"/>
  <c r="K80" i="18"/>
  <c r="K59" i="18"/>
  <c r="K53" i="18"/>
  <c r="K81" i="18"/>
  <c r="K61" i="18"/>
  <c r="K63" i="18"/>
  <c r="K73" i="18"/>
  <c r="K56" i="18"/>
  <c r="K2" i="18"/>
  <c r="K24" i="18"/>
  <c r="K40" i="18"/>
  <c r="K11" i="18"/>
  <c r="K13" i="18"/>
  <c r="K36" i="18"/>
  <c r="K25" i="18"/>
  <c r="K30" i="18"/>
  <c r="K38" i="18"/>
  <c r="K10" i="18"/>
  <c r="K27" i="18"/>
  <c r="K29" i="18"/>
  <c r="K17" i="18"/>
  <c r="K35" i="18"/>
  <c r="K37" i="18"/>
  <c r="K7" i="18"/>
  <c r="K28" i="18"/>
  <c r="K33" i="18"/>
  <c r="K9" i="18"/>
  <c r="K22" i="18"/>
  <c r="K34" i="18"/>
  <c r="K23" i="18"/>
  <c r="K43" i="18"/>
  <c r="R21" i="18" s="1"/>
  <c r="K3" i="18"/>
  <c r="K19" i="18"/>
  <c r="K32" i="18"/>
  <c r="S11" i="14"/>
  <c r="K16" i="18"/>
  <c r="K15" i="18"/>
  <c r="K14" i="18"/>
  <c r="R10" i="14"/>
  <c r="P5" i="18"/>
  <c r="K70" i="18"/>
  <c r="R29" i="18" s="1"/>
  <c r="K48" i="18"/>
  <c r="K57" i="18"/>
  <c r="K51" i="18"/>
  <c r="K42" i="18"/>
  <c r="R20" i="18" s="1"/>
  <c r="K52" i="18"/>
  <c r="K45" i="18"/>
  <c r="K55" i="18"/>
  <c r="K72" i="18"/>
  <c r="K71" i="18"/>
  <c r="K62" i="18"/>
  <c r="K46" i="18"/>
  <c r="K54" i="18"/>
  <c r="K50" i="18"/>
  <c r="K64" i="18"/>
  <c r="K69" i="18"/>
  <c r="K68" i="18"/>
  <c r="K67" i="18"/>
  <c r="K12" i="18"/>
  <c r="K44" i="18"/>
  <c r="K8" i="18"/>
  <c r="K41" i="18"/>
  <c r="K58" i="18"/>
  <c r="K39" i="18"/>
  <c r="K26" i="18"/>
  <c r="K65" i="18"/>
  <c r="S10" i="14"/>
  <c r="K47" i="18"/>
  <c r="K66" i="18"/>
  <c r="K4" i="18"/>
  <c r="V6" i="24" l="1"/>
  <c r="F14" i="24" s="1"/>
  <c r="V5" i="24"/>
  <c r="F13" i="24" s="1"/>
  <c r="AD4" i="24"/>
  <c r="G12" i="24" s="1"/>
  <c r="R19" i="18"/>
  <c r="R22" i="18"/>
  <c r="R30" i="18"/>
  <c r="R28" i="18"/>
  <c r="R31" i="18"/>
  <c r="AD6" i="24"/>
  <c r="G14" i="24" s="1"/>
  <c r="R14" i="18"/>
  <c r="R23" i="18"/>
  <c r="R32" i="18"/>
  <c r="R12" i="18"/>
  <c r="P33" i="18"/>
  <c r="R13" i="18"/>
  <c r="R10" i="18"/>
  <c r="R11" i="18"/>
  <c r="Q24" i="18"/>
  <c r="Q15" i="18"/>
  <c r="P15" i="18"/>
  <c r="T11" i="14"/>
  <c r="T12" i="14"/>
  <c r="R15" i="18" l="1"/>
  <c r="R33" i="18"/>
  <c r="R24" i="18"/>
</calcChain>
</file>

<file path=xl/sharedStrings.xml><?xml version="1.0" encoding="utf-8"?>
<sst xmlns="http://schemas.openxmlformats.org/spreadsheetml/2006/main" count="2695" uniqueCount="497">
  <si>
    <t>PROBLEMA DE SALUD</t>
  </si>
  <si>
    <t>Insuficiencia Renal Crónica Terminal</t>
  </si>
  <si>
    <t>Cardiopatías Congénitas Operables</t>
  </si>
  <si>
    <t>Cáncer Cérvicouterino</t>
  </si>
  <si>
    <t>Cuidados Paliativos Cáncer Terminal</t>
  </si>
  <si>
    <t>Infarto Agudo del Miocardio (IAM)</t>
  </si>
  <si>
    <t>Diabetes Mellitus Tipo 1</t>
  </si>
  <si>
    <t>Diabetes Mellitus Tipo 2</t>
  </si>
  <si>
    <t>Cáncer de Mama</t>
  </si>
  <si>
    <t>Disrafias Espinales</t>
  </si>
  <si>
    <t>Escoliosis, tratamiento quirúrgico en menores de 25 años</t>
  </si>
  <si>
    <t>Cataratas</t>
  </si>
  <si>
    <t>Artrosis de Cadera Severa que requiere Prótesis</t>
  </si>
  <si>
    <t>Fisura Labiopalatina</t>
  </si>
  <si>
    <t>Cánceres Infantiles</t>
  </si>
  <si>
    <t>Esquizofrenia</t>
  </si>
  <si>
    <t>Cáncer de Testículo</t>
  </si>
  <si>
    <t>Linfoma del Adulto</t>
  </si>
  <si>
    <t>VIH / SIDA</t>
  </si>
  <si>
    <t>Infección Respiratoria Aguda (IRA) Infantil</t>
  </si>
  <si>
    <t>Neumonía Comunitaria de Manejo Ambulatorio</t>
  </si>
  <si>
    <t>Hipertensión Arterial</t>
  </si>
  <si>
    <t>Epilepsia No Refractaria</t>
  </si>
  <si>
    <t>Salud Oral</t>
  </si>
  <si>
    <t>Prematurez</t>
  </si>
  <si>
    <t>Trastorno de Conducción que requiere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</si>
  <si>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</si>
  <si>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</si>
  <si>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</si>
  <si>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</si>
  <si>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</si>
  <si>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</si>
  <si>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</si>
  <si>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</si>
  <si>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</si>
  <si>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</si>
  <si>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</si>
  <si>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</si>
  <si>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</si>
  <si>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</si>
  <si>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</si>
  <si>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</si>
  <si>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</si>
  <si>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</si>
  <si>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</si>
  <si>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</si>
  <si>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</si>
  <si>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</si>
  <si>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</si>
  <si>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 xml:space="preserve">Artritis reumatoidea </t>
  </si>
  <si>
    <t>Consumo perjudicial y dependencia de alcohol y drogas en menores de 20 años</t>
  </si>
  <si>
    <t>Analgesia del parto</t>
  </si>
  <si>
    <t>Gran quemado</t>
  </si>
  <si>
    <t>Hipoacusia bilateral en personas de 65 años y más que requieren uso de audífono</t>
  </si>
  <si>
    <t>FONASA</t>
  </si>
  <si>
    <t>ISAPRE</t>
  </si>
  <si>
    <t>ND</t>
  </si>
  <si>
    <t>Subtotal Casos GES Decreto Supremo N° 170</t>
  </si>
  <si>
    <t>Subtotal Casos GES 40 problemas de salud Decreto Supremo N° 228</t>
  </si>
  <si>
    <t>Subtotal Casos GES 15 problemas de salud adicionales Decreto Supremo N° 228</t>
  </si>
  <si>
    <t>TOTAL GENERAL</t>
  </si>
  <si>
    <t>Subtotal Casos GES 16 problemas de salud adicionales Decreto Supremo N° 44</t>
  </si>
  <si>
    <t xml:space="preserve"> 2007-05-27</t>
  </si>
  <si>
    <t>Volver al Indice</t>
  </si>
  <si>
    <t>Total Casos GES Decreto Supremo N° 170</t>
  </si>
  <si>
    <t>Total Casos GES 40 problemas de salud Decreto Supremo N° 228</t>
  </si>
  <si>
    <t>Año 2005</t>
  </si>
  <si>
    <t>Año 2007</t>
  </si>
  <si>
    <t>Año 2008</t>
  </si>
  <si>
    <t>Año 2006</t>
  </si>
  <si>
    <t>Razón Fonasa / Isapre</t>
  </si>
  <si>
    <t>Cuidados Paliativos del Cáncer Terminal</t>
  </si>
  <si>
    <t>VIH/SIDA</t>
  </si>
  <si>
    <t>Tratamiento médico en personas de 55 años y más con Artrosis de Cadera y/o Rodilla, Leve y Moderada</t>
  </si>
  <si>
    <t>Tratamiento quirúrgico de Tumores Primarios del Sistema Nervioso Central de personas de 15 años o más</t>
  </si>
  <si>
    <t>Tratamiento quirúrgico de Hernia del Núcleo Pulposo lumbar</t>
  </si>
  <si>
    <t>Urgencia Odontológicas Ambulatoria</t>
  </si>
  <si>
    <t>Salud Oral Integral del Adulto de 60 años</t>
  </si>
  <si>
    <t>Atención de Urgencia del Traumatismo Cráneo Encefálico moderado o grave</t>
  </si>
  <si>
    <t>Trauma Ocular grave</t>
  </si>
  <si>
    <t>Fibrosis Quística</t>
  </si>
  <si>
    <t>Artritis Reumatoide</t>
  </si>
  <si>
    <t>Consumo perjudicial y dependencia de riesgo bajo a moderado de alcohol y drogas en personas menores de 20 años</t>
  </si>
  <si>
    <t>Analgesia del Parto</t>
  </si>
  <si>
    <t>Gran Quemado</t>
  </si>
  <si>
    <t>Hipoacusia bilateral en personas de 65 años y más que requieren uso de audífonos</t>
  </si>
  <si>
    <t>S/inf</t>
  </si>
  <si>
    <t>Total</t>
  </si>
  <si>
    <t>INSUFICIENCIA RENAL CRÓNICA TERMINAL</t>
  </si>
  <si>
    <t>CARDIOPATÍAS CONGÉNITAS OPERABLES EN MENORES DE 15 AÑOS</t>
  </si>
  <si>
    <t>CANCER CERVICOUTERINO</t>
  </si>
  <si>
    <t>ALIVIO DEL DOLOR POR CANCER AVANZADO Y CUIDADOS PALIATIVOS</t>
  </si>
  <si>
    <t>INFARTO AGUDO DEL MIOCARDIO</t>
  </si>
  <si>
    <t>DIABETES MELLITUS TIPO 1</t>
  </si>
  <si>
    <t>DIABETES MELLITUS TIPO 2</t>
  </si>
  <si>
    <t>CANCER DE MAMA EN PERSONAS DE 15 AÑOS Y MAS</t>
  </si>
  <si>
    <t>DISRAFIAS ESPINALES</t>
  </si>
  <si>
    <t>TRATAMIENTO QUIRURGICO DE ESCOLIOSIS EN MENORES DE 25 AÑOS</t>
  </si>
  <si>
    <t>TRATAMIENTO QUIRURGICO DE CATARATAS</t>
  </si>
  <si>
    <t>ENDOPROTESIS TOTAL DE CADERA</t>
  </si>
  <si>
    <t>FISURA LABIOPALATINA</t>
  </si>
  <si>
    <t>CANCER EN MENORES DE 15 AÑOS</t>
  </si>
  <si>
    <t>ESQUIZOFRENIA</t>
  </si>
  <si>
    <t>CANCER DE TESTICULO EN PERSONAS DE 15 AÑOS Y MAS</t>
  </si>
  <si>
    <t>LINFOMAS EN PERSONAS DE 15 AÑOS Y MAS</t>
  </si>
  <si>
    <t>SINDROME DE LA INMUNODEFICIENCIA ADQUIRIDA VIH/SIDA</t>
  </si>
  <si>
    <t>INFECCION RESPIRATORIA AGUDA</t>
  </si>
  <si>
    <t>NEUMONIA ADQUIRIDA EN LA COMUNIDAD</t>
  </si>
  <si>
    <t>HIPERTENSIÓN ARTERIAL PRIMARIA O ESENCIAL EN PERSONAS DE 15 AÑOS Y MAS</t>
  </si>
  <si>
    <t>EPILEPSIA NO REFRACTARIA EN PERSONAS DESDE 1 AÑO Y MENORES DE 15 AÑOS</t>
  </si>
  <si>
    <t>SALUD ORAL INTEGRAL PARA NIÑOS DE 6 AÑOS</t>
  </si>
  <si>
    <t>PREMATUREZ</t>
  </si>
  <si>
    <t>TRASTORNOS DE GENERACION DEL IMPULSO Y CONDUCCIÓN EN PERSONAS DE 15 AÑOS Y MAS, QUE REQUIEREN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</si>
  <si>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</si>
  <si>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</si>
  <si>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</si>
  <si>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</si>
  <si>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</si>
  <si>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</si>
  <si>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</si>
  <si>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</si>
  <si>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</si>
  <si>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</si>
  <si>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</si>
  <si>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</si>
  <si>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</si>
  <si>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</si>
  <si>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</si>
  <si>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</si>
  <si>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</si>
  <si>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TRATAMIENTO QUIRURGICO DE TUMORES PRIMARIOS DEL SISTEMA NERVIOSO CENTRAL EN PERSONAS DE 15 AÑOS O MÁS</t>
  </si>
  <si>
    <t>TRATAMIENTO QUIRURGICO HERNIA NUCLEO PULPOSO LUMBAR</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</si>
  <si>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</si>
  <si>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</si>
  <si>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</si>
  <si>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</si>
  <si>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</si>
  <si>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</si>
  <si>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FIBROSIS QUISTICA</t>
  </si>
  <si>
    <t>ARTRITIS REUMATOIDEA</t>
  </si>
  <si>
    <t>CONSUMO PERJUDICIAL Y DEPENDENCIA DE ALCOHOL Y DROGAS EN MENORES DE 20 AÑOS</t>
  </si>
  <si>
    <t>ANALGESIA DEL PARTO</t>
  </si>
  <si>
    <t>GRAN QUEMADO</t>
  </si>
  <si>
    <t>HIPOACUSIA BILATERAL EN PERSONAS DE 65 AÑOS Y MÁS QUE REQUIEREN USO DE AUDÍFONO</t>
  </si>
  <si>
    <t>Año 2009</t>
  </si>
  <si>
    <t>Sin Problema de Salud Informado</t>
  </si>
  <si>
    <t>Año 2010</t>
  </si>
  <si>
    <t>Número de casos acumulados Jul-2005 a Jun-2007</t>
  </si>
  <si>
    <t>Número de casos acumulados Jul-2005 a Dic-2007</t>
  </si>
  <si>
    <t>Tratamiento quirúrgico de tumores primarios del sistema nervioso central en personas de 15 años o más</t>
  </si>
  <si>
    <t>Colecistectomía preventiva del cáncer de vesícula en personas de 35 a 49 años sintomáticos</t>
  </si>
  <si>
    <t>Fibrosis quística</t>
  </si>
  <si>
    <t>Tratamiento quirúrgico hernia núcleo pulposo lumbar</t>
  </si>
  <si>
    <t>Número de casos acumulados Jul-2005 a Jun-2008</t>
  </si>
  <si>
    <t>Número de casos acumulados Jul-2005 a Dic-2008</t>
  </si>
  <si>
    <t>EPILEPSIA NO REFRACTARIA EN PERSONAS DE 15 AÑOS Y MÁS</t>
  </si>
  <si>
    <t>ASMA BRONQUIAL EN PERSONAS DE 15 AÑOS Y MÁS</t>
  </si>
  <si>
    <t>ENFERMEDAD DE PARKINSON</t>
  </si>
  <si>
    <t>ARTRITIS IDIOPÁTICA JUVENIL</t>
  </si>
  <si>
    <t>PREVENCIÓN SECUNDARIA INSUFICIENCIA RENAL CRÓNICA TERMINAL</t>
  </si>
  <si>
    <t>DISPLASIA LUXANTE DE CADERAS</t>
  </si>
  <si>
    <t>SALUD ORAL INTEGRAL DE LA EMBARAZADA</t>
  </si>
  <si>
    <t>ESCLEROSIS MÚLTIPLE RECURRENTE REMITENTE</t>
  </si>
  <si>
    <t>HEPATITIS B</t>
  </si>
  <si>
    <t>HEPATITIS C</t>
  </si>
  <si>
    <t>Isapre</t>
  </si>
  <si>
    <t>Fonasa</t>
  </si>
  <si>
    <t>Nº</t>
  </si>
  <si>
    <t xml:space="preserve">Retinopatía del prematuro </t>
  </si>
  <si>
    <t xml:space="preserve"> Displasia broncopulmonar del prematuro </t>
  </si>
  <si>
    <t xml:space="preserve"> Hipoacusia neurosensorial bilateral del prematuro </t>
  </si>
  <si>
    <t xml:space="preserve"> Epilepsia no refractaria en personas de 15 años y más </t>
  </si>
  <si>
    <t xml:space="preserve"> Asma bronquial en personas de 15 años y más </t>
  </si>
  <si>
    <t xml:space="preserve"> Enfermedad de Parkinson </t>
  </si>
  <si>
    <t xml:space="preserve"> Artritis idiopática juvenil </t>
  </si>
  <si>
    <t xml:space="preserve"> Prevención secundaria insuficiencia renal crónica terminal </t>
  </si>
  <si>
    <t xml:space="preserve"> Displasia luxante de caderas </t>
  </si>
  <si>
    <t xml:space="preserve"> Salud oral integral de la embarazada </t>
  </si>
  <si>
    <t xml:space="preserve"> Esclerosis múltiple recurrente remitente </t>
  </si>
  <si>
    <t xml:space="preserve"> Hepatitis B</t>
  </si>
  <si>
    <t xml:space="preserve"> Hepatitis C</t>
  </si>
  <si>
    <t xml:space="preserve">RETINOPATÍA DEL PREMATURO </t>
  </si>
  <si>
    <t xml:space="preserve"> DISPLASIA BRONCOPULMONAR DEL PREMATURO </t>
  </si>
  <si>
    <t xml:space="preserve"> HIPOACUSIA NEUROSENSORIAL BILATERAL DEL PREMATURO</t>
  </si>
  <si>
    <t>Hospitalario</t>
  </si>
  <si>
    <t>Mixto</t>
  </si>
  <si>
    <t>Ambulatorio</t>
  </si>
  <si>
    <t xml:space="preserve">Isapre </t>
  </si>
  <si>
    <t>Sistema</t>
  </si>
  <si>
    <t>Poblacion Obj Fonasa</t>
  </si>
  <si>
    <t>Poblacion Obj Isapre</t>
  </si>
  <si>
    <t>Año</t>
  </si>
  <si>
    <t>Año 1 (05-06)</t>
  </si>
  <si>
    <t>Año 2 (06-07)</t>
  </si>
  <si>
    <t>Año 3 (07-08)</t>
  </si>
  <si>
    <t>Año 4 (08-09)</t>
  </si>
  <si>
    <t>Año 5 (09-10)</t>
  </si>
  <si>
    <t>Año 6 (10-11)</t>
  </si>
  <si>
    <t>PS</t>
  </si>
  <si>
    <t>a Dic-08</t>
  </si>
  <si>
    <t>a Dic-09</t>
  </si>
  <si>
    <t>a Dic-10</t>
  </si>
  <si>
    <t>Año 2011</t>
  </si>
  <si>
    <t>Problema 1-25</t>
  </si>
  <si>
    <t>Problema 26-40</t>
  </si>
  <si>
    <t>Problema 41-56</t>
  </si>
  <si>
    <t>Problema 57-69</t>
  </si>
  <si>
    <t>Ini</t>
  </si>
  <si>
    <t>Fin</t>
  </si>
  <si>
    <t>Grupo</t>
  </si>
  <si>
    <t>a jun 2006</t>
  </si>
  <si>
    <t>a jun 2007</t>
  </si>
  <si>
    <t>a jun 2008</t>
  </si>
  <si>
    <t>a jun 2009</t>
  </si>
  <si>
    <t>a jun 2010</t>
  </si>
  <si>
    <t>a jun 2011</t>
  </si>
  <si>
    <t>% Fonasa por Modalidad Atención</t>
  </si>
  <si>
    <t>% Isapre por Modalidad Atención</t>
  </si>
  <si>
    <t>% Sistema por Modalidad Atención</t>
  </si>
  <si>
    <t>Modalidad de Atención</t>
  </si>
  <si>
    <t>OA</t>
  </si>
  <si>
    <t>Otras Ambulatorias</t>
  </si>
  <si>
    <t>Gráfico Ambulatorias más Frecuentes</t>
  </si>
  <si>
    <t>Gráfico Hospitalarias más Frecuentes</t>
  </si>
  <si>
    <t>Otras Hospitalarias</t>
  </si>
  <si>
    <t>Gráfico Mixtas más Frecuentes</t>
  </si>
  <si>
    <t>Otras Mixtas</t>
  </si>
  <si>
    <t>OM</t>
  </si>
  <si>
    <t>OH</t>
  </si>
  <si>
    <t>Ranking de Tasas de Uso Enero a XXX</t>
  </si>
  <si>
    <t>Fonasa/Isapre</t>
  </si>
  <si>
    <t>Ranking</t>
  </si>
  <si>
    <t>Problema de Salud</t>
  </si>
  <si>
    <t>N°</t>
  </si>
  <si>
    <t>Fonasa - Tasa de Uso por 100.000</t>
  </si>
  <si>
    <t>Isapre - Tasa de Uso por 100.000</t>
  </si>
  <si>
    <t>Displasia broncopulmonar del prematuro</t>
  </si>
  <si>
    <t>Hepatitis B</t>
  </si>
  <si>
    <t>Hipoacusia neurosensorial bilateral del prematuro</t>
  </si>
  <si>
    <t>Artritis idiopática juvenil</t>
  </si>
  <si>
    <t>Esclerosis múltiple recurrente remitente</t>
  </si>
  <si>
    <t>Retinopatía del prematuro</t>
  </si>
  <si>
    <t>Asma bronquial en personas de 15 años y más</t>
  </si>
  <si>
    <t>Hepatitis C</t>
  </si>
  <si>
    <t>Hemorragia Subaracnoidea secundaria a ruptura de Aneurismas Cerebrales</t>
  </si>
  <si>
    <t>Enfermedad de Parkinson</t>
  </si>
  <si>
    <t>Epilepsia no refractaria en personas de 15 años y más</t>
  </si>
  <si>
    <t>Salud oral integral de la embarazada</t>
  </si>
  <si>
    <t>Prevención secundaria insuficiencia renal crónica terminal</t>
  </si>
  <si>
    <t>Displasia luxante de caderas</t>
  </si>
  <si>
    <t>Número de Casos</t>
  </si>
  <si>
    <t>Porcentaje</t>
  </si>
  <si>
    <t>Femenino</t>
  </si>
  <si>
    <t>Masculino</t>
  </si>
  <si>
    <t>Sin/Información</t>
  </si>
  <si>
    <t>Gráfico de Casos GES por modalidad de atención ambulatoria</t>
  </si>
  <si>
    <t>Gráfico de Casos GES por modalidad de atención hospitalaria</t>
  </si>
  <si>
    <t>Gráfico de Casos GES por modalidad de atención mixta</t>
  </si>
  <si>
    <t>a Dic-11</t>
  </si>
  <si>
    <t>Gráfico de Número de Casos entre Junio y Julio de cada año</t>
  </si>
  <si>
    <t>Gráfico de Número de Casos entre Enero y Diciembre de cada año</t>
  </si>
  <si>
    <t>Año 7 (11-12)</t>
  </si>
  <si>
    <t>I</t>
  </si>
  <si>
    <t>F</t>
  </si>
  <si>
    <t>a Jun 2006</t>
  </si>
  <si>
    <t>a Jun 2007</t>
  </si>
  <si>
    <t>a Jun 2008</t>
  </si>
  <si>
    <t>a Jun 2009</t>
  </si>
  <si>
    <t>a Jun 2010</t>
  </si>
  <si>
    <t>a Jun 2011</t>
  </si>
  <si>
    <t>a Jun 2012</t>
  </si>
  <si>
    <t>Problema  1 - 25</t>
  </si>
  <si>
    <t>Problema 26 - 40</t>
  </si>
  <si>
    <t>Problema 41 - 56</t>
  </si>
  <si>
    <t>Problema 57 - 69</t>
  </si>
  <si>
    <t>Ingresos entre Enero y Diciembre 2007</t>
  </si>
  <si>
    <t>Ingresos entre Enero y Diciembre 2008</t>
  </si>
  <si>
    <t>Sin código de problema de salud informado</t>
  </si>
  <si>
    <t>total</t>
  </si>
  <si>
    <t>SolAce</t>
  </si>
  <si>
    <t>NÚMERO DE CASOS GES ACUMULADOS ISAPRES POR REGIÓN AL 30 DE JUNIO DE 2012</t>
  </si>
  <si>
    <t>a Dic-12</t>
  </si>
  <si>
    <t>Valida Incremento</t>
  </si>
  <si>
    <t>Valida PS</t>
  </si>
  <si>
    <t>Año 8 (12-13)</t>
  </si>
  <si>
    <t>a Jun 2013</t>
  </si>
  <si>
    <t>AÑO GES</t>
  </si>
  <si>
    <t>Datos provisionales por cuanto no han sido fiscalizados o auditados.</t>
  </si>
  <si>
    <t>Cáncer Colorectal en personas de 15 años y más</t>
  </si>
  <si>
    <t>Cáncer de Ovario Epitelial</t>
  </si>
  <si>
    <t>Cáncer Vesical en personas de 15 años y más</t>
  </si>
  <si>
    <t>Osteosarcoma en personas de 15 años y más</t>
  </si>
  <si>
    <t>Tratamiento Quirúrgico de Lesiones Crónicas de la Válvula Aórtica en personas de 15 años y más</t>
  </si>
  <si>
    <t>Trastorno Bipolar en personas de 15 años y más</t>
  </si>
  <si>
    <t>Hipotiroidismo en personas de 15 años y más</t>
  </si>
  <si>
    <t>Tratamiento de Hipoacusia moderada en menores de 2 años</t>
  </si>
  <si>
    <t>Lupus Eritematoso Sistémico</t>
  </si>
  <si>
    <t>Tratamiento Quirúrgico de Lesiones Crónicas de la Válvula Mitral y Tricúspide en personas de 15 años y más</t>
  </si>
  <si>
    <t>Tratamiento de Erradicación del Helicobacter Pylori</t>
  </si>
  <si>
    <t>Año 9 (13-14)</t>
  </si>
  <si>
    <t>Problema 70 - 80</t>
  </si>
  <si>
    <t>a Jun 2014</t>
  </si>
  <si>
    <t>Número de casos acumulados
 Jul-2005 a Mar-2015</t>
  </si>
  <si>
    <t>a Jun 2015</t>
  </si>
  <si>
    <t>Número de casos acumulados
 Jul-2005 a Jun-2015</t>
  </si>
  <si>
    <t>Año 10 (14-15)</t>
  </si>
  <si>
    <t>Número de casos acumulados
 Jul-2005 a Sep-2015</t>
  </si>
  <si>
    <t>Número de casos acumulados
 Jul-2005 a Dic-2015</t>
  </si>
  <si>
    <t>Aceptación</t>
  </si>
  <si>
    <t>Año 11 (15-16)</t>
  </si>
  <si>
    <t>Decreto Supremo N° 170</t>
  </si>
  <si>
    <t>Decreto Supremo N° 228</t>
  </si>
  <si>
    <t>Decreto Supremo N° 44</t>
  </si>
  <si>
    <t>Decreto Supremo N° 1</t>
  </si>
  <si>
    <t>Decreto Supremo N° 4</t>
  </si>
  <si>
    <t>a Jun 2016</t>
  </si>
  <si>
    <t>DATOS SOLO PARA VALIDAR INCREMENTO</t>
  </si>
  <si>
    <t>DATOS ANTERIORES</t>
  </si>
  <si>
    <t>Número de casos acumulados
 Jul-2005 a Mar-2016</t>
  </si>
  <si>
    <t>Número de casos acumulados
 Jul-2005 a Jun-2016</t>
  </si>
  <si>
    <t>Número de casos acumulados
 Jul-2005 a Sep-2016</t>
  </si>
  <si>
    <t>Número de casos acumulados
 Jul-2005 a Dic-2016</t>
  </si>
  <si>
    <t>Prematurez (Prevención de Parto Prematuro)(**)</t>
  </si>
  <si>
    <t xml:space="preserve">Retinopatía del prematuro(**) </t>
  </si>
  <si>
    <t>Displasia broncopulmonar del prematuro (**)</t>
  </si>
  <si>
    <t>Hipoacusia neurosensorial bilateral del prematuro (**)</t>
  </si>
  <si>
    <t>Valida crecimiento</t>
  </si>
  <si>
    <t>2016-09</t>
  </si>
  <si>
    <t>2016-12</t>
  </si>
  <si>
    <t>2016-06</t>
  </si>
  <si>
    <t>2016-03</t>
  </si>
  <si>
    <t>2015-12</t>
  </si>
  <si>
    <t>2015-09</t>
  </si>
  <si>
    <t>2015-06</t>
  </si>
  <si>
    <t>2015-03</t>
  </si>
  <si>
    <t>2014-12</t>
  </si>
  <si>
    <t>2014-09</t>
  </si>
  <si>
    <t>2014-06</t>
  </si>
  <si>
    <t>2014-03</t>
  </si>
  <si>
    <t>2013-12</t>
  </si>
  <si>
    <t>2013-09</t>
  </si>
  <si>
    <t>2013-06</t>
  </si>
  <si>
    <t>2013-03</t>
  </si>
  <si>
    <t>2012-12</t>
  </si>
  <si>
    <t>2012-09</t>
  </si>
  <si>
    <t>Número de casos acumulados
 Jul-2005 a Mar-2017</t>
  </si>
  <si>
    <t>2017-03</t>
  </si>
  <si>
    <t>2017-06</t>
  </si>
  <si>
    <t>Número de casos acumulados
 Jul-2005 a Jun-2017</t>
  </si>
  <si>
    <t>Número de casos acumulados
 Jul-2005 a Sep-2017</t>
  </si>
  <si>
    <t>Número de casos acumulados
 Jul-2005 a Dic-2017</t>
  </si>
  <si>
    <t>Año 12 (16-17)</t>
  </si>
  <si>
    <t>Decreto Supremo N° 3</t>
  </si>
  <si>
    <t>a Jun 2017</t>
  </si>
  <si>
    <t>Gráfico de Distribución de casos por entrada de vigencia de decretos</t>
  </si>
  <si>
    <t>Gráfico de Casos GES según modalidad de atención</t>
  </si>
  <si>
    <t>2017-09</t>
  </si>
  <si>
    <t>GLOSA</t>
  </si>
  <si>
    <t>2017-12</t>
  </si>
  <si>
    <t>Número de casos acumulados
 Jul-2005 a Jun-2018</t>
  </si>
  <si>
    <t>Número de casos acumulados
 Jul-2005 a Sep-2018</t>
  </si>
  <si>
    <t>Número de casos acumulados
 Jul-2005 a Dic-2018</t>
  </si>
  <si>
    <t>Número de casos acumulados
 Jul-2005 a Mar-2018</t>
  </si>
  <si>
    <t>2018-03</t>
  </si>
  <si>
    <t>Año 13 (17-18)</t>
  </si>
  <si>
    <t>a Jun 2018</t>
  </si>
  <si>
    <t>2018-06</t>
  </si>
  <si>
    <t>Número de casos acumulados
 Jul-2005 a Mar-2019</t>
  </si>
  <si>
    <t>Número de casos acumulados
 Jul-2005 a Jun-2019</t>
  </si>
  <si>
    <t>Número de casos acumulados
 Jul-2005 a Sep-2019</t>
  </si>
  <si>
    <t>Número de casos acumulados
 Jul-2005 a Dic-2019</t>
  </si>
  <si>
    <t>Año 14 (18-19)</t>
  </si>
  <si>
    <t>a Jun 2019</t>
  </si>
  <si>
    <t>Cáncer de pulmón</t>
  </si>
  <si>
    <t>Cáncer de tiriodes</t>
  </si>
  <si>
    <t>Cáncer renal</t>
  </si>
  <si>
    <t>Mieloma múltiple en personas de 15 años y más</t>
  </si>
  <si>
    <t>Enfermedad de alzheimer y otras demencias</t>
  </si>
  <si>
    <t>2012-06 BASE FIJA</t>
  </si>
  <si>
    <t>Muestra la cantidad de casos totales atendidos por FONASA e Isapres, acumulados en forma semestral y trimestral desde el 1° de julio de 2005 al 25 de marzo de 2020 para FONASA y desde el 1° de julio de 2005 al 31 de marzo de 2020 para Isapres.</t>
  </si>
  <si>
    <t>Número de casos acumulados
 Jul-2005 a Mar-2020</t>
  </si>
  <si>
    <t>Número de casos acumulados
 Jul-2005 a Jun-2020</t>
  </si>
  <si>
    <t>Número de casos acumulados
 Jul-2005 a Sep-2020</t>
  </si>
  <si>
    <t>Número de casos acumulados
 Jul-2005 a Dic-2020</t>
  </si>
  <si>
    <t>a Jun 2020</t>
  </si>
  <si>
    <t>Problema 81 - 85</t>
  </si>
  <si>
    <t>Año 15 (20-21)</t>
  </si>
  <si>
    <t>Número de casos acumulados
 Jul-2005 a Mar-2021</t>
  </si>
  <si>
    <t>CONTENIDO</t>
  </si>
  <si>
    <r>
      <t xml:space="preserve">La </t>
    </r>
    <r>
      <rPr>
        <sz val="9"/>
        <rFont val="Verdana"/>
        <family val="2"/>
      </rPr>
      <t xml:space="preserve">Estadística </t>
    </r>
    <r>
      <rPr>
        <b/>
        <sz val="9"/>
        <rFont val="Verdana"/>
        <family val="2"/>
      </rPr>
      <t>Trimestral de Casos Ges Acumulados</t>
    </r>
    <r>
      <rPr>
        <sz val="9"/>
        <color indexed="63"/>
        <rFont val="Verdana"/>
        <family val="2"/>
      </rPr>
      <t xml:space="preserve"> contiene los siguientes cuadros y gráficos de información, para cada periodo:</t>
    </r>
  </si>
  <si>
    <t>(1) Número de Casos Ges acumulados por año y semestre, Fonasa e Isapre.</t>
  </si>
  <si>
    <t>(4) Gráficos de Casos GES acumulados</t>
  </si>
  <si>
    <t>INDICE</t>
  </si>
  <si>
    <t>Número de casos acumulados
 Jul-2005 a Jun-2021</t>
  </si>
  <si>
    <t>Número de casos acumulados
 Jul-2005 a Sep-2021</t>
  </si>
  <si>
    <t>Número de casos acumulados
 Jul-2005 a Dic-2021</t>
  </si>
  <si>
    <t>NOTAS</t>
  </si>
  <si>
    <t>DESCRIPCIÓN</t>
  </si>
  <si>
    <r>
      <rPr>
        <u/>
        <sz val="9"/>
        <rFont val="Verdana"/>
        <family val="2"/>
      </rPr>
      <t>Gráfico de Casos GES acumulados</t>
    </r>
    <r>
      <rPr>
        <sz val="9"/>
        <rFont val="Verdana"/>
        <family val="2"/>
      </rPr>
      <t>: Muestra la distribución porcentual de los casos según Fonasa e Isapre según los problemas de salud al 30 de septiembre de 2015.</t>
    </r>
  </si>
  <si>
    <r>
      <rPr>
        <u/>
        <sz val="9"/>
        <rFont val="Verdana"/>
        <family val="2"/>
      </rPr>
      <t>Gráfico de Número de Casos entre Junio y Julio de cada año</t>
    </r>
    <r>
      <rPr>
        <sz val="9"/>
        <rFont val="Verdana"/>
        <family val="2"/>
      </rPr>
      <t xml:space="preserve"> : Muestra el número casos según Fonasa e Isapre entre Junio y Julio de cada año.</t>
    </r>
  </si>
  <si>
    <r>
      <rPr>
        <u/>
        <sz val="9"/>
        <rFont val="Verdana"/>
        <family val="2"/>
      </rPr>
      <t xml:space="preserve">Gráfico de Número de Casos entre Enero y Diciembre de cada año </t>
    </r>
    <r>
      <rPr>
        <sz val="9"/>
        <rFont val="Verdana"/>
        <family val="2"/>
      </rPr>
      <t>: Muestra el número casos según Fonasa e Isapre entre Enero y Diciembre de cada año.</t>
    </r>
  </si>
  <si>
    <r>
      <rPr>
        <u/>
        <sz val="9"/>
        <rFont val="Verdana"/>
        <family val="2"/>
      </rPr>
      <t>Gráfico de Distribución de casos por entrada de vigencia de decretos</t>
    </r>
    <r>
      <rPr>
        <sz val="9"/>
        <rFont val="Verdana"/>
        <family val="2"/>
      </rPr>
      <t>: Muestra la distribución de los casos acumulados según entrada en vigencia de cada decreto supremo.</t>
    </r>
  </si>
  <si>
    <t>Fuente de información : Fonasa y Superintendencia de Salud (Archivo Maestro de Solicitudes de Acceso GES)</t>
  </si>
  <si>
    <t>Julio 2019 - Junio 2020</t>
  </si>
  <si>
    <t>Enero 2021 - Marzo 2021</t>
  </si>
  <si>
    <t>SolAce-2021-03</t>
  </si>
  <si>
    <t>FONASA 2021-03</t>
  </si>
  <si>
    <t>Cuadro Casos GES acumulados por año y semestre</t>
  </si>
  <si>
    <t xml:space="preserve">Total de Casos GES acumulados </t>
  </si>
  <si>
    <t>SolAce-2021-06</t>
  </si>
  <si>
    <t>FONASA 2021-06</t>
  </si>
  <si>
    <t>Año 15 (21-22)</t>
  </si>
  <si>
    <t>a Jun 2021</t>
  </si>
  <si>
    <t>ESTADÍSTICA TRIMESTRAL DE CASOS GES ACUMULADOS</t>
  </si>
  <si>
    <t>2005-2021</t>
  </si>
  <si>
    <t>HOJA</t>
  </si>
  <si>
    <t xml:space="preserve"> 2005-2021</t>
  </si>
  <si>
    <t>A partir de Julio 2012 la fuente de datos es el archivo de solicitudes de acceso a la GES. Considera las solicitudes de acceso del periodo aceptadas y con fecha de aceptación por la Isapre y, que fueron aceptadas por el beneficiario o cotizante.</t>
  </si>
  <si>
    <t>(2) Total de Casos Ges acumulados, Fonasa e Isapre. (1)</t>
  </si>
  <si>
    <t>Número de casos acumulados 
Jul-2005 a Mar-2009</t>
  </si>
  <si>
    <t>Número de casos acumulados 
Jul-2005 a Jun-2009</t>
  </si>
  <si>
    <t>Número de casos acumulados 
Jul-2005 a Dic-2009</t>
  </si>
  <si>
    <t>Ingresos entre 
Ene y Dic 2009</t>
  </si>
  <si>
    <t>CASOS GES ACUMULADOS POR PROBLEMA DE SALUD</t>
  </si>
  <si>
    <t>Número de casos acumulados 
Jul-2005 a Jun-2006</t>
  </si>
  <si>
    <t>Número de casos acumulados 
Jul-2005 a Dic-2006</t>
  </si>
  <si>
    <t>Ingresos entre 
Ene y Dic 2006</t>
  </si>
  <si>
    <t>Número de casos acumulados 
Jul-2005 a Dic-2005</t>
  </si>
  <si>
    <t>Ingresos entre 
Jul y Dic 2005</t>
  </si>
  <si>
    <t>Número de casos acumulados 
Jul-2005 a Mar-2010</t>
  </si>
  <si>
    <t>Número de casos acumulados 
Jul-2005 a Jun-2010</t>
  </si>
  <si>
    <t>Número de casos acumulados 
Jul-2005 a Sep-2010</t>
  </si>
  <si>
    <t>Número de casos acumulados 
Jul-2005 a Dic-2010</t>
  </si>
  <si>
    <t>Ingresos entre 
Ene  y Dic 2010</t>
  </si>
  <si>
    <t>Número de casos acumulados 
Jul-2005 a Mar-2011</t>
  </si>
  <si>
    <t>Número de casos acumulados 
Jul-2005 a Jun-2011</t>
  </si>
  <si>
    <t>Número de casos acumulados 
Jul-2005 a Sep-2011</t>
  </si>
  <si>
    <t>Número de casos acumulados 
Jul-2005 a Dic-2011</t>
  </si>
  <si>
    <t>Ingresos entre 
Ene  y Dic 2011</t>
  </si>
  <si>
    <t>Número de casos acumulados 
Jul-2005 a Mar-2012</t>
  </si>
  <si>
    <t>Número de casos acumulados 
Jul-2005 a Jun-2012</t>
  </si>
  <si>
    <t>Ingresos entre 
Ene  y Dic 2016</t>
  </si>
  <si>
    <t>Ingresos entre 
Ene  y Dic 2017</t>
  </si>
  <si>
    <t>Ingresos entre 
Ene  y Dic 2018</t>
  </si>
  <si>
    <t>Ingresos entre 
Ene  y Dic 2019</t>
  </si>
  <si>
    <t>Ingresos entre 
Ene  y Dic 2020</t>
  </si>
  <si>
    <t>Ingresos entre 
Ene  y Dic 2021</t>
  </si>
  <si>
    <t>CASOS GES ACUMULADOS POR PROBLEMA DE SALUD TODOS LOS AÑOS</t>
  </si>
  <si>
    <t>Número de casos acumulados 
Jul-2005 a Sep-2009</t>
  </si>
  <si>
    <t>Esta información no incorpora casos de VIH atendidos por FONASA y no considera los casos registrados por CONASIDA (9.147 casos al 15 de junio de 2008).
El problema de salud N°18 VIH no cuenta con casos disponibles entre julio año 2005 a diciembre 2013.
El problema de salud N°18 VIH cuenta con casos incorporados al SIGGES desde 2014 en adelante.</t>
  </si>
  <si>
    <t>Las diferencias observadas en el problema de salud 24 Prematurez en FONASA, corresponden a la nueva codificación y redistribución de los problemas de salud del prematuro al número de problema de salud 57, 58 y 59.  Esto trae como consecuencia, una disminución en el PS N° 24 y aumentos en los PS N° 57, 58 y 59.
 A partir del año 2021 Las diferencias en el problema 57, se deben a la eliminación de casos del archivo, por parte de una isapre.</t>
  </si>
  <si>
    <t>Todos los datos son provisionales por cuanto no han sido fiscalizados o auditados.</t>
  </si>
  <si>
    <t>Datos en revisión por parte de FONASA.</t>
  </si>
  <si>
    <t>Tasa de Uso: expresa la razón entre el número de casos AUGE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
Población beneficiaria estimada del año 2016, según población objetivo, para cada uno de los PS GES 80, FONASA e Isapre.  su fuente es EVC GES 80 U. de Chile año 2015. Estimación de población beneficiaria FONASA-Isapre año 2016 por problema de salud GES.</t>
  </si>
  <si>
    <r>
      <rPr>
        <u/>
        <sz val="9"/>
        <rFont val="Verdana"/>
        <family val="2"/>
      </rPr>
      <t>Gráfico de Casos GES según modalidad de atención</t>
    </r>
    <r>
      <rPr>
        <sz val="9"/>
        <rFont val="Verdana"/>
        <family val="2"/>
      </rPr>
      <t xml:space="preserve"> : Muestra la distribución de Casos GES acumulados según modalidad.</t>
    </r>
  </si>
  <si>
    <r>
      <rPr>
        <u/>
        <sz val="9"/>
        <rFont val="Verdana"/>
        <family val="2"/>
      </rPr>
      <t>Gráfico de Casos GES por modalidad de atención ambulatoria</t>
    </r>
    <r>
      <rPr>
        <sz val="9"/>
        <rFont val="Verdana"/>
        <family val="2"/>
      </rPr>
      <t xml:space="preserve"> : Muestra la distribución de Casos GES acumulados por modalidad de atención ambulatoria.</t>
    </r>
  </si>
  <si>
    <r>
      <rPr>
        <u/>
        <sz val="9"/>
        <rFont val="Verdana"/>
        <family val="2"/>
      </rPr>
      <t>Gráfico de Casos GES por modalidad de atención hospitalaria</t>
    </r>
    <r>
      <rPr>
        <sz val="9"/>
        <rFont val="Verdana"/>
        <family val="2"/>
      </rPr>
      <t xml:space="preserve"> : Muestra la distribución de Casos GES acumulados por modalidad de atención hospitalaria.</t>
    </r>
  </si>
  <si>
    <r>
      <rPr>
        <u/>
        <sz val="9"/>
        <rFont val="Verdana"/>
        <family val="2"/>
      </rPr>
      <t>Gráfico de Casos GES por modalidad de atención mixta</t>
    </r>
    <r>
      <rPr>
        <sz val="9"/>
        <rFont val="Verdana"/>
        <family val="2"/>
      </rPr>
      <t xml:space="preserve"> : Muestra la distribución de Casos GES acumulados por modalidad de atención mixta.</t>
    </r>
  </si>
  <si>
    <t>Tasas de usos de Casos GES entre enero y junio 2019 (6)</t>
  </si>
  <si>
    <t>Año 2012 (2)</t>
  </si>
  <si>
    <t>Año 2013 (2)</t>
  </si>
  <si>
    <t>Año 2014 (2)</t>
  </si>
  <si>
    <t>Año 2015 (2)</t>
  </si>
  <si>
    <t>Año 2016 (2)</t>
  </si>
  <si>
    <t>Año 2017 (2)</t>
  </si>
  <si>
    <t>Año 2018 (2)</t>
  </si>
  <si>
    <t>Año 2019 (2)</t>
  </si>
  <si>
    <t>Año 2020 (2)</t>
  </si>
  <si>
    <t>Año 2021 (2)</t>
  </si>
  <si>
    <t>(3) Tasa de uso acumulada de Casos GES. (6)</t>
  </si>
  <si>
    <t>VIH / SIDA (3)</t>
  </si>
  <si>
    <t>Prematurez (4)</t>
  </si>
  <si>
    <t>Retinopatía del prematuro (4)</t>
  </si>
  <si>
    <t xml:space="preserve"> Displasia broncopulmonar del prematuro (4)</t>
  </si>
  <si>
    <t xml:space="preserve"> Hipoacusia neurosensorial bilateral del prematuro (4)</t>
  </si>
  <si>
    <t>Ingresos entre 
Ene  y Dic 2015</t>
  </si>
  <si>
    <t>Número de casos acumulados 
Jul-2005 a Sep-2012</t>
  </si>
  <si>
    <t>Número de casos acumulados 
Jul-2005 a Dic-2012</t>
  </si>
  <si>
    <t>Ingresos entre 
Ene  y Dic 2012</t>
  </si>
  <si>
    <t>Número de casos acumulados 
Jul-2005 a Mar-2013</t>
  </si>
  <si>
    <t>Número de casos acumulados 
Jul-2005 a Jun-2013</t>
  </si>
  <si>
    <t>Número de casos acumulados 
Jul-2005 a Sep-2013</t>
  </si>
  <si>
    <t>Número de casos acumulados 
Jul-2005 a Dic-2013</t>
  </si>
  <si>
    <t>Ingresos entre 
Ene  y Dic 2013</t>
  </si>
  <si>
    <t>Número de casos acumulados 
Jul-2005 a Mar-2014</t>
  </si>
  <si>
    <t>Número de casos acumulados 
Jul-2005 a Jun-2014</t>
  </si>
  <si>
    <t>Número de casos acumulados 
Jul-2005 a Sep-2014</t>
  </si>
  <si>
    <t>Número de casos acumulados 
Jul-2005 a Dic-2014</t>
  </si>
  <si>
    <t>Ingresos entre 
Ene  y Dic 2014</t>
  </si>
  <si>
    <t>Prematurez (Prevención de Parto Prematuro)(4)</t>
  </si>
  <si>
    <t>Número de casos acumulados 
Jul-2005 a Jun-2007</t>
  </si>
  <si>
    <t>Número de casos acumulados 
Jul-2005 a Dic-2007</t>
  </si>
  <si>
    <t>Número de casos acumulados 
Jul-2005 a Jun-2008</t>
  </si>
  <si>
    <t>Número de casos acumulados 
Jul-2005 a Dic-2008</t>
  </si>
  <si>
    <t>DATOS CASOS ACUMULADOS DE JULIO 2005 A MARZO 2021</t>
  </si>
  <si>
    <t>TASA DE USO EN FUNCIÓN DE LOS CASOS GES (6)</t>
  </si>
  <si>
    <t>Síndrome de dificultad respiratoria en el recién nacido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</si>
</sst>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64" formatCode="_-* #,##0.00_-;\-* #,##0.00_-;_-* &quot;-&quot;??_-;_-@_-"/>
    <numFmt numFmtId="165" formatCode="0.0%"/>
    <numFmt numFmtId="166" formatCode="_-* #,##0_-;\-* #,##0_-;_-* &quot;-&quot;??_-;_-@_-"/>
    <numFmt numFmtId="167" formatCode="_-* #,##0.0_-;\-* #,##0.0_-;_-* &quot;-&quot;??_-;_-@_-"/>
    <numFmt numFmtId="168" formatCode="yyyy\-mm\-dd;@"/>
    <numFmt numFmtId="169" formatCode="#,##0_ ;[Red]\(#,##0\)"/>
    <numFmt numFmtId="170" formatCode="0_ ;\-0\ "/>
    <numFmt numFmtId="171" formatCode="0000\-00"/>
    <numFmt numFmtId="172" formatCode="#,##0.0_ ;\-#,##0.0\ "/>
    <numFmt numFmtId="173" formatCode="#,##0.0_ ;[Red]\(#,##0.0\)"/>
    <numFmt numFmtId="174" formatCode="General_)"/>
    <numFmt numFmtId="175" formatCode="dd/mm/yyyy;@"/>
    <numFmt numFmtId="176" formatCode=";;;"/>
  </numFmts>
  <fonts count="42" x14ac:knownFonts="1">
    <font>
      <sz val="10"/>
      <name val="Arial"/>
    </font>
    <font>
      <sz val="10"/>
      <name val="Arial"/>
      <family val="2"/>
    </font>
    <font>
      <sz val="8"/>
      <name val="Arial"/>
      <family val="2"/>
    </font>
    <font>
      <u/>
      <sz val="10"/>
      <color indexed="12"/>
      <name val="Arial"/>
      <family val="2"/>
    </font>
    <font>
      <sz val="8"/>
      <color indexed="23"/>
      <name val="Verdana"/>
      <family val="2"/>
    </font>
    <font>
      <b/>
      <sz val="8"/>
      <color theme="0"/>
      <name val="Arial"/>
      <family val="2"/>
    </font>
    <font>
      <b/>
      <sz val="10"/>
      <color theme="0"/>
      <name val="Arial"/>
      <family val="2"/>
    </font>
    <font>
      <sz val="10"/>
      <name val="Verdana"/>
      <family val="2"/>
    </font>
    <font>
      <b/>
      <sz val="10"/>
      <color theme="0"/>
      <name val="Verdana"/>
      <family val="2"/>
    </font>
    <font>
      <b/>
      <sz val="8"/>
      <color theme="0"/>
      <name val="Verdana"/>
      <family val="2"/>
    </font>
    <font>
      <sz val="8"/>
      <name val="Verdana"/>
      <family val="2"/>
    </font>
    <font>
      <b/>
      <sz val="10"/>
      <name val="Verdana"/>
      <family val="2"/>
    </font>
    <font>
      <b/>
      <sz val="12"/>
      <name val="Verdana"/>
      <family val="2"/>
    </font>
    <font>
      <u/>
      <sz val="10"/>
      <color indexed="12"/>
      <name val="Verdana"/>
      <family val="2"/>
    </font>
    <font>
      <sz val="10"/>
      <color indexed="63"/>
      <name val="Verdana"/>
      <family val="2"/>
    </font>
    <font>
      <b/>
      <sz val="10"/>
      <color theme="8"/>
      <name val="Verdana"/>
      <family val="2"/>
    </font>
    <font>
      <sz val="10"/>
      <color indexed="9"/>
      <name val="Verdana"/>
      <family val="2"/>
    </font>
    <font>
      <sz val="11"/>
      <name val="Verdana"/>
      <family val="2"/>
    </font>
    <font>
      <sz val="8"/>
      <color indexed="9"/>
      <name val="Verdana"/>
      <family val="2"/>
    </font>
    <font>
      <b/>
      <sz val="8"/>
      <color indexed="9"/>
      <name val="Verdana"/>
      <family val="2"/>
    </font>
    <font>
      <u/>
      <sz val="8"/>
      <color indexed="12"/>
      <name val="Verdana"/>
      <family val="2"/>
    </font>
    <font>
      <sz val="10"/>
      <color theme="1"/>
      <name val="Verdana"/>
      <family val="2"/>
    </font>
    <font>
      <sz val="10"/>
      <name val="Arial"/>
      <family val="2"/>
    </font>
    <font>
      <sz val="10"/>
      <color rgb="FFFF0000"/>
      <name val="Verdana"/>
      <family val="2"/>
    </font>
    <font>
      <sz val="12"/>
      <name val="Times"/>
      <family val="1"/>
    </font>
    <font>
      <b/>
      <sz val="15"/>
      <color rgb="FF0070C0"/>
      <name val="Verdana"/>
      <family val="2"/>
    </font>
    <font>
      <b/>
      <sz val="14"/>
      <color rgb="FF0067B7"/>
      <name val="Verdana"/>
      <family val="2"/>
    </font>
    <font>
      <b/>
      <sz val="9"/>
      <name val="Verdana"/>
      <family val="2"/>
    </font>
    <font>
      <sz val="9"/>
      <color indexed="63"/>
      <name val="Verdana"/>
      <family val="2"/>
    </font>
    <font>
      <sz val="9"/>
      <name val="Verdana"/>
      <family val="2"/>
    </font>
    <font>
      <sz val="8.5"/>
      <color theme="1"/>
      <name val="Verdana"/>
      <family val="2"/>
    </font>
    <font>
      <sz val="10"/>
      <name val="Helv"/>
    </font>
    <font>
      <sz val="9"/>
      <color theme="1"/>
      <name val="Verdana"/>
      <family val="2"/>
    </font>
    <font>
      <u/>
      <sz val="9"/>
      <name val="Verdana"/>
      <family val="2"/>
    </font>
    <font>
      <sz val="16"/>
      <name val="Verdana"/>
      <family val="2"/>
    </font>
    <font>
      <b/>
      <sz val="8.5"/>
      <name val="Verdana"/>
      <family val="2"/>
    </font>
    <font>
      <sz val="8"/>
      <color theme="1"/>
      <name val="Arial"/>
      <family val="2"/>
    </font>
    <font>
      <b/>
      <sz val="8"/>
      <color theme="1"/>
      <name val="Arial"/>
      <family val="2"/>
    </font>
    <font>
      <b/>
      <sz val="12"/>
      <color rgb="FF0067B7"/>
      <name val="Verdana"/>
      <family val="2"/>
    </font>
    <font>
      <sz val="8.5"/>
      <name val="Verdana"/>
      <family val="2"/>
    </font>
    <font>
      <b/>
      <sz val="8"/>
      <name val="Verdana"/>
      <family val="2"/>
    </font>
    <font>
      <b/>
      <sz val="8"/>
      <color theme="1"/>
      <name val="Verdana"/>
      <family val="2"/>
    </font>
  </fonts>
  <fills count="13">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8"/>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4" tint="0.59999389629810485"/>
        <bgColor indexed="64"/>
      </patternFill>
    </fill>
  </fills>
  <borders count="52">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bottom style="double">
        <color theme="0" tint="-0.499984740745262"/>
      </bottom>
      <diagonal/>
    </border>
    <border>
      <left style="dotted">
        <color theme="0" tint="-0.499984740745262"/>
      </left>
      <right/>
      <top/>
      <bottom style="double">
        <color theme="0" tint="-0.499984740745262"/>
      </bottom>
      <diagonal/>
    </border>
    <border>
      <left style="dotted">
        <color theme="0" tint="-0.499984740745262"/>
      </left>
      <right/>
      <top/>
      <bottom/>
      <diagonal/>
    </border>
    <border>
      <left/>
      <right style="dotted">
        <color indexed="64"/>
      </right>
      <top/>
      <bottom/>
      <diagonal/>
    </border>
    <border>
      <left/>
      <right/>
      <top style="dotted">
        <color indexed="64"/>
      </top>
      <bottom/>
      <diagonal/>
    </border>
    <border>
      <left style="dotted">
        <color indexed="64"/>
      </left>
      <right/>
      <top/>
      <bottom/>
      <diagonal/>
    </border>
    <border>
      <left/>
      <right style="dotted">
        <color indexed="64"/>
      </right>
      <top style="dotted">
        <color indexed="64"/>
      </top>
      <bottom/>
      <diagonal/>
    </border>
    <border>
      <left/>
      <right/>
      <top/>
      <bottom style="dotted">
        <color indexed="64"/>
      </bottom>
      <diagonal/>
    </border>
    <border>
      <left/>
      <right style="dotted">
        <color indexed="64"/>
      </right>
      <top/>
      <bottom style="dotted">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style="dotted">
        <color auto="1"/>
      </left>
      <right/>
      <top/>
      <bottom style="dotted">
        <color auto="1"/>
      </bottom>
      <diagonal/>
    </border>
    <border>
      <left/>
      <right style="dotted">
        <color indexed="64"/>
      </right>
      <top style="dotted">
        <color indexed="64"/>
      </top>
      <bottom style="dotted">
        <color indexed="64"/>
      </bottom>
      <diagonal/>
    </border>
    <border>
      <left style="dotted">
        <color indexed="64"/>
      </left>
      <right/>
      <top style="double">
        <color theme="0" tint="-0.499984740745262"/>
      </top>
      <bottom/>
      <diagonal/>
    </border>
    <border>
      <left/>
      <right style="dotted">
        <color theme="0" tint="-0.499984740745262"/>
      </right>
      <top/>
      <bottom/>
      <diagonal/>
    </border>
    <border>
      <left style="dotted">
        <color auto="1"/>
      </left>
      <right/>
      <top/>
      <bottom/>
      <diagonal/>
    </border>
    <border>
      <left style="dotted">
        <color auto="1"/>
      </left>
      <right style="dotted">
        <color auto="1"/>
      </right>
      <top/>
      <bottom/>
      <diagonal/>
    </border>
    <border>
      <left style="dotted">
        <color auto="1"/>
      </left>
      <right style="dotted">
        <color auto="1"/>
      </right>
      <top/>
      <bottom style="thin">
        <color indexed="64"/>
      </bottom>
      <diagonal/>
    </border>
    <border>
      <left style="dotted">
        <color auto="1"/>
      </left>
      <right/>
      <top/>
      <bottom style="thin">
        <color indexed="64"/>
      </bottom>
      <diagonal/>
    </border>
    <border>
      <left style="dotted">
        <color auto="1"/>
      </left>
      <right style="dotted">
        <color auto="1"/>
      </right>
      <top style="thin">
        <color indexed="64"/>
      </top>
      <bottom/>
      <diagonal/>
    </border>
    <border>
      <left style="dotted">
        <color auto="1"/>
      </left>
      <right/>
      <top style="thin">
        <color indexed="64"/>
      </top>
      <bottom/>
      <diagonal/>
    </border>
    <border>
      <left/>
      <right style="dotted">
        <color auto="1"/>
      </right>
      <top style="thin">
        <color indexed="64"/>
      </top>
      <bottom/>
      <diagonal/>
    </border>
    <border>
      <left/>
      <right style="dotted">
        <color indexed="64"/>
      </right>
      <top/>
      <bottom style="thin">
        <color indexed="64"/>
      </bottom>
      <diagonal/>
    </border>
    <border>
      <left style="dotted">
        <color auto="1"/>
      </left>
      <right/>
      <top style="thin">
        <color indexed="64"/>
      </top>
      <bottom style="thin">
        <color indexed="64"/>
      </bottom>
      <diagonal/>
    </border>
    <border>
      <left style="dotted">
        <color auto="1"/>
      </left>
      <right style="dotted">
        <color auto="1"/>
      </right>
      <top style="thin">
        <color indexed="64"/>
      </top>
      <bottom style="thin">
        <color indexed="64"/>
      </bottom>
      <diagonal/>
    </border>
    <border>
      <left/>
      <right/>
      <top style="thin">
        <color indexed="64"/>
      </top>
      <bottom style="dotted">
        <color indexed="64"/>
      </bottom>
      <diagonal/>
    </border>
  </borders>
  <cellStyleXfs count="8">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41" fontId="22" fillId="0" borderId="0" applyFont="0" applyFill="0" applyBorder="0" applyAlignment="0" applyProtection="0"/>
    <xf numFmtId="0" fontId="21" fillId="0" borderId="0"/>
    <xf numFmtId="174" fontId="24" fillId="0" borderId="0"/>
    <xf numFmtId="37" fontId="31" fillId="0" borderId="0"/>
  </cellStyleXfs>
  <cellXfs count="424">
    <xf numFmtId="0" fontId="0" fillId="0" borderId="0" xfId="0"/>
    <xf numFmtId="0" fontId="0" fillId="0" borderId="0" xfId="0" applyBorder="1" applyAlignment="1">
      <alignment horizontal="justify"/>
    </xf>
    <xf numFmtId="0" fontId="4" fillId="3" borderId="0" xfId="0" applyFont="1" applyFill="1" applyBorder="1" applyAlignment="1">
      <alignment horizontal="justify" vertical="center" wrapText="1"/>
    </xf>
    <xf numFmtId="0" fontId="0" fillId="0" borderId="0" xfId="0" applyFill="1" applyBorder="1" applyAlignment="1">
      <alignment horizontal="justify"/>
    </xf>
    <xf numFmtId="166" fontId="0" fillId="0" borderId="0" xfId="0" applyNumberFormat="1" applyBorder="1" applyAlignment="1">
      <alignment horizontal="justify"/>
    </xf>
    <xf numFmtId="166" fontId="0" fillId="0" borderId="0" xfId="0" applyNumberFormat="1" applyFill="1" applyBorder="1" applyAlignment="1">
      <alignment horizontal="justify"/>
    </xf>
    <xf numFmtId="166" fontId="2" fillId="0" borderId="0" xfId="2" applyNumberFormat="1" applyFont="1" applyAlignment="1">
      <alignment vertical="top" wrapText="1"/>
    </xf>
    <xf numFmtId="0" fontId="0" fillId="0" borderId="14" xfId="0" applyBorder="1"/>
    <xf numFmtId="166" fontId="0" fillId="0" borderId="0" xfId="0" applyNumberFormat="1"/>
    <xf numFmtId="166" fontId="2" fillId="0" borderId="0" xfId="2" applyNumberFormat="1" applyFont="1" applyAlignment="1">
      <alignment vertical="top"/>
    </xf>
    <xf numFmtId="14" fontId="2" fillId="0" borderId="0" xfId="2" applyNumberFormat="1" applyFont="1" applyAlignment="1">
      <alignment vertical="top"/>
    </xf>
    <xf numFmtId="9" fontId="2" fillId="0" borderId="0" xfId="3" applyFont="1" applyAlignment="1">
      <alignment vertical="top"/>
    </xf>
    <xf numFmtId="165" fontId="2" fillId="0" borderId="0" xfId="3" applyNumberFormat="1" applyFont="1" applyAlignment="1">
      <alignment vertical="top"/>
    </xf>
    <xf numFmtId="166" fontId="5" fillId="4" borderId="14" xfId="2" applyNumberFormat="1" applyFont="1" applyFill="1" applyBorder="1" applyAlignment="1">
      <alignment horizontal="center" vertical="top" wrapText="1"/>
    </xf>
    <xf numFmtId="166" fontId="2" fillId="0" borderId="14" xfId="2" applyNumberFormat="1" applyFont="1" applyBorder="1" applyAlignment="1">
      <alignment vertical="top" wrapText="1"/>
    </xf>
    <xf numFmtId="0" fontId="6" fillId="4" borderId="14" xfId="0" applyFont="1" applyFill="1" applyBorder="1" applyAlignment="1">
      <alignment horizontal="center" vertical="top"/>
    </xf>
    <xf numFmtId="0" fontId="6" fillId="4" borderId="14" xfId="0" quotePrefix="1" applyFont="1" applyFill="1" applyBorder="1" applyAlignment="1">
      <alignment horizontal="center" vertical="top" wrapText="1"/>
    </xf>
    <xf numFmtId="164" fontId="6" fillId="4" borderId="14" xfId="2" quotePrefix="1" applyFont="1" applyFill="1" applyBorder="1" applyAlignment="1">
      <alignment horizontal="center" vertical="top"/>
    </xf>
    <xf numFmtId="164" fontId="2" fillId="0" borderId="14" xfId="2" applyFont="1" applyBorder="1" applyAlignment="1">
      <alignment vertical="top" wrapText="1"/>
    </xf>
    <xf numFmtId="49" fontId="2" fillId="0" borderId="14" xfId="2" applyNumberFormat="1" applyFont="1" applyBorder="1" applyAlignment="1">
      <alignment horizontal="left" vertical="top" wrapText="1"/>
    </xf>
    <xf numFmtId="0" fontId="7" fillId="0" borderId="0" xfId="0" applyFont="1"/>
    <xf numFmtId="166" fontId="7" fillId="0" borderId="14" xfId="2" applyNumberFormat="1" applyFont="1" applyBorder="1"/>
    <xf numFmtId="166" fontId="7" fillId="0" borderId="14" xfId="0" applyNumberFormat="1" applyFont="1" applyBorder="1"/>
    <xf numFmtId="166" fontId="7" fillId="0" borderId="15" xfId="0" applyNumberFormat="1" applyFont="1" applyBorder="1"/>
    <xf numFmtId="166" fontId="7" fillId="0" borderId="22" xfId="2" applyNumberFormat="1" applyFont="1" applyBorder="1"/>
    <xf numFmtId="166" fontId="7" fillId="0" borderId="22" xfId="0" applyNumberFormat="1" applyFont="1" applyBorder="1"/>
    <xf numFmtId="166" fontId="7" fillId="0" borderId="8" xfId="2" applyNumberFormat="1" applyFont="1" applyBorder="1"/>
    <xf numFmtId="166" fontId="7" fillId="0" borderId="6" xfId="2" applyNumberFormat="1" applyFont="1" applyBorder="1"/>
    <xf numFmtId="166" fontId="7" fillId="0" borderId="24" xfId="0" applyNumberFormat="1" applyFont="1" applyBorder="1"/>
    <xf numFmtId="3" fontId="0" fillId="0" borderId="0" xfId="0" applyNumberFormat="1"/>
    <xf numFmtId="166" fontId="7" fillId="0" borderId="24" xfId="2" applyNumberFormat="1" applyFont="1" applyBorder="1"/>
    <xf numFmtId="165" fontId="7" fillId="0" borderId="22" xfId="3" applyNumberFormat="1" applyFont="1" applyBorder="1"/>
    <xf numFmtId="165" fontId="7" fillId="0" borderId="14" xfId="3" applyNumberFormat="1" applyFont="1" applyBorder="1"/>
    <xf numFmtId="165" fontId="7" fillId="0" borderId="15" xfId="3" applyNumberFormat="1" applyFont="1" applyBorder="1"/>
    <xf numFmtId="165" fontId="7" fillId="0" borderId="7" xfId="3" applyNumberFormat="1" applyFont="1" applyBorder="1"/>
    <xf numFmtId="165" fontId="7" fillId="0" borderId="1" xfId="3" applyNumberFormat="1" applyFont="1" applyBorder="1"/>
    <xf numFmtId="165" fontId="7" fillId="0" borderId="11" xfId="3" applyNumberFormat="1" applyFont="1" applyBorder="1"/>
    <xf numFmtId="0" fontId="8" fillId="5" borderId="24" xfId="0" applyFont="1" applyFill="1" applyBorder="1" applyAlignment="1">
      <alignment horizontal="center" vertical="top" wrapText="1"/>
    </xf>
    <xf numFmtId="0" fontId="8" fillId="5" borderId="15"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3" xfId="0" applyFont="1" applyFill="1" applyBorder="1"/>
    <xf numFmtId="0" fontId="8" fillId="5" borderId="12" xfId="0" applyFont="1" applyFill="1" applyBorder="1"/>
    <xf numFmtId="0" fontId="8" fillId="5" borderId="17" xfId="0" applyFont="1" applyFill="1" applyBorder="1"/>
    <xf numFmtId="166" fontId="9" fillId="4" borderId="14" xfId="2" applyNumberFormat="1" applyFont="1" applyFill="1" applyBorder="1" applyAlignment="1">
      <alignment horizontal="left" vertical="top"/>
    </xf>
    <xf numFmtId="166" fontId="9" fillId="4" borderId="14" xfId="2" quotePrefix="1" applyNumberFormat="1" applyFont="1" applyFill="1" applyBorder="1" applyAlignment="1">
      <alignment horizontal="center" vertical="top" wrapText="1"/>
    </xf>
    <xf numFmtId="166" fontId="9" fillId="4" borderId="14" xfId="2" applyNumberFormat="1" applyFont="1" applyFill="1" applyBorder="1" applyAlignment="1">
      <alignment horizontal="center" vertical="top" wrapText="1"/>
    </xf>
    <xf numFmtId="166" fontId="9" fillId="4" borderId="14" xfId="2" applyNumberFormat="1" applyFont="1" applyFill="1" applyBorder="1" applyAlignment="1">
      <alignment horizontal="left" vertical="top" wrapText="1"/>
    </xf>
    <xf numFmtId="166" fontId="9" fillId="4" borderId="14" xfId="2" quotePrefix="1" applyNumberFormat="1" applyFont="1" applyFill="1" applyBorder="1" applyAlignment="1">
      <alignment horizontal="left" vertical="top" wrapText="1"/>
    </xf>
    <xf numFmtId="166" fontId="9" fillId="4" borderId="14" xfId="2" applyNumberFormat="1" applyFont="1" applyFill="1" applyBorder="1" applyAlignment="1">
      <alignment horizontal="center" vertical="top"/>
    </xf>
    <xf numFmtId="166" fontId="9" fillId="4" borderId="20" xfId="2" quotePrefix="1" applyNumberFormat="1" applyFont="1" applyFill="1" applyBorder="1" applyAlignment="1">
      <alignment horizontal="center" vertical="top" wrapText="1"/>
    </xf>
    <xf numFmtId="166" fontId="10" fillId="0" borderId="14" xfId="2" applyNumberFormat="1" applyFont="1" applyBorder="1" applyAlignment="1">
      <alignment horizontal="left" vertical="top" wrapText="1"/>
    </xf>
    <xf numFmtId="165" fontId="10" fillId="0" borderId="14" xfId="3" applyNumberFormat="1" applyFont="1" applyBorder="1" applyAlignment="1">
      <alignment vertical="top"/>
    </xf>
    <xf numFmtId="166" fontId="10" fillId="0" borderId="14" xfId="2" applyNumberFormat="1" applyFont="1" applyBorder="1" applyAlignment="1">
      <alignment vertical="top" wrapText="1"/>
    </xf>
    <xf numFmtId="166" fontId="10" fillId="0" borderId="14" xfId="2" applyNumberFormat="1" applyFont="1" applyBorder="1" applyAlignment="1">
      <alignment horizontal="center" vertical="center" wrapText="1"/>
    </xf>
    <xf numFmtId="165" fontId="7" fillId="0" borderId="0" xfId="3" applyNumberFormat="1" applyFont="1" applyBorder="1"/>
    <xf numFmtId="0" fontId="7" fillId="0" borderId="0" xfId="0" quotePrefix="1" applyFont="1" applyAlignment="1">
      <alignment horizontal="left"/>
    </xf>
    <xf numFmtId="0" fontId="7" fillId="0" borderId="0" xfId="0" applyFont="1" applyBorder="1"/>
    <xf numFmtId="166" fontId="9" fillId="4" borderId="21" xfId="2" applyNumberFormat="1" applyFont="1" applyFill="1" applyBorder="1" applyAlignment="1">
      <alignment horizontal="center" vertical="top"/>
    </xf>
    <xf numFmtId="165" fontId="10" fillId="0" borderId="14" xfId="3" quotePrefix="1" applyNumberFormat="1" applyFont="1" applyBorder="1" applyAlignment="1">
      <alignment horizontal="left" vertical="top"/>
    </xf>
    <xf numFmtId="164" fontId="7" fillId="0" borderId="0" xfId="2" applyFont="1"/>
    <xf numFmtId="166" fontId="10" fillId="0" borderId="14" xfId="2" applyNumberFormat="1" applyFont="1" applyBorder="1" applyAlignment="1">
      <alignment horizontal="center" vertical="top"/>
    </xf>
    <xf numFmtId="0" fontId="7" fillId="0" borderId="0" xfId="0" applyFont="1" applyAlignment="1">
      <alignment vertical="top" wrapText="1"/>
    </xf>
    <xf numFmtId="166" fontId="11" fillId="0" borderId="14" xfId="0" applyNumberFormat="1" applyFont="1" applyBorder="1" applyAlignment="1">
      <alignment vertical="top" wrapText="1"/>
    </xf>
    <xf numFmtId="0" fontId="11" fillId="3" borderId="0" xfId="0" applyFont="1" applyFill="1"/>
    <xf numFmtId="0" fontId="7" fillId="3" borderId="0" xfId="0" applyFont="1" applyFill="1" applyBorder="1"/>
    <xf numFmtId="0" fontId="11" fillId="3" borderId="0" xfId="0" applyFont="1" applyFill="1" applyAlignment="1">
      <alignment vertical="distributed"/>
    </xf>
    <xf numFmtId="0" fontId="7" fillId="0" borderId="0" xfId="0" applyFont="1" applyAlignment="1">
      <alignment vertical="distributed"/>
    </xf>
    <xf numFmtId="0" fontId="11" fillId="3" borderId="0" xfId="0" applyFont="1" applyFill="1" applyBorder="1" applyAlignment="1">
      <alignment vertical="distributed"/>
    </xf>
    <xf numFmtId="0" fontId="7" fillId="3" borderId="0" xfId="0" applyFont="1" applyFill="1"/>
    <xf numFmtId="0" fontId="14" fillId="3" borderId="0"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15" fillId="0" borderId="0" xfId="0" applyFont="1" applyAlignment="1">
      <alignment horizontal="center"/>
    </xf>
    <xf numFmtId="0" fontId="7" fillId="0" borderId="0" xfId="0" applyFont="1" applyBorder="1" applyAlignment="1"/>
    <xf numFmtId="0" fontId="7" fillId="0" borderId="0" xfId="0" applyFont="1" applyBorder="1" applyAlignment="1">
      <alignment horizontal="left" indent="1"/>
    </xf>
    <xf numFmtId="0" fontId="7" fillId="0" borderId="0" xfId="0" applyFont="1" applyFill="1" applyBorder="1"/>
    <xf numFmtId="0" fontId="7" fillId="0" borderId="0" xfId="0" applyFont="1" applyBorder="1" applyAlignment="1">
      <alignment horizontal="justify"/>
    </xf>
    <xf numFmtId="0" fontId="7" fillId="0" borderId="0" xfId="0" applyFont="1" applyFill="1" applyBorder="1" applyAlignment="1">
      <alignment horizontal="justify"/>
    </xf>
    <xf numFmtId="166" fontId="7" fillId="0" borderId="0" xfId="2" applyNumberFormat="1" applyFont="1" applyBorder="1" applyAlignment="1">
      <alignment horizontal="justify"/>
    </xf>
    <xf numFmtId="166" fontId="7" fillId="0" borderId="0" xfId="0" applyNumberFormat="1" applyFont="1" applyBorder="1" applyAlignment="1">
      <alignment horizontal="justify"/>
    </xf>
    <xf numFmtId="0" fontId="12" fillId="0" borderId="0" xfId="0" applyFont="1" applyFill="1" applyBorder="1" applyAlignment="1"/>
    <xf numFmtId="14" fontId="7" fillId="0" borderId="0" xfId="0" applyNumberFormat="1" applyFont="1" applyBorder="1" applyAlignment="1">
      <alignment horizontal="justify"/>
    </xf>
    <xf numFmtId="0" fontId="7" fillId="0" borderId="0" xfId="0" applyFont="1" applyFill="1" applyBorder="1" applyAlignment="1">
      <alignment horizontal="right"/>
    </xf>
    <xf numFmtId="14" fontId="7" fillId="0" borderId="0" xfId="0" applyNumberFormat="1" applyFont="1" applyFill="1" applyBorder="1" applyAlignment="1">
      <alignment horizontal="justify"/>
    </xf>
    <xf numFmtId="0" fontId="17" fillId="0" borderId="0" xfId="0" applyFont="1" applyBorder="1" applyAlignment="1">
      <alignment wrapText="1"/>
    </xf>
    <xf numFmtId="3" fontId="17" fillId="0" borderId="0" xfId="0" applyNumberFormat="1" applyFont="1" applyFill="1" applyBorder="1" applyAlignment="1" applyProtection="1"/>
    <xf numFmtId="3" fontId="7" fillId="0" borderId="0" xfId="0" applyNumberFormat="1" applyFont="1" applyBorder="1" applyAlignment="1"/>
    <xf numFmtId="0" fontId="12" fillId="0" borderId="0" xfId="0" applyFont="1" applyBorder="1" applyAlignment="1">
      <alignment horizontal="center"/>
    </xf>
    <xf numFmtId="0" fontId="16" fillId="0" borderId="0" xfId="0" applyFont="1" applyFill="1" applyBorder="1" applyAlignment="1">
      <alignment horizontal="center" vertical="top" wrapText="1"/>
    </xf>
    <xf numFmtId="0" fontId="16" fillId="0" borderId="0" xfId="0" applyFont="1" applyFill="1" applyBorder="1" applyAlignment="1">
      <alignment horizontal="center" vertical="center" wrapText="1"/>
    </xf>
    <xf numFmtId="166" fontId="7" fillId="0" borderId="0" xfId="2" applyNumberFormat="1" applyFont="1" applyBorder="1" applyAlignment="1">
      <alignment vertical="top" wrapText="1"/>
    </xf>
    <xf numFmtId="166" fontId="7" fillId="0" borderId="0" xfId="2" quotePrefix="1" applyNumberFormat="1" applyFont="1" applyBorder="1" applyAlignment="1">
      <alignment horizontal="left" vertical="top" wrapText="1"/>
    </xf>
    <xf numFmtId="166" fontId="7" fillId="0" borderId="0" xfId="2" applyNumberFormat="1" applyFont="1" applyFill="1" applyBorder="1" applyAlignment="1">
      <alignment vertical="top" wrapText="1"/>
    </xf>
    <xf numFmtId="166" fontId="16" fillId="0" borderId="0" xfId="2" applyNumberFormat="1" applyFont="1" applyFill="1" applyBorder="1" applyAlignment="1">
      <alignment vertical="top" wrapText="1"/>
    </xf>
    <xf numFmtId="0" fontId="7" fillId="0" borderId="0" xfId="0" applyFont="1" applyBorder="1" applyAlignment="1">
      <alignment horizontal="justify" vertical="top"/>
    </xf>
    <xf numFmtId="0" fontId="7" fillId="0" borderId="0" xfId="0" quotePrefix="1" applyFont="1" applyBorder="1" applyAlignment="1">
      <alignment horizontal="left" vertical="top"/>
    </xf>
    <xf numFmtId="166" fontId="7" fillId="0" borderId="0" xfId="0" applyNumberFormat="1" applyFont="1" applyFill="1" applyBorder="1" applyAlignment="1">
      <alignment horizontal="justify"/>
    </xf>
    <xf numFmtId="0" fontId="18" fillId="2" borderId="14" xfId="0" applyFont="1" applyFill="1" applyBorder="1" applyAlignment="1">
      <alignment horizontal="center"/>
    </xf>
    <xf numFmtId="0" fontId="18" fillId="2" borderId="14" xfId="0" applyFont="1" applyFill="1" applyBorder="1" applyAlignment="1"/>
    <xf numFmtId="0" fontId="19" fillId="2" borderId="14" xfId="0" applyFont="1" applyFill="1" applyBorder="1" applyAlignment="1">
      <alignment horizontal="center"/>
    </xf>
    <xf numFmtId="0" fontId="19" fillId="2" borderId="14" xfId="0" applyFont="1" applyFill="1" applyBorder="1"/>
    <xf numFmtId="0" fontId="10" fillId="0" borderId="14" xfId="0" applyFont="1" applyBorder="1"/>
    <xf numFmtId="0" fontId="18" fillId="2" borderId="14" xfId="0" applyFont="1" applyFill="1" applyBorder="1" applyAlignment="1">
      <alignment horizontal="center" vertical="top" wrapText="1"/>
    </xf>
    <xf numFmtId="0" fontId="18" fillId="2" borderId="14" xfId="0" applyFont="1" applyFill="1" applyBorder="1" applyAlignment="1">
      <alignment vertical="top" wrapText="1"/>
    </xf>
    <xf numFmtId="0" fontId="19" fillId="2" borderId="14" xfId="0" applyFont="1" applyFill="1" applyBorder="1" applyAlignment="1">
      <alignment horizontal="center" vertical="top" wrapText="1"/>
    </xf>
    <xf numFmtId="166" fontId="19" fillId="2" borderId="14" xfId="2" applyNumberFormat="1" applyFont="1" applyFill="1" applyBorder="1" applyAlignment="1">
      <alignment vertical="top" wrapText="1"/>
    </xf>
    <xf numFmtId="0" fontId="7" fillId="0" borderId="0" xfId="0" applyFont="1" applyAlignment="1">
      <alignment horizontal="right"/>
    </xf>
    <xf numFmtId="14" fontId="7" fillId="0" borderId="0" xfId="0" applyNumberFormat="1" applyFont="1" applyAlignment="1">
      <alignment horizontal="right"/>
    </xf>
    <xf numFmtId="0" fontId="10" fillId="0" borderId="0" xfId="0" applyFont="1" applyBorder="1" applyAlignment="1">
      <alignment horizontal="center"/>
    </xf>
    <xf numFmtId="0" fontId="10" fillId="0" borderId="0" xfId="0" quotePrefix="1" applyFont="1" applyBorder="1" applyAlignment="1">
      <alignment horizontal="center"/>
    </xf>
    <xf numFmtId="166" fontId="10" fillId="0" borderId="0" xfId="2" applyNumberFormat="1" applyFont="1" applyBorder="1" applyAlignment="1">
      <alignment horizontal="center"/>
    </xf>
    <xf numFmtId="0" fontId="10" fillId="0" borderId="0" xfId="0" applyFont="1" applyBorder="1" applyAlignment="1">
      <alignment horizontal="justify"/>
    </xf>
    <xf numFmtId="0" fontId="7" fillId="0" borderId="14" xfId="0" applyFont="1" applyBorder="1"/>
    <xf numFmtId="0" fontId="7" fillId="0" borderId="14" xfId="0" applyFont="1" applyBorder="1" applyAlignment="1">
      <alignment horizontal="center"/>
    </xf>
    <xf numFmtId="0" fontId="7" fillId="0" borderId="14" xfId="0" quotePrefix="1" applyFont="1" applyBorder="1" applyAlignment="1">
      <alignment horizontal="left"/>
    </xf>
    <xf numFmtId="9" fontId="7" fillId="0" borderId="0" xfId="3" applyFont="1"/>
    <xf numFmtId="166" fontId="2" fillId="0" borderId="0" xfId="2" quotePrefix="1" applyNumberFormat="1" applyFont="1" applyAlignment="1">
      <alignment horizontal="left" vertical="top"/>
    </xf>
    <xf numFmtId="165" fontId="7" fillId="0" borderId="0" xfId="0" applyNumberFormat="1" applyFont="1"/>
    <xf numFmtId="0" fontId="11" fillId="3" borderId="0" xfId="0" applyFont="1" applyFill="1" applyBorder="1"/>
    <xf numFmtId="0" fontId="10" fillId="0" borderId="0" xfId="0" applyFont="1" applyFill="1" applyBorder="1" applyAlignment="1">
      <alignment horizontal="justify"/>
    </xf>
    <xf numFmtId="166" fontId="10" fillId="0" borderId="0" xfId="2" applyNumberFormat="1" applyFont="1" applyBorder="1"/>
    <xf numFmtId="9" fontId="10" fillId="0" borderId="0" xfId="3" applyFont="1" applyBorder="1" applyAlignment="1">
      <alignment horizontal="center"/>
    </xf>
    <xf numFmtId="0" fontId="7" fillId="0" borderId="0" xfId="0" applyFont="1" applyBorder="1" applyAlignment="1">
      <alignment horizontal="justify" wrapText="1"/>
    </xf>
    <xf numFmtId="49" fontId="10" fillId="0" borderId="0" xfId="3" applyNumberFormat="1" applyFont="1" applyAlignment="1">
      <alignment vertical="top" wrapText="1"/>
    </xf>
    <xf numFmtId="0" fontId="10" fillId="0" borderId="0" xfId="0" applyFont="1"/>
    <xf numFmtId="0" fontId="2" fillId="0" borderId="0" xfId="0" applyFont="1"/>
    <xf numFmtId="0" fontId="2" fillId="0" borderId="0" xfId="0" applyFont="1" applyAlignment="1">
      <alignment vertical="top"/>
    </xf>
    <xf numFmtId="0" fontId="2" fillId="0" borderId="14" xfId="0" applyFont="1" applyBorder="1" applyAlignment="1">
      <alignment horizontal="center" vertical="top" wrapText="1"/>
    </xf>
    <xf numFmtId="166" fontId="2" fillId="0" borderId="14" xfId="2" applyNumberFormat="1" applyFont="1" applyBorder="1" applyAlignment="1">
      <alignment horizontal="center" vertical="top" wrapText="1"/>
    </xf>
    <xf numFmtId="171" fontId="2" fillId="6" borderId="14" xfId="2" applyNumberFormat="1" applyFont="1" applyFill="1" applyBorder="1" applyAlignment="1">
      <alignment horizontal="center" vertical="top" wrapText="1"/>
    </xf>
    <xf numFmtId="0" fontId="2" fillId="7" borderId="14" xfId="0" applyFont="1" applyFill="1" applyBorder="1" applyAlignment="1">
      <alignment horizontal="center" vertical="top" wrapText="1"/>
    </xf>
    <xf numFmtId="0" fontId="2" fillId="0" borderId="14" xfId="0" applyFont="1" applyBorder="1"/>
    <xf numFmtId="166" fontId="2" fillId="0" borderId="14" xfId="2" applyNumberFormat="1" applyFont="1" applyBorder="1"/>
    <xf numFmtId="166" fontId="2" fillId="0" borderId="14" xfId="0" applyNumberFormat="1" applyFont="1" applyBorder="1"/>
    <xf numFmtId="166" fontId="2" fillId="6" borderId="14" xfId="2" applyNumberFormat="1" applyFont="1" applyFill="1" applyBorder="1"/>
    <xf numFmtId="166" fontId="2" fillId="7" borderId="14" xfId="2" applyNumberFormat="1" applyFont="1" applyFill="1" applyBorder="1"/>
    <xf numFmtId="166" fontId="2" fillId="0" borderId="0" xfId="2" applyNumberFormat="1" applyFont="1"/>
    <xf numFmtId="0" fontId="2" fillId="0" borderId="0" xfId="0" applyFont="1" applyAlignment="1"/>
    <xf numFmtId="0" fontId="12" fillId="0" borderId="0" xfId="0" applyFont="1" applyBorder="1" applyAlignment="1">
      <alignment horizontal="center" vertical="center"/>
    </xf>
    <xf numFmtId="0" fontId="7" fillId="0" borderId="0" xfId="0" applyFont="1" applyBorder="1" applyAlignment="1">
      <alignment horizontal="justify" vertical="center"/>
    </xf>
    <xf numFmtId="9" fontId="7" fillId="0" borderId="0" xfId="3" applyFont="1" applyBorder="1" applyAlignment="1">
      <alignment vertical="center" wrapText="1"/>
    </xf>
    <xf numFmtId="9" fontId="7" fillId="0" borderId="0" xfId="3" applyFont="1" applyBorder="1" applyAlignment="1">
      <alignment horizontal="justify" vertical="center"/>
    </xf>
    <xf numFmtId="3" fontId="7" fillId="0" borderId="0" xfId="0" applyNumberFormat="1" applyFont="1" applyBorder="1" applyAlignment="1">
      <alignment vertical="center"/>
    </xf>
    <xf numFmtId="9" fontId="7" fillId="0" borderId="0" xfId="3" applyFont="1" applyFill="1" applyBorder="1" applyAlignment="1">
      <alignment horizontal="right" vertical="top" wrapText="1"/>
    </xf>
    <xf numFmtId="170" fontId="10" fillId="0" borderId="0" xfId="2" quotePrefix="1" applyNumberFormat="1" applyFont="1" applyBorder="1" applyAlignment="1">
      <alignment horizontal="left"/>
    </xf>
    <xf numFmtId="166" fontId="7" fillId="0" borderId="0" xfId="0" applyNumberFormat="1" applyFont="1" applyAlignment="1">
      <alignment vertical="top" wrapText="1"/>
    </xf>
    <xf numFmtId="166" fontId="7" fillId="0" borderId="0" xfId="2" applyNumberFormat="1" applyFont="1" applyAlignment="1">
      <alignment vertical="top" wrapText="1"/>
    </xf>
    <xf numFmtId="9" fontId="7" fillId="0" borderId="0" xfId="3" applyFont="1" applyFill="1" applyBorder="1" applyAlignment="1">
      <alignment horizontal="justify" vertical="center"/>
    </xf>
    <xf numFmtId="0" fontId="2" fillId="0" borderId="0" xfId="0" applyFont="1" applyAlignment="1">
      <alignment horizontal="center" vertical="center"/>
    </xf>
    <xf numFmtId="165" fontId="7" fillId="0" borderId="0" xfId="3" applyNumberFormat="1" applyFont="1"/>
    <xf numFmtId="0" fontId="2" fillId="0" borderId="0" xfId="0" applyFont="1" applyBorder="1" applyAlignment="1">
      <alignment vertical="top"/>
    </xf>
    <xf numFmtId="0" fontId="2" fillId="0" borderId="0" xfId="0" applyFont="1" applyBorder="1"/>
    <xf numFmtId="170" fontId="10" fillId="0" borderId="0" xfId="2" quotePrefix="1" applyNumberFormat="1" applyFont="1" applyBorder="1" applyAlignment="1">
      <alignment horizontal="left" vertical="center"/>
    </xf>
    <xf numFmtId="165" fontId="10" fillId="0" borderId="0" xfId="3" applyNumberFormat="1" applyFont="1" applyBorder="1" applyAlignment="1">
      <alignment horizontal="center"/>
    </xf>
    <xf numFmtId="165" fontId="2" fillId="0" borderId="14" xfId="3" applyNumberFormat="1" applyFont="1" applyBorder="1"/>
    <xf numFmtId="3" fontId="2" fillId="0" borderId="0" xfId="0" applyNumberFormat="1" applyFont="1"/>
    <xf numFmtId="0" fontId="7" fillId="0" borderId="0" xfId="0" applyFont="1" applyBorder="1" applyAlignment="1">
      <alignment horizontal="left"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xf numFmtId="3" fontId="2" fillId="0" borderId="0" xfId="0" applyNumberFormat="1" applyFont="1" applyFill="1" applyBorder="1" applyAlignment="1">
      <alignment vertical="center"/>
    </xf>
    <xf numFmtId="0" fontId="2" fillId="0" borderId="0" xfId="0" applyFont="1" applyFill="1" applyBorder="1" applyAlignment="1">
      <alignment vertical="center"/>
    </xf>
    <xf numFmtId="41" fontId="7" fillId="0" borderId="0" xfId="4" applyFont="1" applyFill="1" applyBorder="1" applyAlignment="1">
      <alignment horizontal="justify"/>
    </xf>
    <xf numFmtId="41" fontId="7" fillId="0" borderId="0" xfId="4" applyFont="1" applyBorder="1" applyAlignment="1">
      <alignment horizontal="justify"/>
    </xf>
    <xf numFmtId="165" fontId="10" fillId="0" borderId="0" xfId="3" applyNumberFormat="1" applyFont="1" applyBorder="1" applyAlignment="1">
      <alignment vertical="top"/>
    </xf>
    <xf numFmtId="0" fontId="2" fillId="0" borderId="2" xfId="0" applyFont="1" applyBorder="1"/>
    <xf numFmtId="166" fontId="2" fillId="0" borderId="2" xfId="2" applyNumberFormat="1" applyFont="1" applyBorder="1"/>
    <xf numFmtId="166" fontId="2" fillId="7" borderId="6" xfId="2" applyNumberFormat="1" applyFont="1" applyFill="1" applyBorder="1"/>
    <xf numFmtId="0" fontId="2" fillId="7" borderId="21" xfId="0" applyFont="1" applyFill="1" applyBorder="1" applyAlignment="1">
      <alignment horizontal="center" vertical="top" wrapText="1"/>
    </xf>
    <xf numFmtId="0" fontId="1" fillId="0" borderId="0" xfId="0" applyFont="1"/>
    <xf numFmtId="166" fontId="2" fillId="0" borderId="14" xfId="2" applyNumberFormat="1" applyFont="1" applyFill="1" applyBorder="1" applyAlignment="1">
      <alignment horizontal="center" vertical="top" wrapText="1"/>
    </xf>
    <xf numFmtId="3" fontId="7" fillId="0" borderId="0" xfId="0" applyNumberFormat="1" applyFont="1" applyBorder="1" applyAlignment="1">
      <alignment horizontal="justify"/>
    </xf>
    <xf numFmtId="3" fontId="7" fillId="0" borderId="0" xfId="0" applyNumberFormat="1" applyFont="1" applyFill="1" applyBorder="1" applyAlignment="1">
      <alignment horizontal="justify"/>
    </xf>
    <xf numFmtId="0" fontId="2" fillId="0" borderId="0" xfId="0" applyFont="1" applyBorder="1" applyAlignment="1">
      <alignment horizontal="right"/>
    </xf>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3" fontId="2" fillId="0" borderId="0" xfId="0" applyNumberFormat="1" applyFont="1" applyAlignment="1">
      <alignment horizontal="right"/>
    </xf>
    <xf numFmtId="0" fontId="2" fillId="0" borderId="0" xfId="0" applyFont="1" applyAlignment="1">
      <alignment horizontal="right"/>
    </xf>
    <xf numFmtId="0" fontId="2" fillId="0" borderId="0" xfId="0" applyFont="1" applyBorder="1" applyAlignment="1">
      <alignment horizontal="left"/>
    </xf>
    <xf numFmtId="9" fontId="23" fillId="0" borderId="0" xfId="3" applyFont="1" applyFill="1" applyBorder="1" applyAlignment="1">
      <alignment vertical="center" wrapText="1"/>
    </xf>
    <xf numFmtId="0" fontId="12" fillId="0" borderId="0" xfId="0" applyFont="1" applyAlignment="1">
      <alignment horizontal="center"/>
    </xf>
    <xf numFmtId="0" fontId="7" fillId="8" borderId="0" xfId="0" applyFont="1" applyFill="1" applyBorder="1" applyAlignment="1">
      <alignment horizontal="justify" vertical="center"/>
    </xf>
    <xf numFmtId="0" fontId="7" fillId="8" borderId="0" xfId="0" applyFont="1" applyFill="1" applyBorder="1" applyAlignment="1">
      <alignment horizontal="justify"/>
    </xf>
    <xf numFmtId="0" fontId="16" fillId="8" borderId="0" xfId="0" applyFont="1" applyFill="1" applyBorder="1" applyAlignment="1">
      <alignment horizontal="center" vertical="center" wrapText="1"/>
    </xf>
    <xf numFmtId="14" fontId="7" fillId="8" borderId="0" xfId="0" applyNumberFormat="1" applyFont="1" applyFill="1" applyBorder="1" applyAlignment="1">
      <alignment horizontal="justify"/>
    </xf>
    <xf numFmtId="9" fontId="7" fillId="8" borderId="0" xfId="3" applyFont="1" applyFill="1" applyBorder="1" applyAlignment="1">
      <alignment vertical="center" wrapText="1"/>
    </xf>
    <xf numFmtId="9" fontId="7" fillId="8" borderId="0" xfId="3" applyFont="1" applyFill="1" applyBorder="1" applyAlignment="1">
      <alignment horizontal="justify" vertical="center"/>
    </xf>
    <xf numFmtId="3" fontId="7" fillId="8" borderId="0" xfId="0" applyNumberFormat="1" applyFont="1" applyFill="1" applyBorder="1" applyAlignment="1">
      <alignment horizontal="justify"/>
    </xf>
    <xf numFmtId="166" fontId="7" fillId="8" borderId="0" xfId="0" applyNumberFormat="1" applyFont="1" applyFill="1" applyBorder="1" applyAlignment="1">
      <alignment horizontal="justify"/>
    </xf>
    <xf numFmtId="41" fontId="7" fillId="8" borderId="0" xfId="4" applyFont="1" applyFill="1" applyBorder="1" applyAlignment="1">
      <alignment horizontal="justify"/>
    </xf>
    <xf numFmtId="0" fontId="7" fillId="8" borderId="0" xfId="0" applyFont="1" applyFill="1" applyBorder="1" applyAlignment="1">
      <alignment vertical="top" wrapText="1"/>
    </xf>
    <xf numFmtId="0" fontId="7" fillId="8" borderId="0" xfId="0" applyFont="1" applyFill="1" applyBorder="1" applyAlignment="1">
      <alignment horizontal="justify" wrapText="1"/>
    </xf>
    <xf numFmtId="3" fontId="7" fillId="8" borderId="0" xfId="0" applyNumberFormat="1" applyFont="1" applyFill="1" applyBorder="1" applyAlignment="1"/>
    <xf numFmtId="3" fontId="7" fillId="8" borderId="0" xfId="0" applyNumberFormat="1" applyFont="1" applyFill="1" applyBorder="1" applyAlignment="1">
      <alignment vertical="center"/>
    </xf>
    <xf numFmtId="0" fontId="7" fillId="8" borderId="0" xfId="0" applyFont="1" applyFill="1" applyBorder="1" applyAlignment="1"/>
    <xf numFmtId="0" fontId="11" fillId="8" borderId="0" xfId="0" applyFont="1" applyFill="1" applyBorder="1" applyAlignment="1">
      <alignment horizontal="center"/>
    </xf>
    <xf numFmtId="0" fontId="11" fillId="8" borderId="0" xfId="0" applyFont="1" applyFill="1" applyBorder="1" applyAlignment="1">
      <alignment horizontal="center" vertical="center"/>
    </xf>
    <xf numFmtId="0" fontId="7" fillId="8" borderId="0" xfId="0" applyFont="1" applyFill="1" applyBorder="1" applyAlignment="1">
      <alignment wrapText="1"/>
    </xf>
    <xf numFmtId="3" fontId="7" fillId="8" borderId="0" xfId="0" applyNumberFormat="1" applyFont="1" applyFill="1" applyBorder="1" applyAlignment="1" applyProtection="1"/>
    <xf numFmtId="174" fontId="25" fillId="8" borderId="0" xfId="6" applyFont="1" applyFill="1" applyAlignment="1">
      <alignment vertical="center" wrapText="1"/>
    </xf>
    <xf numFmtId="0" fontId="7" fillId="0" borderId="0" xfId="0" applyFont="1" applyAlignment="1">
      <alignment horizontal="center" wrapText="1"/>
    </xf>
    <xf numFmtId="174" fontId="10" fillId="8" borderId="0" xfId="6" applyFont="1" applyFill="1" applyAlignment="1">
      <alignment vertical="center" wrapText="1"/>
    </xf>
    <xf numFmtId="174" fontId="26" fillId="8" borderId="0" xfId="6" applyFont="1" applyFill="1" applyAlignment="1">
      <alignment vertical="center"/>
    </xf>
    <xf numFmtId="174" fontId="28" fillId="8" borderId="0" xfId="6" applyFont="1" applyFill="1" applyBorder="1" applyAlignment="1">
      <alignment horizontal="left" vertical="center"/>
    </xf>
    <xf numFmtId="0" fontId="7" fillId="3" borderId="0" xfId="0" applyFont="1" applyFill="1" applyBorder="1" applyAlignment="1"/>
    <xf numFmtId="0" fontId="30" fillId="8" borderId="0" xfId="0" applyFont="1" applyFill="1" applyBorder="1" applyAlignment="1">
      <alignment horizontal="left" vertical="center"/>
    </xf>
    <xf numFmtId="0" fontId="15" fillId="0" borderId="0" xfId="0" applyFont="1" applyFill="1" applyBorder="1" applyAlignment="1">
      <alignment horizontal="center"/>
    </xf>
    <xf numFmtId="37" fontId="11" fillId="8" borderId="26" xfId="7" applyFont="1" applyFill="1" applyBorder="1" applyAlignment="1">
      <alignment horizontal="center" vertical="center"/>
    </xf>
    <xf numFmtId="0" fontId="4" fillId="3" borderId="0" xfId="0" quotePrefix="1" applyFont="1" applyFill="1" applyBorder="1" applyAlignment="1">
      <alignment horizontal="justify" vertical="center" wrapText="1"/>
    </xf>
    <xf numFmtId="37" fontId="11" fillId="8" borderId="0" xfId="7" applyFont="1" applyFill="1" applyBorder="1" applyAlignment="1">
      <alignment horizontal="center" vertical="center"/>
    </xf>
    <xf numFmtId="37" fontId="11" fillId="8" borderId="28" xfId="7" applyFont="1" applyFill="1" applyBorder="1" applyAlignment="1">
      <alignment horizontal="center" vertical="center"/>
    </xf>
    <xf numFmtId="0" fontId="11" fillId="3" borderId="0" xfId="0" applyFont="1" applyFill="1" applyAlignment="1">
      <alignment horizontal="center"/>
    </xf>
    <xf numFmtId="37" fontId="27" fillId="8" borderId="0" xfId="7" applyFont="1" applyFill="1" applyBorder="1" applyAlignment="1">
      <alignment horizontal="center" vertical="center"/>
    </xf>
    <xf numFmtId="0" fontId="4" fillId="3" borderId="0" xfId="0" quotePrefix="1" applyFont="1" applyFill="1" applyBorder="1" applyAlignment="1">
      <alignment horizontal="left" vertical="center" wrapText="1"/>
    </xf>
    <xf numFmtId="0" fontId="11" fillId="3" borderId="0" xfId="0" applyFont="1" applyFill="1" applyBorder="1" applyAlignment="1">
      <alignment vertical="top" wrapText="1"/>
    </xf>
    <xf numFmtId="0" fontId="14" fillId="0" borderId="0" xfId="0" applyFont="1" applyFill="1" applyBorder="1" applyAlignment="1">
      <alignment horizontal="justify" vertical="center" wrapText="1"/>
    </xf>
    <xf numFmtId="0" fontId="7" fillId="8" borderId="0" xfId="0" applyFont="1" applyFill="1"/>
    <xf numFmtId="0" fontId="0" fillId="8" borderId="0" xfId="0" applyFill="1"/>
    <xf numFmtId="0" fontId="11" fillId="8" borderId="0" xfId="0" applyFont="1" applyFill="1" applyBorder="1"/>
    <xf numFmtId="0" fontId="7" fillId="8" borderId="0" xfId="0" applyFont="1" applyFill="1" applyBorder="1"/>
    <xf numFmtId="0" fontId="11" fillId="8" borderId="0" xfId="0" applyFont="1" applyFill="1"/>
    <xf numFmtId="0" fontId="4" fillId="8" borderId="0" xfId="0" applyFont="1" applyFill="1" applyBorder="1" applyAlignment="1">
      <alignment horizontal="justify" vertical="center" wrapText="1"/>
    </xf>
    <xf numFmtId="0" fontId="4" fillId="8" borderId="0" xfId="0" applyFont="1" applyFill="1" applyBorder="1" applyAlignment="1">
      <alignment vertical="distributed" wrapText="1"/>
    </xf>
    <xf numFmtId="0" fontId="11" fillId="8" borderId="0" xfId="0" applyFont="1" applyFill="1" applyAlignment="1">
      <alignment vertical="distributed"/>
    </xf>
    <xf numFmtId="0" fontId="7" fillId="8" borderId="0" xfId="0" applyFont="1" applyFill="1" applyAlignment="1">
      <alignment vertical="distributed"/>
    </xf>
    <xf numFmtId="0" fontId="4" fillId="8" borderId="0" xfId="0" applyFont="1" applyFill="1" applyBorder="1" applyAlignment="1">
      <alignment vertical="top" wrapText="1"/>
    </xf>
    <xf numFmtId="0" fontId="11" fillId="8" borderId="0" xfId="0" applyFont="1" applyFill="1" applyBorder="1" applyAlignment="1">
      <alignment vertical="top" wrapText="1"/>
    </xf>
    <xf numFmtId="0" fontId="7" fillId="8" borderId="0" xfId="0" applyFont="1" applyFill="1" applyAlignment="1">
      <alignment vertical="top" wrapText="1"/>
    </xf>
    <xf numFmtId="0" fontId="4" fillId="8" borderId="0" xfId="0" quotePrefix="1" applyFont="1" applyFill="1" applyBorder="1" applyAlignment="1">
      <alignment horizontal="left" vertical="center" wrapText="1"/>
    </xf>
    <xf numFmtId="0" fontId="0" fillId="8" borderId="0" xfId="0" applyFill="1" applyBorder="1"/>
    <xf numFmtId="0" fontId="29" fillId="8" borderId="0" xfId="0" applyFont="1" applyFill="1" applyBorder="1" applyAlignment="1">
      <alignment vertical="center"/>
    </xf>
    <xf numFmtId="37" fontId="11" fillId="8" borderId="39" xfId="7" applyFont="1" applyFill="1" applyBorder="1" applyAlignment="1">
      <alignment horizontal="center" vertical="center"/>
    </xf>
    <xf numFmtId="0" fontId="7" fillId="8" borderId="0" xfId="0" applyFont="1" applyFill="1" applyAlignment="1">
      <alignment horizontal="center" wrapText="1"/>
    </xf>
    <xf numFmtId="0" fontId="15" fillId="8" borderId="0" xfId="0" applyFont="1" applyFill="1" applyAlignment="1">
      <alignment horizontal="center"/>
    </xf>
    <xf numFmtId="0" fontId="4" fillId="8" borderId="30" xfId="0" applyFont="1" applyFill="1" applyBorder="1" applyAlignment="1">
      <alignment horizontal="justify" vertical="center" wrapText="1"/>
    </xf>
    <xf numFmtId="0" fontId="16" fillId="8" borderId="0" xfId="0" applyFont="1" applyFill="1" applyBorder="1" applyAlignment="1">
      <alignment horizontal="center" vertical="top" wrapText="1"/>
    </xf>
    <xf numFmtId="168" fontId="16" fillId="8" borderId="0" xfId="0" applyNumberFormat="1" applyFont="1" applyFill="1" applyBorder="1" applyAlignment="1">
      <alignment horizontal="center" vertical="top" wrapText="1"/>
    </xf>
    <xf numFmtId="0" fontId="34" fillId="0" borderId="0" xfId="0" applyFont="1" applyFill="1" applyAlignment="1">
      <alignment vertical="center"/>
    </xf>
    <xf numFmtId="0" fontId="3" fillId="0" borderId="0" xfId="1" applyAlignment="1" applyProtection="1"/>
    <xf numFmtId="0" fontId="11" fillId="8" borderId="0" xfId="0" applyFont="1" applyFill="1" applyAlignment="1">
      <alignment horizontal="center"/>
    </xf>
    <xf numFmtId="166" fontId="16" fillId="8" borderId="0" xfId="2" applyNumberFormat="1" applyFont="1" applyFill="1" applyBorder="1" applyAlignment="1">
      <alignment vertical="top" wrapText="1"/>
    </xf>
    <xf numFmtId="0" fontId="7" fillId="0" borderId="0" xfId="0" applyFont="1" applyFill="1" applyBorder="1" applyAlignment="1">
      <alignment vertical="top" wrapText="1"/>
    </xf>
    <xf numFmtId="0" fontId="10" fillId="8" borderId="0" xfId="0" applyFont="1" applyFill="1" applyBorder="1" applyAlignment="1">
      <alignment horizontal="justify"/>
    </xf>
    <xf numFmtId="3" fontId="2" fillId="0" borderId="14" xfId="0" applyNumberFormat="1" applyFont="1" applyBorder="1"/>
    <xf numFmtId="3" fontId="36" fillId="0" borderId="14" xfId="5" applyNumberFormat="1" applyFont="1" applyBorder="1"/>
    <xf numFmtId="3" fontId="36" fillId="0" borderId="14" xfId="5" applyNumberFormat="1" applyFont="1" applyFill="1" applyBorder="1"/>
    <xf numFmtId="3" fontId="36" fillId="9" borderId="14" xfId="5" applyNumberFormat="1" applyFont="1" applyFill="1" applyBorder="1"/>
    <xf numFmtId="3" fontId="37" fillId="0" borderId="14" xfId="5" applyNumberFormat="1" applyFont="1" applyFill="1" applyBorder="1"/>
    <xf numFmtId="0" fontId="2" fillId="0" borderId="0" xfId="0" applyFont="1" applyFill="1"/>
    <xf numFmtId="0" fontId="2" fillId="10" borderId="0" xfId="0" applyFont="1" applyFill="1"/>
    <xf numFmtId="3" fontId="2" fillId="10" borderId="0" xfId="0" applyNumberFormat="1" applyFont="1" applyFill="1"/>
    <xf numFmtId="3" fontId="37" fillId="11" borderId="14" xfId="5" applyNumberFormat="1" applyFont="1" applyFill="1" applyBorder="1"/>
    <xf numFmtId="9" fontId="7" fillId="8" borderId="0" xfId="3" applyFont="1" applyFill="1" applyBorder="1" applyAlignment="1">
      <alignment vertical="center"/>
    </xf>
    <xf numFmtId="37" fontId="11" fillId="8" borderId="26" xfId="7" applyFont="1" applyFill="1" applyBorder="1" applyAlignment="1">
      <alignment horizontal="center" vertical="center"/>
    </xf>
    <xf numFmtId="0" fontId="12" fillId="0" borderId="0" xfId="0" applyFont="1" applyAlignment="1">
      <alignment horizontal="center"/>
    </xf>
    <xf numFmtId="0" fontId="10" fillId="3" borderId="0" xfId="0" applyFont="1" applyFill="1" applyBorder="1" applyAlignment="1">
      <alignment horizontal="justify" vertical="center" wrapText="1"/>
    </xf>
    <xf numFmtId="0" fontId="29" fillId="3" borderId="0" xfId="0" applyFont="1" applyFill="1" applyBorder="1" applyAlignment="1">
      <alignment vertical="distributed" wrapText="1"/>
    </xf>
    <xf numFmtId="0" fontId="10" fillId="3" borderId="0" xfId="0" applyFont="1" applyFill="1" applyBorder="1" applyAlignment="1">
      <alignment vertical="distributed" wrapText="1"/>
    </xf>
    <xf numFmtId="0" fontId="7" fillId="8" borderId="0" xfId="0" applyFont="1" applyFill="1" applyBorder="1" applyAlignment="1">
      <alignment vertical="center" wrapText="1"/>
    </xf>
    <xf numFmtId="0" fontId="32" fillId="8" borderId="0" xfId="0" applyFont="1" applyFill="1" applyBorder="1" applyAlignment="1">
      <alignment vertical="center"/>
    </xf>
    <xf numFmtId="0" fontId="1" fillId="3" borderId="0" xfId="1" applyFont="1" applyFill="1" applyBorder="1" applyAlignment="1" applyProtection="1">
      <alignment horizontal="justify" vertical="center" wrapText="1"/>
    </xf>
    <xf numFmtId="0" fontId="1" fillId="8" borderId="0" xfId="1" applyFont="1" applyFill="1" applyBorder="1" applyAlignment="1" applyProtection="1">
      <alignment vertical="center"/>
    </xf>
    <xf numFmtId="0" fontId="30" fillId="8" borderId="28" xfId="0" applyFont="1" applyFill="1" applyBorder="1" applyAlignment="1">
      <alignment horizontal="left" vertical="center" indent="4"/>
    </xf>
    <xf numFmtId="17" fontId="32" fillId="8" borderId="40" xfId="0" quotePrefix="1" applyNumberFormat="1" applyFont="1" applyFill="1" applyBorder="1" applyAlignment="1">
      <alignment horizontal="left" vertical="center" indent="11"/>
    </xf>
    <xf numFmtId="0" fontId="27" fillId="8" borderId="33" xfId="0" applyFont="1" applyFill="1" applyBorder="1" applyAlignment="1">
      <alignment horizontal="center" vertical="center"/>
    </xf>
    <xf numFmtId="0" fontId="27" fillId="8" borderId="38" xfId="0" applyFont="1" applyFill="1" applyBorder="1" applyAlignment="1">
      <alignment horizontal="center" vertical="center"/>
    </xf>
    <xf numFmtId="0" fontId="27" fillId="8" borderId="29" xfId="0" applyFont="1" applyFill="1" applyBorder="1" applyAlignment="1">
      <alignment horizontal="center" vertical="center"/>
    </xf>
    <xf numFmtId="37" fontId="38" fillId="8" borderId="0" xfId="0" applyNumberFormat="1" applyFont="1" applyFill="1" applyAlignment="1" applyProtection="1">
      <alignment horizontal="center" vertical="center"/>
    </xf>
    <xf numFmtId="175" fontId="35" fillId="12" borderId="0" xfId="4" applyNumberFormat="1" applyFont="1" applyFill="1" applyBorder="1" applyAlignment="1" applyProtection="1">
      <alignment vertical="center"/>
    </xf>
    <xf numFmtId="41" fontId="35" fillId="8" borderId="42" xfId="4" applyFont="1" applyFill="1" applyBorder="1" applyAlignment="1" applyProtection="1">
      <alignment vertical="center"/>
    </xf>
    <xf numFmtId="41" fontId="35" fillId="8" borderId="41" xfId="4" applyFont="1" applyFill="1" applyBorder="1" applyAlignment="1" applyProtection="1">
      <alignment vertical="center"/>
    </xf>
    <xf numFmtId="41" fontId="35" fillId="8" borderId="29" xfId="4" applyFont="1" applyFill="1" applyBorder="1" applyAlignment="1" applyProtection="1">
      <alignment vertical="center"/>
    </xf>
    <xf numFmtId="41" fontId="35" fillId="12" borderId="46" xfId="4" applyFont="1" applyFill="1" applyBorder="1" applyAlignment="1" applyProtection="1">
      <alignment horizontal="center" vertical="center"/>
    </xf>
    <xf numFmtId="41" fontId="35" fillId="12" borderId="47" xfId="4" applyFont="1" applyFill="1" applyBorder="1" applyAlignment="1" applyProtection="1">
      <alignment horizontal="center" vertical="center"/>
    </xf>
    <xf numFmtId="41" fontId="35" fillId="12" borderId="19" xfId="4" applyFont="1" applyFill="1" applyBorder="1" applyAlignment="1" applyProtection="1">
      <alignment horizontal="center" vertical="center"/>
    </xf>
    <xf numFmtId="41" fontId="35" fillId="8" borderId="0" xfId="4" applyFont="1" applyFill="1" applyBorder="1" applyAlignment="1" applyProtection="1">
      <alignment vertical="center"/>
    </xf>
    <xf numFmtId="41" fontId="35" fillId="8" borderId="43" xfId="4" applyFont="1" applyFill="1" applyBorder="1" applyAlignment="1" applyProtection="1">
      <alignment vertical="center"/>
    </xf>
    <xf numFmtId="41" fontId="35" fillId="8" borderId="44" xfId="4" applyFont="1" applyFill="1" applyBorder="1" applyAlignment="1" applyProtection="1">
      <alignment vertical="center"/>
    </xf>
    <xf numFmtId="41" fontId="35" fillId="8" borderId="48" xfId="4" applyFont="1" applyFill="1" applyBorder="1" applyAlignment="1" applyProtection="1">
      <alignment vertical="center"/>
    </xf>
    <xf numFmtId="41" fontId="35" fillId="8" borderId="25" xfId="4" applyFont="1" applyFill="1" applyBorder="1" applyAlignment="1" applyProtection="1">
      <alignment vertical="center"/>
    </xf>
    <xf numFmtId="41" fontId="39" fillId="8" borderId="42" xfId="4" applyFont="1" applyFill="1" applyBorder="1" applyAlignment="1" applyProtection="1">
      <alignment vertical="center"/>
    </xf>
    <xf numFmtId="41" fontId="39" fillId="8" borderId="41" xfId="4" applyFont="1" applyFill="1" applyBorder="1" applyAlignment="1" applyProtection="1">
      <alignment vertical="center"/>
    </xf>
    <xf numFmtId="41" fontId="39" fillId="8" borderId="29" xfId="4" applyFont="1" applyFill="1" applyBorder="1" applyAlignment="1" applyProtection="1">
      <alignment vertical="center"/>
    </xf>
    <xf numFmtId="41" fontId="39" fillId="8" borderId="0" xfId="4" applyFont="1" applyFill="1" applyBorder="1" applyAlignment="1" applyProtection="1">
      <alignment vertical="center"/>
    </xf>
    <xf numFmtId="41" fontId="39" fillId="8" borderId="43" xfId="4" applyFont="1" applyFill="1" applyBorder="1" applyAlignment="1" applyProtection="1">
      <alignment vertical="center"/>
    </xf>
    <xf numFmtId="0" fontId="39" fillId="8" borderId="42" xfId="4" applyNumberFormat="1" applyFont="1" applyFill="1" applyBorder="1" applyAlignment="1" applyProtection="1">
      <alignment vertical="center"/>
    </xf>
    <xf numFmtId="175" fontId="35" fillId="12" borderId="44" xfId="4" applyNumberFormat="1" applyFont="1" applyFill="1" applyBorder="1" applyAlignment="1" applyProtection="1">
      <alignment vertical="center"/>
    </xf>
    <xf numFmtId="175" fontId="35" fillId="12" borderId="48" xfId="4" applyNumberFormat="1" applyFont="1" applyFill="1" applyBorder="1" applyAlignment="1" applyProtection="1">
      <alignment vertical="center"/>
    </xf>
    <xf numFmtId="0" fontId="39" fillId="8" borderId="43" xfId="4" applyNumberFormat="1" applyFont="1" applyFill="1" applyBorder="1" applyAlignment="1" applyProtection="1">
      <alignment vertical="center"/>
    </xf>
    <xf numFmtId="0" fontId="7" fillId="0" borderId="0" xfId="0" applyFont="1" applyFill="1" applyBorder="1" applyAlignment="1">
      <alignment horizontal="left" indent="1"/>
    </xf>
    <xf numFmtId="0" fontId="12" fillId="0" borderId="0" xfId="0" applyFont="1" applyFill="1" applyBorder="1" applyAlignment="1">
      <alignment horizontal="center"/>
    </xf>
    <xf numFmtId="170" fontId="10" fillId="0" borderId="0" xfId="2" applyNumberFormat="1" applyFont="1" applyBorder="1"/>
    <xf numFmtId="0" fontId="10" fillId="0" borderId="0" xfId="0" quotePrefix="1" applyFont="1" applyBorder="1" applyAlignment="1">
      <alignment horizontal="left"/>
    </xf>
    <xf numFmtId="0" fontId="10" fillId="0" borderId="0" xfId="0" applyFont="1" applyBorder="1"/>
    <xf numFmtId="165" fontId="10" fillId="0" borderId="0" xfId="3" applyNumberFormat="1" applyFont="1" applyBorder="1"/>
    <xf numFmtId="0" fontId="40" fillId="12" borderId="4" xfId="0" applyFont="1" applyFill="1" applyBorder="1" applyAlignment="1">
      <alignment horizontal="center" vertical="center"/>
    </xf>
    <xf numFmtId="0" fontId="40" fillId="0" borderId="0" xfId="0" applyFont="1" applyFill="1" applyBorder="1" applyAlignment="1">
      <alignment horizontal="left"/>
    </xf>
    <xf numFmtId="166" fontId="40" fillId="0" borderId="0" xfId="2" applyNumberFormat="1" applyFont="1" applyFill="1" applyBorder="1"/>
    <xf numFmtId="0" fontId="40" fillId="0" borderId="25" xfId="0" applyFont="1" applyFill="1" applyBorder="1" applyAlignment="1">
      <alignment horizontal="left"/>
    </xf>
    <xf numFmtId="9" fontId="40" fillId="0" borderId="25" xfId="3" applyFont="1" applyBorder="1"/>
    <xf numFmtId="170" fontId="10" fillId="0" borderId="25" xfId="2" applyNumberFormat="1" applyFont="1" applyBorder="1"/>
    <xf numFmtId="166" fontId="10" fillId="0" borderId="25" xfId="2" applyNumberFormat="1" applyFont="1" applyBorder="1"/>
    <xf numFmtId="166" fontId="40" fillId="12" borderId="4" xfId="2" applyNumberFormat="1" applyFont="1" applyFill="1" applyBorder="1" applyAlignment="1">
      <alignment horizontal="center"/>
    </xf>
    <xf numFmtId="170" fontId="10" fillId="0" borderId="25" xfId="2" quotePrefix="1" applyNumberFormat="1" applyFont="1" applyBorder="1" applyAlignment="1">
      <alignment horizontal="left"/>
    </xf>
    <xf numFmtId="165" fontId="10" fillId="0" borderId="25" xfId="3" applyNumberFormat="1" applyFont="1" applyBorder="1" applyAlignment="1">
      <alignment horizontal="center"/>
    </xf>
    <xf numFmtId="170" fontId="10" fillId="0" borderId="51" xfId="2" quotePrefix="1" applyNumberFormat="1" applyFont="1" applyBorder="1" applyAlignment="1">
      <alignment horizontal="left"/>
    </xf>
    <xf numFmtId="166" fontId="10" fillId="0" borderId="51" xfId="2" applyNumberFormat="1" applyFont="1" applyBorder="1"/>
    <xf numFmtId="165" fontId="10" fillId="0" borderId="51" xfId="3" applyNumberFormat="1" applyFont="1" applyBorder="1" applyAlignment="1">
      <alignment horizontal="center"/>
    </xf>
    <xf numFmtId="170" fontId="10" fillId="0" borderId="36" xfId="2" quotePrefix="1" applyNumberFormat="1" applyFont="1" applyBorder="1" applyAlignment="1">
      <alignment horizontal="left"/>
    </xf>
    <xf numFmtId="166" fontId="10" fillId="0" borderId="36" xfId="2" applyNumberFormat="1" applyFont="1" applyBorder="1"/>
    <xf numFmtId="165" fontId="10" fillId="0" borderId="36" xfId="3" applyNumberFormat="1" applyFont="1" applyBorder="1" applyAlignment="1">
      <alignment horizontal="center"/>
    </xf>
    <xf numFmtId="170" fontId="10" fillId="0" borderId="30" xfId="2" quotePrefix="1" applyNumberFormat="1" applyFont="1" applyBorder="1" applyAlignment="1">
      <alignment horizontal="left"/>
    </xf>
    <xf numFmtId="166" fontId="10" fillId="0" borderId="30" xfId="2" applyNumberFormat="1" applyFont="1" applyBorder="1"/>
    <xf numFmtId="165" fontId="10" fillId="0" borderId="30" xfId="3" applyNumberFormat="1" applyFont="1" applyBorder="1" applyAlignment="1">
      <alignment horizontal="center"/>
    </xf>
    <xf numFmtId="170" fontId="10" fillId="0" borderId="33" xfId="2" quotePrefix="1" applyNumberFormat="1" applyFont="1" applyBorder="1" applyAlignment="1">
      <alignment horizontal="left"/>
    </xf>
    <xf numFmtId="166" fontId="10" fillId="0" borderId="33" xfId="2" applyNumberFormat="1" applyFont="1" applyBorder="1"/>
    <xf numFmtId="165" fontId="10" fillId="0" borderId="33" xfId="3" applyNumberFormat="1" applyFont="1" applyBorder="1" applyAlignment="1">
      <alignment horizontal="center"/>
    </xf>
    <xf numFmtId="0" fontId="40" fillId="12" borderId="4" xfId="0" applyFont="1" applyFill="1" applyBorder="1"/>
    <xf numFmtId="0" fontId="40" fillId="0" borderId="0" xfId="0" applyFont="1" applyFill="1" applyBorder="1"/>
    <xf numFmtId="166" fontId="41" fillId="0" borderId="0" xfId="0" applyNumberFormat="1" applyFont="1" applyFill="1" applyBorder="1"/>
    <xf numFmtId="166" fontId="40" fillId="0" borderId="0" xfId="0" applyNumberFormat="1" applyFont="1" applyBorder="1"/>
    <xf numFmtId="0" fontId="40" fillId="0" borderId="25" xfId="0" applyFont="1" applyFill="1" applyBorder="1"/>
    <xf numFmtId="165" fontId="40" fillId="0" borderId="25" xfId="0" applyNumberFormat="1" applyFont="1" applyBorder="1"/>
    <xf numFmtId="0" fontId="27" fillId="12" borderId="4" xfId="0" applyFont="1" applyFill="1" applyBorder="1"/>
    <xf numFmtId="0" fontId="27" fillId="12" borderId="4" xfId="0" applyFont="1" applyFill="1" applyBorder="1" applyAlignment="1">
      <alignment horizontal="center"/>
    </xf>
    <xf numFmtId="9" fontId="40" fillId="12" borderId="4" xfId="3" applyFont="1" applyFill="1" applyBorder="1" applyAlignment="1">
      <alignment horizontal="center"/>
    </xf>
    <xf numFmtId="37" fontId="29" fillId="8" borderId="37" xfId="7" applyFont="1" applyFill="1" applyBorder="1" applyAlignment="1">
      <alignment horizontal="justify" vertical="center" wrapText="1"/>
    </xf>
    <xf numFmtId="37" fontId="29" fillId="8" borderId="33" xfId="7" applyFont="1" applyFill="1" applyBorder="1" applyAlignment="1">
      <alignment horizontal="justify" vertical="center" wrapText="1"/>
    </xf>
    <xf numFmtId="41" fontId="35" fillId="12" borderId="46" xfId="4" applyFont="1" applyFill="1" applyBorder="1" applyAlignment="1" applyProtection="1">
      <alignment horizontal="center" vertical="center"/>
    </xf>
    <xf numFmtId="41" fontId="35" fillId="12" borderId="19" xfId="4" applyFont="1" applyFill="1" applyBorder="1" applyAlignment="1" applyProtection="1">
      <alignment horizontal="center" vertical="center"/>
    </xf>
    <xf numFmtId="0" fontId="7" fillId="0" borderId="0" xfId="0" applyFont="1" applyFill="1" applyBorder="1" applyAlignment="1">
      <alignment horizontal="left" vertical="top" wrapText="1"/>
    </xf>
    <xf numFmtId="0" fontId="35" fillId="8" borderId="43" xfId="4" applyNumberFormat="1" applyFont="1" applyFill="1" applyBorder="1" applyAlignment="1" applyProtection="1">
      <alignment vertical="center"/>
    </xf>
    <xf numFmtId="175" fontId="35" fillId="12" borderId="25" xfId="4" applyNumberFormat="1" applyFont="1" applyFill="1" applyBorder="1" applyAlignment="1" applyProtection="1">
      <alignment vertical="center"/>
    </xf>
    <xf numFmtId="0" fontId="11" fillId="0" borderId="0" xfId="0" quotePrefix="1" applyFont="1" applyFill="1" applyBorder="1" applyAlignment="1">
      <alignment horizontal="center"/>
    </xf>
    <xf numFmtId="0" fontId="11" fillId="0" borderId="0" xfId="0" applyFont="1" applyFill="1" applyBorder="1" applyAlignment="1">
      <alignment horizontal="center"/>
    </xf>
    <xf numFmtId="9" fontId="7" fillId="0" borderId="0" xfId="3" applyFont="1" applyFill="1" applyBorder="1"/>
    <xf numFmtId="0" fontId="10" fillId="0" borderId="0" xfId="0" applyFont="1" applyFill="1" applyBorder="1"/>
    <xf numFmtId="0" fontId="39" fillId="0" borderId="0" xfId="0" applyFont="1" applyFill="1" applyBorder="1" applyAlignment="1">
      <alignment horizontal="right" vertical="top" wrapText="1"/>
    </xf>
    <xf numFmtId="167" fontId="39" fillId="0" borderId="0" xfId="2" applyNumberFormat="1" applyFont="1" applyFill="1" applyBorder="1" applyAlignment="1">
      <alignment horizontal="justify" vertical="top" wrapText="1"/>
    </xf>
    <xf numFmtId="169" fontId="39" fillId="0" borderId="0" xfId="2" applyNumberFormat="1" applyFont="1" applyFill="1" applyBorder="1" applyAlignment="1">
      <alignment horizontal="center" vertical="top" wrapText="1"/>
    </xf>
    <xf numFmtId="173" fontId="39" fillId="0" borderId="0" xfId="2" applyNumberFormat="1" applyFont="1" applyFill="1" applyBorder="1" applyAlignment="1">
      <alignment horizontal="center" vertical="top" wrapText="1"/>
    </xf>
    <xf numFmtId="0" fontId="39" fillId="0" borderId="25" xfId="0" applyFont="1" applyFill="1" applyBorder="1" applyAlignment="1">
      <alignment horizontal="right" vertical="top" wrapText="1"/>
    </xf>
    <xf numFmtId="167" fontId="39" fillId="0" borderId="25" xfId="2" applyNumberFormat="1" applyFont="1" applyFill="1" applyBorder="1" applyAlignment="1">
      <alignment horizontal="justify" vertical="top" wrapText="1"/>
    </xf>
    <xf numFmtId="169" fontId="39" fillId="0" borderId="25" xfId="2" applyNumberFormat="1" applyFont="1" applyFill="1" applyBorder="1" applyAlignment="1">
      <alignment horizontal="center" vertical="top" wrapText="1"/>
    </xf>
    <xf numFmtId="173" fontId="39" fillId="0" borderId="25" xfId="2" applyNumberFormat="1" applyFont="1" applyFill="1" applyBorder="1" applyAlignment="1">
      <alignment horizontal="center" vertical="top" wrapText="1"/>
    </xf>
    <xf numFmtId="172" fontId="39" fillId="0" borderId="29" xfId="2" applyNumberFormat="1" applyFont="1" applyFill="1" applyBorder="1" applyAlignment="1">
      <alignment horizontal="center" vertical="top" wrapText="1"/>
    </xf>
    <xf numFmtId="172" fontId="39" fillId="0" borderId="48" xfId="2" applyNumberFormat="1" applyFont="1" applyFill="1" applyBorder="1" applyAlignment="1">
      <alignment horizontal="center" vertical="top" wrapText="1"/>
    </xf>
    <xf numFmtId="0" fontId="39" fillId="0" borderId="29" xfId="0" applyFont="1" applyFill="1" applyBorder="1" applyAlignment="1">
      <alignment horizontal="left" vertical="top" wrapText="1"/>
    </xf>
    <xf numFmtId="41" fontId="39" fillId="0" borderId="29" xfId="4" applyFont="1" applyFill="1" applyBorder="1" applyAlignment="1" applyProtection="1">
      <alignment vertical="center"/>
    </xf>
    <xf numFmtId="0" fontId="39" fillId="0" borderId="29" xfId="0" applyFont="1" applyFill="1" applyBorder="1" applyAlignment="1">
      <alignment horizontal="left" vertical="center" wrapText="1"/>
    </xf>
    <xf numFmtId="0" fontId="39" fillId="0" borderId="29" xfId="0" quotePrefix="1" applyFont="1" applyFill="1" applyBorder="1" applyAlignment="1">
      <alignment horizontal="left" vertical="top" wrapText="1"/>
    </xf>
    <xf numFmtId="0" fontId="39" fillId="0" borderId="48" xfId="0" quotePrefix="1" applyFont="1" applyFill="1" applyBorder="1" applyAlignment="1">
      <alignment horizontal="left" vertical="top" wrapText="1"/>
    </xf>
    <xf numFmtId="165" fontId="13" fillId="0" borderId="0" xfId="1" applyNumberFormat="1" applyFont="1" applyFill="1" applyBorder="1" applyAlignment="1" applyProtection="1">
      <alignment horizontal="center" vertical="center"/>
    </xf>
    <xf numFmtId="0" fontId="12" fillId="0" borderId="0" xfId="0" applyFont="1" applyAlignment="1">
      <alignment horizontal="center"/>
    </xf>
    <xf numFmtId="37" fontId="11" fillId="8" borderId="27" xfId="7" applyFont="1" applyFill="1" applyBorder="1" applyAlignment="1">
      <alignment horizontal="center" vertical="center"/>
    </xf>
    <xf numFmtId="37" fontId="11" fillId="8" borderId="26" xfId="7" applyFont="1" applyFill="1" applyBorder="1" applyAlignment="1">
      <alignment horizontal="center" vertical="center"/>
    </xf>
    <xf numFmtId="174" fontId="25" fillId="8" borderId="0" xfId="6" applyFont="1" applyFill="1" applyAlignment="1">
      <alignment horizontal="center" vertical="center" wrapText="1"/>
    </xf>
    <xf numFmtId="37" fontId="29" fillId="8" borderId="31" xfId="7" applyFont="1" applyFill="1" applyBorder="1" applyAlignment="1">
      <alignment horizontal="justify" vertical="center" wrapText="1"/>
    </xf>
    <xf numFmtId="37" fontId="29" fillId="8" borderId="33" xfId="7" applyFont="1" applyFill="1" applyBorder="1" applyAlignment="1">
      <alignment horizontal="justify" vertical="center" wrapText="1"/>
    </xf>
    <xf numFmtId="37" fontId="29" fillId="8" borderId="37" xfId="7" applyFont="1" applyFill="1" applyBorder="1" applyAlignment="1">
      <alignment horizontal="justify" vertical="center" wrapText="1"/>
    </xf>
    <xf numFmtId="37" fontId="29" fillId="8" borderId="0" xfId="7" applyFont="1" applyFill="1" applyBorder="1" applyAlignment="1">
      <alignment horizontal="justify" vertical="center" wrapText="1"/>
    </xf>
    <xf numFmtId="0" fontId="27" fillId="8" borderId="32" xfId="0" applyFont="1" applyFill="1" applyBorder="1" applyAlignment="1">
      <alignment horizontal="center" vertical="center"/>
    </xf>
    <xf numFmtId="0" fontId="27" fillId="8" borderId="29" xfId="0" applyFont="1" applyFill="1" applyBorder="1" applyAlignment="1">
      <alignment horizontal="center" vertical="center"/>
    </xf>
    <xf numFmtId="0" fontId="27" fillId="8" borderId="34" xfId="0" applyFont="1" applyFill="1" applyBorder="1" applyAlignment="1">
      <alignment horizontal="center" vertical="center"/>
    </xf>
    <xf numFmtId="0" fontId="12" fillId="8" borderId="0" xfId="0" applyFont="1" applyFill="1" applyAlignment="1">
      <alignment horizontal="center"/>
    </xf>
    <xf numFmtId="37" fontId="29" fillId="8" borderId="35" xfId="7" applyFont="1" applyFill="1" applyBorder="1" applyAlignment="1">
      <alignment horizontal="justify" vertical="center" wrapText="1"/>
    </xf>
    <xf numFmtId="37" fontId="29" fillId="8" borderId="36" xfId="7" applyFont="1" applyFill="1" applyBorder="1" applyAlignment="1">
      <alignment horizontal="justify" vertical="center" wrapText="1"/>
    </xf>
    <xf numFmtId="37" fontId="38" fillId="8" borderId="0" xfId="0" applyNumberFormat="1" applyFont="1" applyFill="1" applyAlignment="1" applyProtection="1">
      <alignment horizontal="center" vertical="center"/>
    </xf>
    <xf numFmtId="165" fontId="3" fillId="0" borderId="0" xfId="1" applyNumberFormat="1" applyFill="1" applyBorder="1" applyAlignment="1" applyProtection="1">
      <alignment horizontal="center" vertical="center"/>
    </xf>
    <xf numFmtId="41" fontId="35" fillId="12" borderId="45" xfId="4" applyFont="1" applyFill="1" applyBorder="1" applyAlignment="1" applyProtection="1">
      <alignment horizontal="center" vertical="center"/>
    </xf>
    <xf numFmtId="41" fontId="35" fillId="12" borderId="42" xfId="4" applyFont="1" applyFill="1" applyBorder="1" applyAlignment="1" applyProtection="1">
      <alignment horizontal="center" vertical="center"/>
    </xf>
    <xf numFmtId="41" fontId="35" fillId="12" borderId="43" xfId="4" applyFont="1" applyFill="1" applyBorder="1" applyAlignment="1" applyProtection="1">
      <alignment horizontal="center" vertical="center"/>
    </xf>
    <xf numFmtId="41" fontId="35" fillId="12" borderId="50" xfId="4" applyFont="1" applyFill="1" applyBorder="1" applyAlignment="1" applyProtection="1">
      <alignment horizontal="center" vertical="center" wrapText="1"/>
    </xf>
    <xf numFmtId="41" fontId="35" fillId="12" borderId="49" xfId="4" applyFont="1" applyFill="1" applyBorder="1" applyAlignment="1" applyProtection="1">
      <alignment horizontal="center" vertical="center" wrapText="1"/>
    </xf>
    <xf numFmtId="41" fontId="35" fillId="12" borderId="4" xfId="4" applyFont="1" applyFill="1" applyBorder="1" applyAlignment="1" applyProtection="1">
      <alignment horizontal="center" vertical="center" wrapText="1"/>
    </xf>
    <xf numFmtId="41" fontId="35" fillId="12" borderId="45" xfId="4" applyFont="1" applyFill="1" applyBorder="1" applyAlignment="1" applyProtection="1">
      <alignment horizontal="left" vertical="center"/>
    </xf>
    <xf numFmtId="41" fontId="35" fillId="12" borderId="42" xfId="4" applyFont="1" applyFill="1" applyBorder="1" applyAlignment="1" applyProtection="1">
      <alignment horizontal="left" vertical="center"/>
    </xf>
    <xf numFmtId="41" fontId="35" fillId="12" borderId="43" xfId="4" applyFont="1" applyFill="1" applyBorder="1" applyAlignment="1" applyProtection="1">
      <alignment horizontal="left" vertical="center"/>
    </xf>
    <xf numFmtId="41" fontId="35" fillId="12" borderId="46" xfId="4" applyFont="1" applyFill="1" applyBorder="1" applyAlignment="1" applyProtection="1">
      <alignment horizontal="center" vertical="center"/>
    </xf>
    <xf numFmtId="41" fontId="35" fillId="12" borderId="44" xfId="4" applyFont="1" applyFill="1" applyBorder="1" applyAlignment="1" applyProtection="1">
      <alignment horizontal="center" vertical="center"/>
    </xf>
    <xf numFmtId="41" fontId="35" fillId="12" borderId="19" xfId="4" applyFont="1" applyFill="1" applyBorder="1" applyAlignment="1" applyProtection="1">
      <alignment horizontal="center" vertical="center"/>
    </xf>
    <xf numFmtId="41" fontId="35" fillId="12" borderId="25" xfId="4" applyFont="1" applyFill="1" applyBorder="1" applyAlignment="1" applyProtection="1">
      <alignment horizontal="center" vertical="center"/>
    </xf>
    <xf numFmtId="37" fontId="35" fillId="0" borderId="0" xfId="0" applyNumberFormat="1" applyFont="1" applyFill="1" applyBorder="1" applyAlignment="1" applyProtection="1">
      <alignment horizontal="center" vertical="center" wrapText="1"/>
    </xf>
    <xf numFmtId="17" fontId="7" fillId="0" borderId="0" xfId="0" applyNumberFormat="1" applyFont="1" applyFill="1" applyBorder="1" applyAlignment="1">
      <alignment horizontal="center"/>
    </xf>
    <xf numFmtId="0" fontId="7" fillId="0" borderId="0" xfId="0" applyFont="1" applyFill="1" applyBorder="1" applyAlignment="1">
      <alignment horizontal="center"/>
    </xf>
    <xf numFmtId="0" fontId="19" fillId="2" borderId="14" xfId="0" quotePrefix="1" applyFont="1" applyFill="1" applyBorder="1" applyAlignment="1">
      <alignment horizontal="center"/>
    </xf>
    <xf numFmtId="0" fontId="19" fillId="2" borderId="14" xfId="0" applyFont="1" applyFill="1" applyBorder="1" applyAlignment="1">
      <alignment horizontal="center"/>
    </xf>
    <xf numFmtId="165" fontId="3" fillId="2" borderId="3" xfId="1" applyNumberFormat="1" applyFill="1" applyBorder="1" applyAlignment="1" applyProtection="1">
      <alignment horizontal="center" vertical="center"/>
    </xf>
    <xf numFmtId="165" fontId="3" fillId="2" borderId="5" xfId="1" applyNumberFormat="1" applyFill="1" applyBorder="1" applyAlignment="1" applyProtection="1">
      <alignment horizontal="center" vertical="center"/>
    </xf>
    <xf numFmtId="17" fontId="7" fillId="8" borderId="0" xfId="0" applyNumberFormat="1" applyFont="1" applyFill="1" applyBorder="1" applyAlignment="1">
      <alignment horizontal="center"/>
    </xf>
    <xf numFmtId="0" fontId="7" fillId="8" borderId="0" xfId="0" applyFont="1" applyFill="1" applyBorder="1" applyAlignment="1">
      <alignment horizontal="center"/>
    </xf>
    <xf numFmtId="0" fontId="38" fillId="0" borderId="0" xfId="0" applyFont="1" applyBorder="1" applyAlignment="1">
      <alignment horizontal="center"/>
    </xf>
    <xf numFmtId="165" fontId="35" fillId="12" borderId="47" xfId="3" applyNumberFormat="1" applyFont="1" applyFill="1" applyBorder="1" applyAlignment="1">
      <alignment horizontal="center" vertical="center"/>
    </xf>
    <xf numFmtId="165" fontId="35" fillId="12" borderId="29" xfId="3" applyNumberFormat="1" applyFont="1" applyFill="1" applyBorder="1" applyAlignment="1">
      <alignment horizontal="center" vertical="center"/>
    </xf>
    <xf numFmtId="165" fontId="35" fillId="12" borderId="48" xfId="3" applyNumberFormat="1" applyFont="1" applyFill="1" applyBorder="1" applyAlignment="1">
      <alignment horizontal="center" vertical="center"/>
    </xf>
    <xf numFmtId="165" fontId="35" fillId="12" borderId="19" xfId="3" applyNumberFormat="1" applyFont="1" applyFill="1" applyBorder="1" applyAlignment="1">
      <alignment horizontal="center" vertical="center"/>
    </xf>
    <xf numFmtId="165" fontId="35" fillId="12" borderId="0" xfId="3" applyNumberFormat="1" applyFont="1" applyFill="1" applyBorder="1" applyAlignment="1">
      <alignment horizontal="center" vertical="center"/>
    </xf>
    <xf numFmtId="165" fontId="35" fillId="12" borderId="25" xfId="3" applyNumberFormat="1" applyFont="1" applyFill="1" applyBorder="1" applyAlignment="1">
      <alignment horizontal="center" vertical="center"/>
    </xf>
    <xf numFmtId="0" fontId="38" fillId="0" borderId="0" xfId="0" quotePrefix="1" applyFont="1" applyFill="1" applyBorder="1" applyAlignment="1">
      <alignment horizontal="center"/>
    </xf>
    <xf numFmtId="0" fontId="7" fillId="0" borderId="0" xfId="0" applyFont="1" applyFill="1" applyBorder="1" applyAlignment="1">
      <alignment horizontal="left" vertical="top" wrapText="1"/>
    </xf>
    <xf numFmtId="0" fontId="35" fillId="12" borderId="0" xfId="0" applyFont="1" applyFill="1" applyBorder="1" applyAlignment="1">
      <alignment horizontal="justify" vertical="center" wrapText="1"/>
    </xf>
    <xf numFmtId="0" fontId="35" fillId="12" borderId="25" xfId="0" applyFont="1" applyFill="1" applyBorder="1" applyAlignment="1">
      <alignment horizontal="justify" vertical="center" wrapText="1"/>
    </xf>
    <xf numFmtId="0" fontId="35" fillId="12" borderId="29" xfId="0" applyFont="1" applyFill="1" applyBorder="1" applyAlignment="1">
      <alignment horizontal="center" vertical="center" wrapText="1"/>
    </xf>
    <xf numFmtId="0" fontId="35" fillId="12" borderId="48" xfId="0" applyFont="1" applyFill="1" applyBorder="1" applyAlignment="1">
      <alignment horizontal="center" vertical="center" wrapText="1"/>
    </xf>
    <xf numFmtId="0" fontId="35" fillId="12" borderId="19" xfId="0" quotePrefix="1" applyFont="1" applyFill="1" applyBorder="1" applyAlignment="1">
      <alignment horizontal="center" vertical="center" wrapText="1"/>
    </xf>
    <xf numFmtId="0" fontId="35" fillId="12" borderId="25" xfId="0" quotePrefix="1" applyFont="1" applyFill="1" applyBorder="1" applyAlignment="1">
      <alignment horizontal="center" vertical="top" wrapText="1"/>
    </xf>
    <xf numFmtId="0" fontId="35" fillId="12" borderId="0" xfId="0" applyFont="1" applyFill="1" applyBorder="1" applyAlignment="1">
      <alignment horizontal="center" vertical="center" wrapText="1"/>
    </xf>
    <xf numFmtId="0" fontId="35" fillId="12" borderId="25" xfId="0" applyFont="1" applyFill="1" applyBorder="1" applyAlignment="1">
      <alignment horizontal="center" vertical="center" wrapText="1"/>
    </xf>
    <xf numFmtId="0" fontId="35" fillId="12" borderId="47" xfId="0" quotePrefix="1" applyFont="1" applyFill="1" applyBorder="1" applyAlignment="1">
      <alignment horizontal="center" vertical="center" wrapText="1"/>
    </xf>
    <xf numFmtId="0" fontId="35" fillId="12" borderId="25" xfId="0" quotePrefix="1" applyFont="1" applyFill="1" applyBorder="1" applyAlignment="1">
      <alignment horizontal="center" vertical="center" wrapText="1"/>
    </xf>
    <xf numFmtId="0" fontId="35" fillId="12" borderId="48" xfId="0" quotePrefix="1" applyFont="1" applyFill="1" applyBorder="1" applyAlignment="1">
      <alignment horizontal="center" vertical="center" wrapText="1"/>
    </xf>
    <xf numFmtId="170" fontId="10" fillId="0" borderId="30" xfId="2" quotePrefix="1" applyNumberFormat="1" applyFont="1" applyBorder="1" applyAlignment="1">
      <alignment horizontal="left" vertical="center"/>
    </xf>
    <xf numFmtId="170" fontId="10" fillId="0" borderId="0" xfId="2" quotePrefix="1" applyNumberFormat="1" applyFont="1" applyBorder="1" applyAlignment="1">
      <alignment horizontal="left" vertical="center"/>
    </xf>
    <xf numFmtId="170" fontId="10" fillId="0" borderId="33" xfId="2" quotePrefix="1" applyNumberFormat="1" applyFont="1" applyBorder="1" applyAlignment="1">
      <alignment horizontal="left" vertical="center"/>
    </xf>
    <xf numFmtId="170" fontId="10" fillId="0" borderId="25" xfId="2" quotePrefix="1" applyNumberFormat="1" applyFont="1" applyBorder="1" applyAlignment="1">
      <alignment horizontal="left" vertical="center"/>
    </xf>
    <xf numFmtId="165" fontId="3" fillId="8" borderId="0" xfId="1" applyNumberFormat="1" applyFill="1" applyBorder="1" applyAlignment="1" applyProtection="1">
      <alignment horizontal="center" vertical="center"/>
    </xf>
    <xf numFmtId="165" fontId="20" fillId="0" borderId="0" xfId="1" applyNumberFormat="1" applyFont="1" applyFill="1" applyBorder="1" applyAlignment="1" applyProtection="1">
      <alignment horizontal="center" vertical="center"/>
    </xf>
    <xf numFmtId="0" fontId="38" fillId="0" borderId="0" xfId="0" quotePrefix="1" applyFont="1" applyBorder="1" applyAlignment="1">
      <alignment horizontal="center"/>
    </xf>
    <xf numFmtId="0" fontId="8" fillId="5" borderId="23" xfId="0" applyFont="1" applyFill="1" applyBorder="1" applyAlignment="1">
      <alignment horizontal="center"/>
    </xf>
    <xf numFmtId="0" fontId="8" fillId="5" borderId="18" xfId="0" applyFont="1" applyFill="1" applyBorder="1" applyAlignment="1">
      <alignment horizontal="center"/>
    </xf>
    <xf numFmtId="0" fontId="8" fillId="5" borderId="16" xfId="0" applyFont="1" applyFill="1" applyBorder="1" applyAlignment="1">
      <alignment horizontal="center"/>
    </xf>
    <xf numFmtId="0" fontId="8" fillId="5" borderId="9" xfId="0" applyFont="1" applyFill="1" applyBorder="1" applyAlignment="1">
      <alignment horizontal="center"/>
    </xf>
    <xf numFmtId="0" fontId="8" fillId="5" borderId="10" xfId="0" applyFont="1" applyFill="1" applyBorder="1" applyAlignment="1">
      <alignment horizontal="center"/>
    </xf>
    <xf numFmtId="176" fontId="1" fillId="0" borderId="0" xfId="0" applyNumberFormat="1" applyFont="1"/>
  </cellXfs>
  <cellStyles count="8">
    <cellStyle name="Hipervínculo" xfId="1" builtinId="8"/>
    <cellStyle name="Millares" xfId="2" builtinId="3"/>
    <cellStyle name="Millares [0]" xfId="4" builtinId="6"/>
    <cellStyle name="Normal" xfId="0" builtinId="0"/>
    <cellStyle name="Normal 3" xfId="5"/>
    <cellStyle name="Normal_Cartera dic 2000" xfId="7"/>
    <cellStyle name="Normal_Licencias dic 1996" xfId="6"/>
    <cellStyle name="Porcentaje" xfId="3" builtinId="5"/>
  </cellStyles>
  <dxfs count="19">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09CB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7B7"/>
      <color rgb="FF4F81BD"/>
      <color rgb="FF309C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5.xml"/><Relationship Id="rId39" Type="http://schemas.openxmlformats.org/officeDocument/2006/relationships/calcChain" Target="calcChain.xml"/><Relationship Id="rId21" Type="http://schemas.openxmlformats.org/officeDocument/2006/relationships/worksheet" Target="worksheets/sheet20.xml"/><Relationship Id="rId34" Type="http://schemas.openxmlformats.org/officeDocument/2006/relationships/worksheet" Target="worksheets/sheet3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4.xml"/><Relationship Id="rId33" Type="http://schemas.openxmlformats.org/officeDocument/2006/relationships/worksheet" Target="worksheets/sheet32.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9.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worksheet" Target="worksheets/sheet31.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hartsheet" Target="chartsheets/sheet1.xml"/><Relationship Id="rId31" Type="http://schemas.openxmlformats.org/officeDocument/2006/relationships/worksheet" Target="worksheets/sheet3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worksheet" Target="worksheets/sheet34.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1163610963585563"/>
          <c:y val="0.14768185794957417"/>
          <c:w val="0.77897961068650401"/>
          <c:h val="0.76534510458920324"/>
        </c:manualLayout>
      </c:layout>
      <c:barChart>
        <c:barDir val="col"/>
        <c:grouping val="percentStacked"/>
        <c:varyColors val="0"/>
        <c:ser>
          <c:idx val="0"/>
          <c:order val="0"/>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 Casos por Año GES'!#REF!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'Gráfico Casos por Año GES'!#REF!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'Gráfico Casos por Año GES'!#REF!</c15:sqref>
                        </c15:formulaRef>
                      </c:ext>
                    </c:extLst>
                  </c:multiLvlStrRef>
                </c15:cat>
              </c15:filteredCategoryTitle>
            </c:ext>
            <c:ext xmlns:c16="http://schemas.microsoft.com/office/drawing/2014/chart" uri="{C3380CC4-5D6E-409C-BE32-E72D297353CC}">
              <c16:uniqueId val="{00000000-5028-41EE-ADC9-355518D61095}"/>
            </c:ext>
          </c:extLst>
        </c:ser>
        <c:ser>
          <c:idx val="1"/>
          <c:order val="1"/>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 Casos por Año GES'!#REF!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'Gráfico Casos por Año GES'!#REF!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'Gráfico Casos por Año GES'!#REF!</c15:sqref>
                        </c15:formulaRef>
                      </c:ext>
                    </c:extLst>
                  </c:multiLvlStrRef>
                </c15:cat>
              </c15:filteredCategoryTitle>
            </c:ext>
            <c:ext xmlns:c16="http://schemas.microsoft.com/office/drawing/2014/chart" uri="{C3380CC4-5D6E-409C-BE32-E72D297353CC}">
              <c16:uniqueId val="{00000001-5028-41EE-ADC9-355518D61095}"/>
            </c:ext>
          </c:extLst>
        </c:ser>
        <c:dLbls>
          <c:showLegendKey val="0"/>
          <c:showVal val="0"/>
          <c:showCatName val="0"/>
          <c:showSerName val="0"/>
          <c:showPercent val="0"/>
          <c:showBubbleSize val="0"/>
        </c:dLbls>
        <c:gapWidth val="150"/>
        <c:overlap val="100"/>
        <c:axId val="275153184"/>
        <c:axId val="275155424"/>
      </c:barChart>
      <c:catAx>
        <c:axId val="275153184"/>
        <c:scaling>
          <c:orientation val="minMax"/>
        </c:scaling>
        <c:delete val="0"/>
        <c:axPos val="b"/>
        <c:numFmt formatCode="General" sourceLinked="0"/>
        <c:majorTickMark val="out"/>
        <c:minorTickMark val="none"/>
        <c:tickLblPos val="nextTo"/>
        <c:txPr>
          <a:bodyPr/>
          <a:lstStyle/>
          <a:p>
            <a:pPr>
              <a:defRPr>
                <a:latin typeface="Verdana" pitchFamily="34" charset="0"/>
              </a:defRPr>
            </a:pPr>
            <a:endParaRPr lang="es-CL"/>
          </a:p>
        </c:txPr>
        <c:crossAx val="275155424"/>
        <c:crosses val="autoZero"/>
        <c:auto val="1"/>
        <c:lblAlgn val="ctr"/>
        <c:lblOffset val="100"/>
        <c:noMultiLvlLbl val="0"/>
      </c:catAx>
      <c:valAx>
        <c:axId val="275155424"/>
        <c:scaling>
          <c:orientation val="minMax"/>
          <c:min val="0"/>
        </c:scaling>
        <c:delete val="0"/>
        <c:axPos val="l"/>
        <c:numFmt formatCode="0%" sourceLinked="1"/>
        <c:majorTickMark val="out"/>
        <c:minorTickMark val="none"/>
        <c:tickLblPos val="nextTo"/>
        <c:txPr>
          <a:bodyPr/>
          <a:lstStyle/>
          <a:p>
            <a:pPr>
              <a:defRPr>
                <a:latin typeface="Verdana" pitchFamily="34" charset="0"/>
              </a:defRPr>
            </a:pPr>
            <a:endParaRPr lang="es-CL"/>
          </a:p>
        </c:txPr>
        <c:crossAx val="275153184"/>
        <c:crosses val="autoZero"/>
        <c:crossBetween val="between"/>
        <c:majorUnit val="0.2"/>
      </c:valAx>
    </c:plotArea>
    <c:legend>
      <c:legendPos val="r"/>
      <c:layout>
        <c:manualLayout>
          <c:xMode val="edge"/>
          <c:yMode val="edge"/>
          <c:x val="0.86976608862309002"/>
          <c:y val="0.41296381134176613"/>
          <c:w val="0.10384094950008092"/>
          <c:h val="9.1244094488188973E-2"/>
        </c:manualLayout>
      </c:layout>
      <c:overlay val="0"/>
      <c:spPr>
        <a:ln>
          <a:solidFill>
            <a:schemeClr val="accent1"/>
          </a:solidFill>
        </a:ln>
      </c:spPr>
      <c:txPr>
        <a:bodyPr/>
        <a:lstStyle/>
        <a:p>
          <a:pPr>
            <a:defRPr sz="1200">
              <a:latin typeface="Verdana" pitchFamily="34" charset="0"/>
            </a:defRPr>
          </a:pPr>
          <a:endParaRPr lang="es-CL"/>
        </a:p>
      </c:txPr>
    </c:legend>
    <c:plotVisOnly val="1"/>
    <c:dispBlanksAs val="gap"/>
    <c:showDLblsOverMax val="0"/>
  </c:chart>
  <c:spPr>
    <a:no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i="0">
                <a:solidFill>
                  <a:srgbClr val="0067B7"/>
                </a:solidFill>
                <a:latin typeface="Verdana" pitchFamily="34" charset="0"/>
              </a:defRPr>
            </a:pPr>
            <a:r>
              <a:rPr lang="es-ES" sz="1200" b="1">
                <a:effectLst/>
              </a:rPr>
              <a:t>NÚMERO DE CASOS GES ENTRE JUNIO Y JULIO DE CADA AÑO GES</a:t>
            </a:r>
            <a:endParaRPr lang="es-CL" sz="1200">
              <a:effectLst/>
            </a:endParaRPr>
          </a:p>
        </c:rich>
      </c:tx>
      <c:layout/>
      <c:overlay val="0"/>
    </c:title>
    <c:autoTitleDeleted val="0"/>
    <c:plotArea>
      <c:layout>
        <c:manualLayout>
          <c:layoutTarget val="inner"/>
          <c:xMode val="edge"/>
          <c:yMode val="edge"/>
          <c:x val="7.5353149825780563E-2"/>
          <c:y val="6.2493532057414834E-2"/>
          <c:w val="0.88665384636092071"/>
          <c:h val="0.82395514293299055"/>
        </c:manualLayout>
      </c:layout>
      <c:lineChart>
        <c:grouping val="standard"/>
        <c:varyColors val="0"/>
        <c:ser>
          <c:idx val="0"/>
          <c:order val="0"/>
          <c:tx>
            <c:strRef>
              <c:f>'Gráfico Casos por Año GES'!$F$40</c:f>
              <c:strCache>
                <c:ptCount val="1"/>
                <c:pt idx="0">
                  <c:v>FONASA</c:v>
                </c:pt>
              </c:strCache>
            </c:strRef>
          </c:tx>
          <c:marker>
            <c:symbol val="circle"/>
            <c:size val="6"/>
            <c:spPr>
              <a:solidFill>
                <a:schemeClr val="tx2">
                  <a:lumMod val="60000"/>
                  <a:lumOff val="40000"/>
                </a:schemeClr>
              </a:solidFill>
            </c:spPr>
          </c:marker>
          <c:dLbls>
            <c:dLbl>
              <c:idx val="1"/>
              <c:layout>
                <c:manualLayout>
                  <c:x val="-3.9141605237747359E-2"/>
                  <c:y val="3.11270182136324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ECF-4CD1-9EE1-DFC6C3986D51}"/>
                </c:ext>
              </c:extLst>
            </c:dLbl>
            <c:dLbl>
              <c:idx val="4"/>
              <c:layout>
                <c:manualLayout>
                  <c:x val="-3.9141605237747359E-2"/>
                  <c:y val="3.11270182136323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ECF-4CD1-9EE1-DFC6C3986D51}"/>
                </c:ext>
              </c:extLst>
            </c:dLbl>
            <c:spPr>
              <a:solidFill>
                <a:schemeClr val="tx2">
                  <a:lumMod val="60000"/>
                  <a:lumOff val="40000"/>
                </a:schemeClr>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'Gráfico Casos por Año GES'!$D$41:$E$56</c:f>
              <c:multiLvlStrCache>
                <c:ptCount val="16"/>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pt idx="14">
                    <c:v>Año 15 (20-21)</c:v>
                  </c:pt>
                  <c:pt idx="15">
                    <c:v>Año 15 (21-22)</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GES'!$F$41:$F$56</c:f>
              <c:numCache>
                <c:formatCode>_-* #,##0_-;\-* #,##0_-;_-* "-"??_-;_-@_-</c:formatCode>
                <c:ptCount val="16"/>
                <c:pt idx="0">
                  <c:v>1938014</c:v>
                </c:pt>
                <c:pt idx="1">
                  <c:v>1438425</c:v>
                </c:pt>
                <c:pt idx="2">
                  <c:v>2043165</c:v>
                </c:pt>
                <c:pt idx="3">
                  <c:v>2161944</c:v>
                </c:pt>
                <c:pt idx="4">
                  <c:v>1948491</c:v>
                </c:pt>
                <c:pt idx="5">
                  <c:v>2520680</c:v>
                </c:pt>
                <c:pt idx="6">
                  <c:v>2744849</c:v>
                </c:pt>
                <c:pt idx="7">
                  <c:v>2809736</c:v>
                </c:pt>
                <c:pt idx="8">
                  <c:v>3093947</c:v>
                </c:pt>
                <c:pt idx="9">
                  <c:v>3060596</c:v>
                </c:pt>
                <c:pt idx="10">
                  <c:v>3091912</c:v>
                </c:pt>
                <c:pt idx="11">
                  <c:v>2978278</c:v>
                </c:pt>
                <c:pt idx="12">
                  <c:v>3258121</c:v>
                </c:pt>
                <c:pt idx="13">
                  <c:v>3401345</c:v>
                </c:pt>
                <c:pt idx="14">
                  <c:v>2709354</c:v>
                </c:pt>
                <c:pt idx="15">
                  <c:v>2140662</c:v>
                </c:pt>
              </c:numCache>
            </c:numRef>
          </c:val>
          <c:smooth val="0"/>
          <c:extLst>
            <c:ext xmlns:c16="http://schemas.microsoft.com/office/drawing/2014/chart" uri="{C3380CC4-5D6E-409C-BE32-E72D297353CC}">
              <c16:uniqueId val="{00000002-FECF-4CD1-9EE1-DFC6C3986D51}"/>
            </c:ext>
          </c:extLst>
        </c:ser>
        <c:ser>
          <c:idx val="1"/>
          <c:order val="1"/>
          <c:tx>
            <c:strRef>
              <c:f>'Gráfico Casos por Año GES'!$G$40</c:f>
              <c:strCache>
                <c:ptCount val="1"/>
                <c:pt idx="0">
                  <c:v>ISAPRE</c:v>
                </c:pt>
              </c:strCache>
            </c:strRef>
          </c:tx>
          <c:marker>
            <c:symbol val="circle"/>
            <c:size val="6"/>
          </c:marker>
          <c:dLbls>
            <c:spPr>
              <a:solidFill>
                <a:schemeClr val="accent2"/>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'Gráfico Casos por Año GES'!$D$41:$E$56</c:f>
              <c:multiLvlStrCache>
                <c:ptCount val="16"/>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pt idx="14">
                    <c:v>Año 15 (20-21)</c:v>
                  </c:pt>
                  <c:pt idx="15">
                    <c:v>Año 15 (21-22)</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GES'!$G$41:$G$56</c:f>
              <c:numCache>
                <c:formatCode>_-* #,##0_-;\-* #,##0_-;_-* "-"??_-;_-@_-</c:formatCode>
                <c:ptCount val="16"/>
                <c:pt idx="0">
                  <c:v>83835</c:v>
                </c:pt>
                <c:pt idx="1">
                  <c:v>97042</c:v>
                </c:pt>
                <c:pt idx="2">
                  <c:v>97634</c:v>
                </c:pt>
                <c:pt idx="3">
                  <c:v>131760</c:v>
                </c:pt>
                <c:pt idx="4">
                  <c:v>112750</c:v>
                </c:pt>
                <c:pt idx="5">
                  <c:v>132837</c:v>
                </c:pt>
                <c:pt idx="6">
                  <c:v>126566</c:v>
                </c:pt>
                <c:pt idx="7">
                  <c:v>111927</c:v>
                </c:pt>
                <c:pt idx="8">
                  <c:v>162713</c:v>
                </c:pt>
                <c:pt idx="9">
                  <c:v>185252</c:v>
                </c:pt>
                <c:pt idx="10">
                  <c:v>188235</c:v>
                </c:pt>
                <c:pt idx="11">
                  <c:v>184347</c:v>
                </c:pt>
                <c:pt idx="12">
                  <c:v>171240</c:v>
                </c:pt>
                <c:pt idx="13">
                  <c:v>195506</c:v>
                </c:pt>
                <c:pt idx="14">
                  <c:v>167414</c:v>
                </c:pt>
                <c:pt idx="15">
                  <c:v>131332</c:v>
                </c:pt>
              </c:numCache>
            </c:numRef>
          </c:val>
          <c:smooth val="0"/>
          <c:extLst>
            <c:ext xmlns:c16="http://schemas.microsoft.com/office/drawing/2014/chart" uri="{C3380CC4-5D6E-409C-BE32-E72D297353CC}">
              <c16:uniqueId val="{00000003-FECF-4CD1-9EE1-DFC6C3986D51}"/>
            </c:ext>
          </c:extLst>
        </c:ser>
        <c:dLbls>
          <c:showLegendKey val="0"/>
          <c:showVal val="0"/>
          <c:showCatName val="0"/>
          <c:showSerName val="0"/>
          <c:showPercent val="0"/>
          <c:showBubbleSize val="0"/>
        </c:dLbls>
        <c:marker val="1"/>
        <c:smooth val="0"/>
        <c:axId val="279225376"/>
        <c:axId val="466569088"/>
      </c:lineChart>
      <c:catAx>
        <c:axId val="279225376"/>
        <c:scaling>
          <c:orientation val="minMax"/>
        </c:scaling>
        <c:delete val="0"/>
        <c:axPos val="b"/>
        <c:majorGridlines>
          <c:spPr>
            <a:ln w="3175">
              <a:prstDash val="sysDot"/>
            </a:ln>
          </c:spPr>
        </c:majorGridlines>
        <c:numFmt formatCode="General" sourceLinked="1"/>
        <c:majorTickMark val="none"/>
        <c:minorTickMark val="none"/>
        <c:tickLblPos val="nextTo"/>
        <c:txPr>
          <a:bodyPr/>
          <a:lstStyle/>
          <a:p>
            <a:pPr>
              <a:defRPr sz="650">
                <a:latin typeface="Verdana" pitchFamily="34" charset="0"/>
              </a:defRPr>
            </a:pPr>
            <a:endParaRPr lang="es-CL"/>
          </a:p>
        </c:txPr>
        <c:crossAx val="466569088"/>
        <c:crosses val="autoZero"/>
        <c:auto val="1"/>
        <c:lblAlgn val="ctr"/>
        <c:lblOffset val="100"/>
        <c:noMultiLvlLbl val="0"/>
      </c:catAx>
      <c:valAx>
        <c:axId val="466569088"/>
        <c:scaling>
          <c:orientation val="minMax"/>
          <c:max val="3500000"/>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279225376"/>
        <c:crosses val="autoZero"/>
        <c:crossBetween val="between"/>
        <c:majorUnit val="100000"/>
      </c:valAx>
    </c:plotArea>
    <c:legend>
      <c:legendPos val="b"/>
      <c:layout>
        <c:manualLayout>
          <c:xMode val="edge"/>
          <c:yMode val="edge"/>
          <c:x val="8.4202838165474262E-4"/>
          <c:y val="0.90353359471949346"/>
          <c:w val="6.5042719125178103E-2"/>
          <c:h val="7.2899020830035077E-2"/>
        </c:manualLayout>
      </c:layout>
      <c:overlay val="0"/>
    </c:legend>
    <c:plotVisOnly val="1"/>
    <c:dispBlanksAs val="gap"/>
    <c:showDLblsOverMax val="0"/>
  </c:chart>
  <c:spPr>
    <a:noFill/>
    <a:ln>
      <a:noFill/>
    </a:ln>
  </c:sp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i="0">
                <a:solidFill>
                  <a:srgbClr val="0067B7"/>
                </a:solidFill>
                <a:latin typeface="Verdana" pitchFamily="34" charset="0"/>
              </a:defRPr>
            </a:pPr>
            <a:r>
              <a:rPr lang="es-ES" sz="1200" b="1">
                <a:effectLst/>
              </a:rPr>
              <a:t>NÚMERO DE CASOS GES ENTRE ENERO Y DICIEMBRE DE CADA AÑO</a:t>
            </a:r>
            <a:endParaRPr lang="es-CL" sz="1200">
              <a:effectLst/>
            </a:endParaRPr>
          </a:p>
        </c:rich>
      </c:tx>
      <c:layout/>
      <c:overlay val="0"/>
    </c:title>
    <c:autoTitleDeleted val="0"/>
    <c:plotArea>
      <c:layout>
        <c:manualLayout>
          <c:layoutTarget val="inner"/>
          <c:xMode val="edge"/>
          <c:yMode val="edge"/>
          <c:x val="0.13984921902419645"/>
          <c:y val="0.11936172865629494"/>
          <c:w val="0.81440663564079174"/>
          <c:h val="0.73476137117301066"/>
        </c:manualLayout>
      </c:layout>
      <c:lineChart>
        <c:grouping val="standard"/>
        <c:varyColors val="0"/>
        <c:ser>
          <c:idx val="0"/>
          <c:order val="0"/>
          <c:tx>
            <c:strRef>
              <c:f>'Gráfico Casos por Año Calendari'!$V$2</c:f>
              <c:strCache>
                <c:ptCount val="1"/>
                <c:pt idx="0">
                  <c:v>FONASA</c:v>
                </c:pt>
              </c:strCache>
            </c:strRef>
          </c:tx>
          <c:marker>
            <c:symbol val="circle"/>
            <c:size val="6"/>
            <c:spPr>
              <a:solidFill>
                <a:schemeClr val="tx2">
                  <a:lumMod val="60000"/>
                  <a:lumOff val="40000"/>
                </a:schemeClr>
              </a:solidFill>
            </c:spPr>
          </c:marker>
          <c:dLbls>
            <c:dLbl>
              <c:idx val="1"/>
              <c:layout>
                <c:manualLayout>
                  <c:x val="-2.6366927917324354E-2"/>
                  <c:y val="2.82385481035648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5FF-404F-8FE9-BC98D32437C5}"/>
                </c:ext>
              </c:extLst>
            </c:dLbl>
            <c:dLbl>
              <c:idx val="4"/>
              <c:layout>
                <c:manualLayout>
                  <c:x val="-2.8850557932865575E-2"/>
                  <c:y val="-2.91370721516954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5FF-404F-8FE9-BC98D32437C5}"/>
                </c:ext>
              </c:extLst>
            </c:dLbl>
            <c:dLbl>
              <c:idx val="5"/>
              <c:layout>
                <c:manualLayout>
                  <c:x val="-2.5401304124354096E-2"/>
                  <c:y val="3.827404691296695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5FF-404F-8FE9-BC98D32437C5}"/>
                </c:ext>
              </c:extLst>
            </c:dLbl>
            <c:dLbl>
              <c:idx val="8"/>
              <c:layout>
                <c:manualLayout>
                  <c:x val="-2.891853176522112E-2"/>
                  <c:y val="-3.65582224299884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5FF-404F-8FE9-BC98D32437C5}"/>
                </c:ext>
              </c:extLst>
            </c:dLbl>
            <c:dLbl>
              <c:idx val="10"/>
              <c:layout>
                <c:manualLayout>
                  <c:x val="-3.0229423089205391E-2"/>
                  <c:y val="-4.22090095880872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5FF-404F-8FE9-BC98D32437C5}"/>
                </c:ext>
              </c:extLst>
            </c:dLbl>
            <c:dLbl>
              <c:idx val="11"/>
              <c:layout>
                <c:manualLayout>
                  <c:x val="-2.9087021712089E-2"/>
                  <c:y val="3.427344309234073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98B-4858-875B-93296D12D967}"/>
                </c:ext>
              </c:extLst>
            </c:dLbl>
            <c:dLbl>
              <c:idx val="15"/>
              <c:layout>
                <c:manualLayout>
                  <c:x val="-2.6190150333178227E-2"/>
                  <c:y val="3.17997263329096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98B-4858-875B-93296D12D967}"/>
                </c:ext>
              </c:extLst>
            </c:dLbl>
            <c:spPr>
              <a:solidFill>
                <a:schemeClr val="tx2">
                  <a:lumMod val="60000"/>
                  <a:lumOff val="40000"/>
                </a:schemeClr>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'Gráfico Casos por Año Calendari'!$U$3:$U$18</c:f>
              <c:numCache>
                <c:formatCode>0_ ;\-0\ </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'Gráfico Casos por Año Calendari'!$V$3:$V$18</c:f>
              <c:numCache>
                <c:formatCode>_-* #,##0_-;\-* #,##0_-;_-* "-"??_-;_-@_-</c:formatCode>
                <c:ptCount val="16"/>
                <c:pt idx="0">
                  <c:v>1322618</c:v>
                </c:pt>
                <c:pt idx="1">
                  <c:v>1338363</c:v>
                </c:pt>
                <c:pt idx="2">
                  <c:v>1691878</c:v>
                </c:pt>
                <c:pt idx="3">
                  <c:v>2212182</c:v>
                </c:pt>
                <c:pt idx="4">
                  <c:v>2175314</c:v>
                </c:pt>
                <c:pt idx="5">
                  <c:v>1984574</c:v>
                </c:pt>
                <c:pt idx="6">
                  <c:v>2684973</c:v>
                </c:pt>
                <c:pt idx="7">
                  <c:v>2781733</c:v>
                </c:pt>
                <c:pt idx="8">
                  <c:v>2978702</c:v>
                </c:pt>
                <c:pt idx="9">
                  <c:v>3062912</c:v>
                </c:pt>
                <c:pt idx="10">
                  <c:v>3096124</c:v>
                </c:pt>
                <c:pt idx="11">
                  <c:v>2971590</c:v>
                </c:pt>
                <c:pt idx="12">
                  <c:v>3264020</c:v>
                </c:pt>
                <c:pt idx="13">
                  <c:v>3184310</c:v>
                </c:pt>
                <c:pt idx="14">
                  <c:v>3396714</c:v>
                </c:pt>
                <c:pt idx="15">
                  <c:v>1980456</c:v>
                </c:pt>
              </c:numCache>
            </c:numRef>
          </c:val>
          <c:smooth val="0"/>
          <c:extLst>
            <c:ext xmlns:c16="http://schemas.microsoft.com/office/drawing/2014/chart" uri="{C3380CC4-5D6E-409C-BE32-E72D297353CC}">
              <c16:uniqueId val="{00000005-65FF-404F-8FE9-BC98D32437C5}"/>
            </c:ext>
          </c:extLst>
        </c:ser>
        <c:ser>
          <c:idx val="1"/>
          <c:order val="1"/>
          <c:tx>
            <c:strRef>
              <c:f>'Gráfico Casos por Año Calendari'!$W$2</c:f>
              <c:strCache>
                <c:ptCount val="1"/>
                <c:pt idx="0">
                  <c:v>ISAPRE</c:v>
                </c:pt>
              </c:strCache>
            </c:strRef>
          </c:tx>
          <c:marker>
            <c:symbol val="circle"/>
            <c:size val="6"/>
          </c:marker>
          <c:dLbls>
            <c:spPr>
              <a:solidFill>
                <a:schemeClr val="accent2"/>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'Gráfico Casos por Año Calendari'!$U$3:$U$18</c:f>
              <c:numCache>
                <c:formatCode>0_ ;\-0\ </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'Gráfico Casos por Año Calendari'!$W$3:$W$18</c:f>
              <c:numCache>
                <c:formatCode>_-* #,##0_-;\-* #,##0_-;_-* "-"??_-;_-@_-</c:formatCode>
                <c:ptCount val="16"/>
                <c:pt idx="0">
                  <c:v>47555</c:v>
                </c:pt>
                <c:pt idx="1">
                  <c:v>89786</c:v>
                </c:pt>
                <c:pt idx="2">
                  <c:v>95706</c:v>
                </c:pt>
                <c:pt idx="3">
                  <c:v>123950</c:v>
                </c:pt>
                <c:pt idx="4">
                  <c:v>110509</c:v>
                </c:pt>
                <c:pt idx="5">
                  <c:v>124810</c:v>
                </c:pt>
                <c:pt idx="6">
                  <c:v>126952</c:v>
                </c:pt>
                <c:pt idx="7">
                  <c:v>118791</c:v>
                </c:pt>
                <c:pt idx="8">
                  <c:v>141845</c:v>
                </c:pt>
                <c:pt idx="9">
                  <c:v>180115</c:v>
                </c:pt>
                <c:pt idx="10">
                  <c:v>175393</c:v>
                </c:pt>
                <c:pt idx="11">
                  <c:v>191484</c:v>
                </c:pt>
                <c:pt idx="12">
                  <c:v>177764</c:v>
                </c:pt>
                <c:pt idx="13">
                  <c:v>180552</c:v>
                </c:pt>
                <c:pt idx="14">
                  <c:v>194535</c:v>
                </c:pt>
                <c:pt idx="15">
                  <c:v>132694</c:v>
                </c:pt>
              </c:numCache>
            </c:numRef>
          </c:val>
          <c:smooth val="0"/>
          <c:extLst>
            <c:ext xmlns:c16="http://schemas.microsoft.com/office/drawing/2014/chart" uri="{C3380CC4-5D6E-409C-BE32-E72D297353CC}">
              <c16:uniqueId val="{00000006-65FF-404F-8FE9-BC98D32437C5}"/>
            </c:ext>
          </c:extLst>
        </c:ser>
        <c:dLbls>
          <c:showLegendKey val="0"/>
          <c:showVal val="0"/>
          <c:showCatName val="0"/>
          <c:showSerName val="0"/>
          <c:showPercent val="0"/>
          <c:showBubbleSize val="0"/>
        </c:dLbls>
        <c:marker val="1"/>
        <c:smooth val="0"/>
        <c:axId val="186768464"/>
        <c:axId val="186769024"/>
      </c:lineChart>
      <c:catAx>
        <c:axId val="186768464"/>
        <c:scaling>
          <c:orientation val="minMax"/>
        </c:scaling>
        <c:delete val="0"/>
        <c:axPos val="b"/>
        <c:majorGridlines>
          <c:spPr>
            <a:ln w="3175">
              <a:prstDash val="sysDot"/>
            </a:ln>
          </c:spPr>
        </c:majorGridlines>
        <c:numFmt formatCode="0_ ;\-0\ " sourceLinked="1"/>
        <c:majorTickMark val="none"/>
        <c:minorTickMark val="none"/>
        <c:tickLblPos val="nextTo"/>
        <c:txPr>
          <a:bodyPr/>
          <a:lstStyle/>
          <a:p>
            <a:pPr>
              <a:defRPr sz="800">
                <a:latin typeface="Verdana" pitchFamily="34" charset="0"/>
              </a:defRPr>
            </a:pPr>
            <a:endParaRPr lang="es-CL"/>
          </a:p>
        </c:txPr>
        <c:crossAx val="186769024"/>
        <c:crosses val="autoZero"/>
        <c:auto val="1"/>
        <c:lblAlgn val="ctr"/>
        <c:lblOffset val="100"/>
        <c:noMultiLvlLbl val="0"/>
      </c:catAx>
      <c:valAx>
        <c:axId val="186769024"/>
        <c:scaling>
          <c:orientation val="minMax"/>
        </c:scaling>
        <c:delete val="0"/>
        <c:axPos val="l"/>
        <c:numFmt formatCode="_-* #,##0_-;\-* #,##0_-;_-* &quot;-&quot;??_-;_-@_-" sourceLinked="1"/>
        <c:majorTickMark val="none"/>
        <c:minorTickMark val="none"/>
        <c:tickLblPos val="nextTo"/>
        <c:spPr>
          <a:ln w="9525">
            <a:solidFill>
              <a:schemeClr val="accent1"/>
            </a:solidFill>
          </a:ln>
        </c:spPr>
        <c:txPr>
          <a:bodyPr/>
          <a:lstStyle/>
          <a:p>
            <a:pPr>
              <a:defRPr sz="600">
                <a:solidFill>
                  <a:schemeClr val="tx2">
                    <a:lumMod val="60000"/>
                    <a:lumOff val="40000"/>
                  </a:schemeClr>
                </a:solidFill>
                <a:latin typeface="Verdana" pitchFamily="34" charset="0"/>
              </a:defRPr>
            </a:pPr>
            <a:endParaRPr lang="es-CL"/>
          </a:p>
        </c:txPr>
        <c:crossAx val="186768464"/>
        <c:crosses val="autoZero"/>
        <c:crossBetween val="between"/>
        <c:majorUnit val="100000"/>
      </c:valAx>
      <c:spPr>
        <a:noFill/>
        <a:ln w="25400">
          <a:noFill/>
        </a:ln>
      </c:spPr>
    </c:plotArea>
    <c:legend>
      <c:legendPos val="b"/>
      <c:layout/>
      <c:overlay val="0"/>
    </c:legend>
    <c:plotVisOnly val="1"/>
    <c:dispBlanksAs val="gap"/>
    <c:showDLblsOverMax val="0"/>
  </c:chart>
  <c:spPr>
    <a:noFill/>
    <a:ln>
      <a:noFill/>
    </a:ln>
  </c:spPr>
  <c:printSettings>
    <c:headerFooter/>
    <c:pageMargins b="0.75000000000000522" l="0.70000000000000062" r="0.70000000000000062" t="0.750000000000005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Distribución de casos acumulados a diciembre de cada año</a:t>
            </a:r>
          </a:p>
        </c:rich>
      </c:tx>
      <c:overlay val="1"/>
    </c:title>
    <c:autoTitleDeleted val="0"/>
    <c:plotArea>
      <c:layout>
        <c:manualLayout>
          <c:layoutTarget val="inner"/>
          <c:xMode val="edge"/>
          <c:yMode val="edge"/>
          <c:x val="8.8146620561318723E-2"/>
          <c:y val="0.10878151594687054"/>
          <c:w val="0.76989834604008112"/>
          <c:h val="0.82718225562713754"/>
        </c:manualLayout>
      </c:layout>
      <c:barChart>
        <c:barDir val="col"/>
        <c:grouping val="percentStacked"/>
        <c:varyColors val="0"/>
        <c:ser>
          <c:idx val="0"/>
          <c:order val="0"/>
          <c:tx>
            <c:strRef>
              <c:f>'Gráficos Casos Acumulados'!$H$36</c:f>
              <c:strCache>
                <c:ptCount val="1"/>
                <c:pt idx="0">
                  <c:v>Fonasa</c:v>
                </c:pt>
              </c:strCache>
            </c:strRef>
          </c:tx>
          <c:invertIfNegative val="0"/>
          <c:dLbls>
            <c:spPr>
              <a:noFill/>
              <a:ln>
                <a:noFill/>
              </a:ln>
              <a:effectLst/>
            </c:spPr>
            <c:txPr>
              <a:bodyPr/>
              <a:lstStyle/>
              <a:p>
                <a:pPr>
                  <a:defRPr sz="11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Acumulados'!$H$37:$H$41</c:f>
              <c:numCache>
                <c:formatCode>0.0%</c:formatCode>
                <c:ptCount val="5"/>
                <c:pt idx="0">
                  <c:v>0.94842602713247171</c:v>
                </c:pt>
                <c:pt idx="1">
                  <c:v>0.94917510901663305</c:v>
                </c:pt>
                <c:pt idx="2">
                  <c:v>0.94761577745752801</c:v>
                </c:pt>
                <c:pt idx="3">
                  <c:v>0.94904955447013539</c:v>
                </c:pt>
                <c:pt idx="4">
                  <c:v>0.95074228733186694</c:v>
                </c:pt>
              </c:numCache>
            </c:numRef>
          </c:val>
          <c:extLst>
            <c:ext xmlns:c16="http://schemas.microsoft.com/office/drawing/2014/chart" uri="{C3380CC4-5D6E-409C-BE32-E72D297353CC}">
              <c16:uniqueId val="{00000000-E524-4CE4-9BD8-DB8F0A0DB8FD}"/>
            </c:ext>
          </c:extLst>
        </c:ser>
        <c:ser>
          <c:idx val="1"/>
          <c:order val="1"/>
          <c:tx>
            <c:strRef>
              <c:f>'Gráficos Casos Acumulados'!$I$36</c:f>
              <c:strCache>
                <c:ptCount val="1"/>
                <c:pt idx="0">
                  <c:v>Isapre</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Acumulados'!$I$37:$I$41</c:f>
              <c:numCache>
                <c:formatCode>0.0%</c:formatCode>
                <c:ptCount val="5"/>
                <c:pt idx="0">
                  <c:v>5.1573972867528323E-2</c:v>
                </c:pt>
                <c:pt idx="1">
                  <c:v>5.0824890983366941E-2</c:v>
                </c:pt>
                <c:pt idx="2">
                  <c:v>5.2384222542472041E-2</c:v>
                </c:pt>
                <c:pt idx="3">
                  <c:v>5.0950445529864642E-2</c:v>
                </c:pt>
                <c:pt idx="4">
                  <c:v>4.9257712668133009E-2</c:v>
                </c:pt>
              </c:numCache>
            </c:numRef>
          </c:val>
          <c:extLst>
            <c:ext xmlns:c16="http://schemas.microsoft.com/office/drawing/2014/chart" uri="{C3380CC4-5D6E-409C-BE32-E72D297353CC}">
              <c16:uniqueId val="{00000001-E524-4CE4-9BD8-DB8F0A0DB8FD}"/>
            </c:ext>
          </c:extLst>
        </c:ser>
        <c:dLbls>
          <c:showLegendKey val="0"/>
          <c:showVal val="0"/>
          <c:showCatName val="0"/>
          <c:showSerName val="0"/>
          <c:showPercent val="0"/>
          <c:showBubbleSize val="0"/>
        </c:dLbls>
        <c:gapWidth val="150"/>
        <c:overlap val="100"/>
        <c:axId val="478688320"/>
        <c:axId val="478688880"/>
      </c:barChart>
      <c:catAx>
        <c:axId val="478688320"/>
        <c:scaling>
          <c:orientation val="minMax"/>
        </c:scaling>
        <c:delete val="0"/>
        <c:axPos val="b"/>
        <c:numFmt formatCode="General" sourceLinked="0"/>
        <c:majorTickMark val="out"/>
        <c:minorTickMark val="none"/>
        <c:tickLblPos val="nextTo"/>
        <c:txPr>
          <a:bodyPr/>
          <a:lstStyle/>
          <a:p>
            <a:pPr>
              <a:defRPr sz="1000" b="1">
                <a:latin typeface="Verdana" pitchFamily="34" charset="0"/>
              </a:defRPr>
            </a:pPr>
            <a:endParaRPr lang="es-CL"/>
          </a:p>
        </c:txPr>
        <c:crossAx val="478688880"/>
        <c:crossesAt val="0"/>
        <c:auto val="1"/>
        <c:lblAlgn val="ctr"/>
        <c:lblOffset val="100"/>
        <c:noMultiLvlLbl val="0"/>
      </c:catAx>
      <c:valAx>
        <c:axId val="478688880"/>
        <c:scaling>
          <c:orientation val="minMax"/>
          <c:min val="0"/>
        </c:scaling>
        <c:delete val="0"/>
        <c:axPos val="l"/>
        <c:majorGridlines/>
        <c:numFmt formatCode="0%" sourceLinked="1"/>
        <c:majorTickMark val="out"/>
        <c:minorTickMark val="none"/>
        <c:tickLblPos val="nextTo"/>
        <c:txPr>
          <a:bodyPr/>
          <a:lstStyle/>
          <a:p>
            <a:pPr>
              <a:defRPr sz="1000" b="1">
                <a:latin typeface="Verdana" pitchFamily="34" charset="0"/>
              </a:defRPr>
            </a:pPr>
            <a:endParaRPr lang="es-CL"/>
          </a:p>
        </c:txPr>
        <c:crossAx val="478688320"/>
        <c:crosses val="autoZero"/>
        <c:crossBetween val="between"/>
        <c:majorUnit val="0.2"/>
      </c:valAx>
    </c:plotArea>
    <c:legend>
      <c:legendPos val="r"/>
      <c:overlay val="0"/>
      <c:txPr>
        <a:bodyPr/>
        <a:lstStyle/>
        <a:p>
          <a:pPr>
            <a:defRPr sz="1400">
              <a:latin typeface="Verdana" pitchFamily="34" charset="0"/>
            </a:defRPr>
          </a:pPr>
          <a:endParaRPr lang="es-CL"/>
        </a:p>
      </c:txPr>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solidFill>
                  <a:srgbClr val="0067B7"/>
                </a:solidFill>
                <a:latin typeface="Verdana" pitchFamily="34" charset="0"/>
              </a:defRPr>
            </a:pPr>
            <a:r>
              <a:rPr lang="en-US" sz="1200" b="1">
                <a:effectLst/>
              </a:rPr>
              <a:t>DISTRIBUCIÓN DE CASOS ACUMULADOS SEGÚN MODALIDAD DE ATENCIÓN Y SUBSISTEMA A JUNIO 2020</a:t>
            </a:r>
            <a:endParaRPr lang="es-CL" sz="1200">
              <a:effectLst/>
            </a:endParaRPr>
          </a:p>
        </c:rich>
      </c:tx>
      <c:layout/>
      <c:overlay val="1"/>
    </c:title>
    <c:autoTitleDeleted val="0"/>
    <c:plotArea>
      <c:layout>
        <c:manualLayout>
          <c:layoutTarget val="inner"/>
          <c:xMode val="edge"/>
          <c:yMode val="edge"/>
          <c:x val="8.6920232796987365E-2"/>
          <c:y val="0.11624437570303719"/>
          <c:w val="0.89394933242040731"/>
          <c:h val="0.76276645106861662"/>
        </c:manualLayout>
      </c:layout>
      <c:barChart>
        <c:barDir val="col"/>
        <c:grouping val="percentStacked"/>
        <c:varyColors val="0"/>
        <c:ser>
          <c:idx val="0"/>
          <c:order val="0"/>
          <c:tx>
            <c:strRef>
              <c:f>'Gráfico Tipo Atención'!$Q$10</c:f>
              <c:strCache>
                <c:ptCount val="1"/>
                <c:pt idx="0">
                  <c:v>Ambulatorio</c:v>
                </c:pt>
              </c:strCache>
            </c:strRef>
          </c:tx>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9F9-44DD-AC26-C79500DADE35}"/>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9F9-44DD-AC26-C79500DADE35}"/>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Atención'!$R$5:$T$5</c:f>
              <c:strCache>
                <c:ptCount val="3"/>
                <c:pt idx="0">
                  <c:v>Fonasa</c:v>
                </c:pt>
                <c:pt idx="1">
                  <c:v>Isapre </c:v>
                </c:pt>
                <c:pt idx="2">
                  <c:v>Sistema</c:v>
                </c:pt>
              </c:strCache>
            </c:strRef>
          </c:cat>
          <c:val>
            <c:numRef>
              <c:f>'Gráfico Tipo Atención'!$R$10:$T$10</c:f>
              <c:numCache>
                <c:formatCode>0.0%</c:formatCode>
                <c:ptCount val="3"/>
                <c:pt idx="0">
                  <c:v>0.69782705986492011</c:v>
                </c:pt>
                <c:pt idx="1">
                  <c:v>0.73272071882441159</c:v>
                </c:pt>
                <c:pt idx="2">
                  <c:v>0.69965125328436606</c:v>
                </c:pt>
              </c:numCache>
            </c:numRef>
          </c:val>
          <c:extLst>
            <c:ext xmlns:c16="http://schemas.microsoft.com/office/drawing/2014/chart" uri="{C3380CC4-5D6E-409C-BE32-E72D297353CC}">
              <c16:uniqueId val="{00000003-B9F9-44DD-AC26-C79500DADE35}"/>
            </c:ext>
          </c:extLst>
        </c:ser>
        <c:ser>
          <c:idx val="1"/>
          <c:order val="1"/>
          <c:tx>
            <c:strRef>
              <c:f>'Gráfico Tipo Atención'!$Q$11</c:f>
              <c:strCache>
                <c:ptCount val="1"/>
                <c:pt idx="0">
                  <c:v>Hospitalario</c:v>
                </c:pt>
              </c:strCache>
            </c:strRef>
          </c:tx>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9F9-44DD-AC26-C79500DADE35}"/>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9F9-44DD-AC26-C79500DADE35}"/>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Atención'!$R$5:$T$5</c:f>
              <c:strCache>
                <c:ptCount val="3"/>
                <c:pt idx="0">
                  <c:v>Fonasa</c:v>
                </c:pt>
                <c:pt idx="1">
                  <c:v>Isapre </c:v>
                </c:pt>
                <c:pt idx="2">
                  <c:v>Sistema</c:v>
                </c:pt>
              </c:strCache>
            </c:strRef>
          </c:cat>
          <c:val>
            <c:numRef>
              <c:f>'Gráfico Tipo Atención'!$R$11:$T$11</c:f>
              <c:numCache>
                <c:formatCode>0.0%</c:formatCode>
                <c:ptCount val="3"/>
                <c:pt idx="0">
                  <c:v>0.11394602825446518</c:v>
                </c:pt>
                <c:pt idx="1">
                  <c:v>0.10523199978950969</c:v>
                </c:pt>
                <c:pt idx="2">
                  <c:v>0.11349047060139442</c:v>
                </c:pt>
              </c:numCache>
            </c:numRef>
          </c:val>
          <c:extLst>
            <c:ext xmlns:c16="http://schemas.microsoft.com/office/drawing/2014/chart" uri="{C3380CC4-5D6E-409C-BE32-E72D297353CC}">
              <c16:uniqueId val="{00000007-B9F9-44DD-AC26-C79500DADE35}"/>
            </c:ext>
          </c:extLst>
        </c:ser>
        <c:ser>
          <c:idx val="2"/>
          <c:order val="2"/>
          <c:tx>
            <c:strRef>
              <c:f>'Gráfico Tipo Atención'!$Q$12</c:f>
              <c:strCache>
                <c:ptCount val="1"/>
                <c:pt idx="0">
                  <c:v>Mixto</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'Gráfico Tipo Atención'!$R$5:$T$5</c:f>
              <c:strCache>
                <c:ptCount val="3"/>
                <c:pt idx="0">
                  <c:v>Fonasa</c:v>
                </c:pt>
                <c:pt idx="1">
                  <c:v>Isapre </c:v>
                </c:pt>
                <c:pt idx="2">
                  <c:v>Sistema</c:v>
                </c:pt>
              </c:strCache>
            </c:strRef>
          </c:cat>
          <c:val>
            <c:numRef>
              <c:f>'Gráfico Tipo Atención'!$R$12:$T$12</c:f>
              <c:numCache>
                <c:formatCode>0.0%</c:formatCode>
                <c:ptCount val="3"/>
                <c:pt idx="0">
                  <c:v>0.18822691188061477</c:v>
                </c:pt>
                <c:pt idx="1">
                  <c:v>0.16204728138607868</c:v>
                </c:pt>
                <c:pt idx="2">
                  <c:v>0.1868582761142395</c:v>
                </c:pt>
              </c:numCache>
            </c:numRef>
          </c:val>
          <c:extLst>
            <c:ext xmlns:c16="http://schemas.microsoft.com/office/drawing/2014/chart" uri="{C3380CC4-5D6E-409C-BE32-E72D297353CC}">
              <c16:uniqueId val="{00000008-B9F9-44DD-AC26-C79500DADE35}"/>
            </c:ext>
          </c:extLst>
        </c:ser>
        <c:dLbls>
          <c:showLegendKey val="0"/>
          <c:showVal val="0"/>
          <c:showCatName val="0"/>
          <c:showSerName val="0"/>
          <c:showPercent val="0"/>
          <c:showBubbleSize val="0"/>
        </c:dLbls>
        <c:gapWidth val="75"/>
        <c:overlap val="100"/>
        <c:axId val="480552864"/>
        <c:axId val="480553424"/>
      </c:barChart>
      <c:catAx>
        <c:axId val="480552864"/>
        <c:scaling>
          <c:orientation val="minMax"/>
        </c:scaling>
        <c:delete val="0"/>
        <c:axPos val="b"/>
        <c:numFmt formatCode="General" sourceLinked="0"/>
        <c:majorTickMark val="none"/>
        <c:minorTickMark val="none"/>
        <c:tickLblPos val="nextTo"/>
        <c:txPr>
          <a:bodyPr/>
          <a:lstStyle/>
          <a:p>
            <a:pPr>
              <a:defRPr sz="1000" b="1">
                <a:latin typeface="Verdana" pitchFamily="34" charset="0"/>
              </a:defRPr>
            </a:pPr>
            <a:endParaRPr lang="es-CL"/>
          </a:p>
        </c:txPr>
        <c:crossAx val="480553424"/>
        <c:crosses val="autoZero"/>
        <c:auto val="1"/>
        <c:lblAlgn val="ctr"/>
        <c:lblOffset val="100"/>
        <c:noMultiLvlLbl val="0"/>
      </c:catAx>
      <c:valAx>
        <c:axId val="480553424"/>
        <c:scaling>
          <c:orientation val="minMax"/>
        </c:scaling>
        <c:delete val="0"/>
        <c:axPos val="l"/>
        <c:numFmt formatCode="0%" sourceLinked="1"/>
        <c:majorTickMark val="none"/>
        <c:minorTickMark val="none"/>
        <c:tickLblPos val="nextTo"/>
        <c:spPr>
          <a:noFill/>
          <a:ln w="9525">
            <a:noFill/>
          </a:ln>
        </c:spPr>
        <c:txPr>
          <a:bodyPr/>
          <a:lstStyle/>
          <a:p>
            <a:pPr>
              <a:defRPr sz="1000" b="1">
                <a:latin typeface="Verdana" pitchFamily="34" charset="0"/>
              </a:defRPr>
            </a:pPr>
            <a:endParaRPr lang="es-CL"/>
          </a:p>
        </c:txPr>
        <c:crossAx val="480552864"/>
        <c:crosses val="autoZero"/>
        <c:crossBetween val="between"/>
        <c:majorUnit val="0.2"/>
      </c:valAx>
      <c:spPr>
        <a:noFill/>
        <a:ln>
          <a:noFill/>
        </a:ln>
      </c:spPr>
    </c:plotArea>
    <c:legend>
      <c:legendPos val="b"/>
      <c:layout/>
      <c:overlay val="0"/>
      <c:spPr>
        <a:ln>
          <a:solidFill>
            <a:schemeClr val="accent1"/>
          </a:solidFill>
        </a:ln>
      </c:spPr>
      <c:txPr>
        <a:bodyPr/>
        <a:lstStyle/>
        <a:p>
          <a:pPr>
            <a:defRPr sz="1400">
              <a:latin typeface="Verdana" pitchFamily="34" charset="0"/>
            </a:defRPr>
          </a:pPr>
          <a:endParaRPr lang="es-CL"/>
        </a:p>
      </c:txPr>
    </c:legend>
    <c:plotVisOnly val="1"/>
    <c:dispBlanksAs val="gap"/>
    <c:showDLblsOverMax val="0"/>
  </c:chart>
  <c:spPr>
    <a:noFill/>
    <a:ln>
      <a:noFill/>
    </a:ln>
  </c:spPr>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solidFill>
                  <a:srgbClr val="0067B7"/>
                </a:solidFill>
                <a:latin typeface="Verdana" pitchFamily="34" charset="0"/>
              </a:defRPr>
            </a:pPr>
            <a:r>
              <a:rPr lang="en-US" sz="1200" b="1">
                <a:effectLst/>
              </a:rPr>
              <a:t>DISTRIBUCIÓN DE PROBLEMAS DE SALUD ACUMULADOS A JUNIO</a:t>
            </a:r>
            <a:endParaRPr lang="es-CL" sz="1200">
              <a:effectLst/>
            </a:endParaRPr>
          </a:p>
          <a:p>
            <a:pPr>
              <a:defRPr sz="1200">
                <a:solidFill>
                  <a:srgbClr val="0067B7"/>
                </a:solidFill>
                <a:latin typeface="Verdana" pitchFamily="34" charset="0"/>
              </a:defRPr>
            </a:pPr>
            <a:r>
              <a:rPr lang="en-US" sz="1200" b="1">
                <a:effectLst/>
              </a:rPr>
              <a:t>FONASA E ISAPRES</a:t>
            </a:r>
            <a:endParaRPr lang="es-CL" sz="1200">
              <a:effectLst/>
            </a:endParaRPr>
          </a:p>
        </c:rich>
      </c:tx>
      <c:layout/>
      <c:overlay val="1"/>
    </c:title>
    <c:autoTitleDeleted val="0"/>
    <c:plotArea>
      <c:layout>
        <c:manualLayout>
          <c:layoutTarget val="inner"/>
          <c:xMode val="edge"/>
          <c:yMode val="edge"/>
          <c:x val="9.743896984625984E-2"/>
          <c:y val="0.15203012830268084"/>
          <c:w val="0.84811105876722659"/>
          <c:h val="0.70855493174784956"/>
        </c:manualLayout>
      </c:layout>
      <c:barChart>
        <c:barDir val="col"/>
        <c:grouping val="stacked"/>
        <c:varyColors val="0"/>
        <c:ser>
          <c:idx val="0"/>
          <c:order val="0"/>
          <c:tx>
            <c:strRef>
              <c:f>GrafPorGrupdeDS!$C$43</c:f>
              <c:strCache>
                <c:ptCount val="1"/>
                <c:pt idx="0">
                  <c:v>Problema  1 - 25</c:v>
                </c:pt>
              </c:strCache>
            </c:strRef>
          </c:tx>
          <c:invertIfNegative val="0"/>
          <c:dLbls>
            <c:dLbl>
              <c:idx val="0"/>
              <c:layout/>
              <c:tx>
                <c:rich>
                  <a:bodyPr/>
                  <a:lstStyle/>
                  <a:p>
                    <a:r>
                      <a:rPr lang="en-US"/>
                      <a:t>100%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GrafPorGrupdeDS!$D$42:$S$42</c:f>
              <c:strCache>
                <c:ptCount val="16"/>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strCache>
            </c:strRef>
          </c:cat>
          <c:val>
            <c:numRef>
              <c:f>GrafPorGrupdeDS!$D$43:$S$43</c:f>
              <c:numCache>
                <c:formatCode>0.0%</c:formatCode>
                <c:ptCount val="16"/>
                <c:pt idx="0">
                  <c:v>1</c:v>
                </c:pt>
                <c:pt idx="1">
                  <c:v>0.84646711172130895</c:v>
                </c:pt>
                <c:pt idx="2">
                  <c:v>0.69090234226581948</c:v>
                </c:pt>
                <c:pt idx="3">
                  <c:v>0.62283817989371382</c:v>
                </c:pt>
                <c:pt idx="4">
                  <c:v>0.58810978945714043</c:v>
                </c:pt>
                <c:pt idx="5">
                  <c:v>0.56195836074042349</c:v>
                </c:pt>
                <c:pt idx="6">
                  <c:v>0.54924624373635089</c:v>
                </c:pt>
                <c:pt idx="7">
                  <c:v>0.5425752534304018</c:v>
                </c:pt>
                <c:pt idx="8">
                  <c:v>0.53648280970375728</c:v>
                </c:pt>
                <c:pt idx="9">
                  <c:v>0.53416126436740696</c:v>
                </c:pt>
                <c:pt idx="10">
                  <c:v>0.53311327822939503</c:v>
                </c:pt>
                <c:pt idx="11">
                  <c:v>0.5320462262046336</c:v>
                </c:pt>
                <c:pt idx="12">
                  <c:v>0.53220672899031429</c:v>
                </c:pt>
                <c:pt idx="13">
                  <c:v>0.53333525511989543</c:v>
                </c:pt>
                <c:pt idx="14">
                  <c:v>0.53234164286155661</c:v>
                </c:pt>
                <c:pt idx="15">
                  <c:v>0.52987524572781664</c:v>
                </c:pt>
              </c:numCache>
            </c:numRef>
          </c:val>
          <c:extLst>
            <c:ext xmlns:c16="http://schemas.microsoft.com/office/drawing/2014/chart" uri="{C3380CC4-5D6E-409C-BE32-E72D297353CC}">
              <c16:uniqueId val="{00000001-EABC-4C78-B09D-42F514E92277}"/>
            </c:ext>
          </c:extLst>
        </c:ser>
        <c:ser>
          <c:idx val="1"/>
          <c:order val="1"/>
          <c:tx>
            <c:strRef>
              <c:f>GrafPorGrupdeDS!$C$44</c:f>
              <c:strCache>
                <c:ptCount val="1"/>
                <c:pt idx="0">
                  <c:v>Problema 26 - 40</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GrafPorGrupdeDS!$D$42:$S$42</c:f>
              <c:strCache>
                <c:ptCount val="16"/>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strCache>
            </c:strRef>
          </c:cat>
          <c:val>
            <c:numRef>
              <c:f>GrafPorGrupdeDS!$D$44:$S$44</c:f>
              <c:numCache>
                <c:formatCode>0.0%</c:formatCode>
                <c:ptCount val="16"/>
                <c:pt idx="1">
                  <c:v>0.15353288827869102</c:v>
                </c:pt>
                <c:pt idx="2">
                  <c:v>0.18116482380576734</c:v>
                </c:pt>
                <c:pt idx="3">
                  <c:v>0.19340590671535479</c:v>
                </c:pt>
                <c:pt idx="4">
                  <c:v>0.19801881218255935</c:v>
                </c:pt>
                <c:pt idx="5">
                  <c:v>0.19229270913951102</c:v>
                </c:pt>
                <c:pt idx="6">
                  <c:v>0.18774314769950917</c:v>
                </c:pt>
                <c:pt idx="7">
                  <c:v>0.18322152494195162</c:v>
                </c:pt>
                <c:pt idx="8">
                  <c:v>0.1771465893925511</c:v>
                </c:pt>
                <c:pt idx="9">
                  <c:v>0.17388971506185286</c:v>
                </c:pt>
                <c:pt idx="10">
                  <c:v>0.17201056066495277</c:v>
                </c:pt>
                <c:pt idx="11">
                  <c:v>0.17058349778748153</c:v>
                </c:pt>
                <c:pt idx="12">
                  <c:v>0.16960537353929667</c:v>
                </c:pt>
                <c:pt idx="13">
                  <c:v>0.1688040910243721</c:v>
                </c:pt>
                <c:pt idx="14">
                  <c:v>0.16813807903010344</c:v>
                </c:pt>
                <c:pt idx="15">
                  <c:v>0.16718404891674579</c:v>
                </c:pt>
              </c:numCache>
            </c:numRef>
          </c:val>
          <c:extLst>
            <c:ext xmlns:c16="http://schemas.microsoft.com/office/drawing/2014/chart" uri="{C3380CC4-5D6E-409C-BE32-E72D297353CC}">
              <c16:uniqueId val="{00000003-EABC-4C78-B09D-42F514E92277}"/>
            </c:ext>
          </c:extLst>
        </c:ser>
        <c:ser>
          <c:idx val="2"/>
          <c:order val="2"/>
          <c:tx>
            <c:strRef>
              <c:f>GrafPorGrupdeDS!$C$45</c:f>
              <c:strCache>
                <c:ptCount val="1"/>
                <c:pt idx="0">
                  <c:v>Problema 41 - 56</c:v>
                </c:pt>
              </c:strCache>
            </c:strRef>
          </c:tx>
          <c:invertIfNegative val="0"/>
          <c:dLbls>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GrafPorGrupdeDS!$D$42:$S$42</c:f>
              <c:strCache>
                <c:ptCount val="16"/>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strCache>
            </c:strRef>
          </c:cat>
          <c:val>
            <c:numRef>
              <c:f>GrafPorGrupdeDS!$D$45:$S$45</c:f>
              <c:numCache>
                <c:formatCode>0.0%</c:formatCode>
                <c:ptCount val="16"/>
                <c:pt idx="2">
                  <c:v>0.12793283392841318</c:v>
                </c:pt>
                <c:pt idx="3">
                  <c:v>0.18375591339093139</c:v>
                </c:pt>
                <c:pt idx="4">
                  <c:v>0.21387139836030025</c:v>
                </c:pt>
                <c:pt idx="5">
                  <c:v>0.22470854832060841</c:v>
                </c:pt>
                <c:pt idx="6">
                  <c:v>0.22617341914677</c:v>
                </c:pt>
                <c:pt idx="7">
                  <c:v>0.22468732525011953</c:v>
                </c:pt>
                <c:pt idx="8">
                  <c:v>0.21863987536492277</c:v>
                </c:pt>
                <c:pt idx="9">
                  <c:v>0.21345201213191034</c:v>
                </c:pt>
                <c:pt idx="10">
                  <c:v>0.20859579716084012</c:v>
                </c:pt>
                <c:pt idx="11">
                  <c:v>0.20464415016281637</c:v>
                </c:pt>
                <c:pt idx="12">
                  <c:v>0.20050440588105348</c:v>
                </c:pt>
                <c:pt idx="13">
                  <c:v>0.19625934209863824</c:v>
                </c:pt>
                <c:pt idx="14">
                  <c:v>0.19466038372188779</c:v>
                </c:pt>
                <c:pt idx="15">
                  <c:v>0.19484887050085317</c:v>
                </c:pt>
              </c:numCache>
            </c:numRef>
          </c:val>
          <c:extLst>
            <c:ext xmlns:c16="http://schemas.microsoft.com/office/drawing/2014/chart" uri="{C3380CC4-5D6E-409C-BE32-E72D297353CC}">
              <c16:uniqueId val="{00000004-EABC-4C78-B09D-42F514E92277}"/>
            </c:ext>
          </c:extLst>
        </c:ser>
        <c:ser>
          <c:idx val="3"/>
          <c:order val="3"/>
          <c:tx>
            <c:strRef>
              <c:f>GrafPorGrupdeDS!$C$46</c:f>
              <c:strCache>
                <c:ptCount val="1"/>
                <c:pt idx="0">
                  <c:v>Problema 57 - 69</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GrafPorGrupdeDS!$D$42:$S$42</c:f>
              <c:strCache>
                <c:ptCount val="16"/>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strCache>
            </c:strRef>
          </c:cat>
          <c:val>
            <c:numRef>
              <c:f>GrafPorGrupdeDS!$D$46:$S$46</c:f>
              <c:numCache>
                <c:formatCode>0.0%</c:formatCode>
                <c:ptCount val="16"/>
                <c:pt idx="5">
                  <c:v>2.1040381799457067E-2</c:v>
                </c:pt>
                <c:pt idx="6">
                  <c:v>3.6837189417369902E-2</c:v>
                </c:pt>
                <c:pt idx="7">
                  <c:v>4.9515896377527041E-2</c:v>
                </c:pt>
                <c:pt idx="8">
                  <c:v>5.7895374285580989E-2</c:v>
                </c:pt>
                <c:pt idx="9">
                  <c:v>6.4266399671100455E-2</c:v>
                </c:pt>
                <c:pt idx="10">
                  <c:v>6.8769347341147175E-2</c:v>
                </c:pt>
                <c:pt idx="11">
                  <c:v>7.258498069720927E-2</c:v>
                </c:pt>
                <c:pt idx="12">
                  <c:v>7.51841987003838E-2</c:v>
                </c:pt>
                <c:pt idx="13">
                  <c:v>7.7079011967072356E-2</c:v>
                </c:pt>
                <c:pt idx="14">
                  <c:v>7.8310792696560397E-2</c:v>
                </c:pt>
                <c:pt idx="15">
                  <c:v>7.9657227162028235E-2</c:v>
                </c:pt>
              </c:numCache>
            </c:numRef>
          </c:val>
          <c:extLst>
            <c:ext xmlns:c16="http://schemas.microsoft.com/office/drawing/2014/chart" uri="{C3380CC4-5D6E-409C-BE32-E72D297353CC}">
              <c16:uniqueId val="{00000006-EABC-4C78-B09D-42F514E92277}"/>
            </c:ext>
          </c:extLst>
        </c:ser>
        <c:ser>
          <c:idx val="4"/>
          <c:order val="4"/>
          <c:tx>
            <c:strRef>
              <c:f>GrafPorGrupdeDS!$C$47</c:f>
              <c:strCache>
                <c:ptCount val="1"/>
                <c:pt idx="0">
                  <c:v>Problema 70 - 80</c:v>
                </c:pt>
              </c:strCache>
            </c:strRef>
          </c:tx>
          <c:invertIfNegative val="0"/>
          <c:dLbls>
            <c:dLbl>
              <c:idx val="8"/>
              <c:layout>
                <c:manualLayout>
                  <c:x val="1.7037224053983409E-3"/>
                  <c:y val="-2.386065378191362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ABC-4C78-B09D-42F514E92277}"/>
                </c:ext>
              </c:extLst>
            </c:dLbl>
            <c:dLbl>
              <c:idx val="9"/>
              <c:layout>
                <c:manualLayout>
                  <c:x val="-1.2851818449115506E-16"/>
                  <c:y val="-2.71604938271605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ABC-4C78-B09D-42F514E92277}"/>
                </c:ext>
              </c:extLst>
            </c:dLbl>
            <c:dLbl>
              <c:idx val="10"/>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ABC-4C78-B09D-42F514E92277}"/>
                </c:ext>
              </c:extLst>
            </c:dLbl>
            <c:dLbl>
              <c:idx val="11"/>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ABC-4C78-B09D-42F514E92277}"/>
                </c:ext>
              </c:extLst>
            </c:dLbl>
            <c:dLbl>
              <c:idx val="12"/>
              <c:layout>
                <c:manualLayout>
                  <c:x val="0"/>
                  <c:y val="-2.71604938271604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ABC-4C78-B09D-42F514E92277}"/>
                </c:ext>
              </c:extLst>
            </c:dLbl>
            <c:dLbl>
              <c:idx val="13"/>
              <c:layout>
                <c:manualLayout>
                  <c:x val="0"/>
                  <c:y val="-2.96296296296296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E1B-4472-AE1E-F3D3252DB8F9}"/>
                </c:ext>
              </c:extLst>
            </c:dLbl>
            <c:dLbl>
              <c:idx val="14"/>
              <c:layout>
                <c:manualLayout>
                  <c:x val="0"/>
                  <c:y val="-2.863278453829637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071-4709-9F2F-6547C738FD6E}"/>
                </c:ext>
              </c:extLst>
            </c:dLbl>
            <c:dLbl>
              <c:idx val="15"/>
              <c:layout>
                <c:manualLayout>
                  <c:x val="-1.7037224053985907E-3"/>
                  <c:y val="-2.8632784538296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333-4970-94B9-5FBBC5772781}"/>
                </c:ext>
              </c:extLst>
            </c:dLbl>
            <c:spPr>
              <a:noFill/>
              <a:ln>
                <a:noFill/>
              </a:ln>
              <a:effectLst/>
            </c:spPr>
            <c:txPr>
              <a:bodyPr wrap="square" lIns="38100" tIns="19050" rIns="38100" bIns="19050" anchor="ctr">
                <a:spAutoFit/>
              </a:bodyPr>
              <a:lstStyle/>
              <a:p>
                <a:pPr>
                  <a:defRPr sz="700" b="1">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GrafPorGrupdeDS!$D$42:$S$42</c:f>
              <c:strCache>
                <c:ptCount val="16"/>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strCache>
            </c:strRef>
          </c:cat>
          <c:val>
            <c:numRef>
              <c:f>GrafPorGrupdeDS!$D$47:$S$47</c:f>
              <c:numCache>
                <c:formatCode>0.0%</c:formatCode>
                <c:ptCount val="16"/>
                <c:pt idx="8">
                  <c:v>9.8353512531878674E-3</c:v>
                </c:pt>
                <c:pt idx="9">
                  <c:v>1.4230608767729415E-2</c:v>
                </c:pt>
                <c:pt idx="10">
                  <c:v>1.7511016603664976E-2</c:v>
                </c:pt>
                <c:pt idx="11">
                  <c:v>2.0141145147859266E-2</c:v>
                </c:pt>
                <c:pt idx="12">
                  <c:v>2.2499292888951795E-2</c:v>
                </c:pt>
                <c:pt idx="13">
                  <c:v>2.4522299790021858E-2</c:v>
                </c:pt>
                <c:pt idx="14">
                  <c:v>2.5939566723013723E-2</c:v>
                </c:pt>
                <c:pt idx="15">
                  <c:v>2.7196274068338841E-2</c:v>
                </c:pt>
              </c:numCache>
            </c:numRef>
          </c:val>
          <c:extLst>
            <c:ext xmlns:c16="http://schemas.microsoft.com/office/drawing/2014/chart" uri="{C3380CC4-5D6E-409C-BE32-E72D297353CC}">
              <c16:uniqueId val="{0000000C-EABC-4C78-B09D-42F514E92277}"/>
            </c:ext>
          </c:extLst>
        </c:ser>
        <c:ser>
          <c:idx val="5"/>
          <c:order val="5"/>
          <c:tx>
            <c:strRef>
              <c:f>GrafPorGrupdeDS!$C$48</c:f>
              <c:strCache>
                <c:ptCount val="1"/>
                <c:pt idx="0">
                  <c:v>Problema 81 - 85</c:v>
                </c:pt>
              </c:strCache>
            </c:strRef>
          </c:tx>
          <c:invertIfNegative val="0"/>
          <c:cat>
            <c:strRef>
              <c:f>GrafPorGrupdeDS!$D$42:$S$42</c:f>
              <c:strCache>
                <c:ptCount val="16"/>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strCache>
            </c:strRef>
          </c:cat>
          <c:val>
            <c:numRef>
              <c:f>GrafPorGrupdeDS!$D$48:$S$48</c:f>
              <c:numCache>
                <c:formatCode>0.0%</c:formatCode>
                <c:ptCount val="16"/>
                <c:pt idx="14">
                  <c:v>6.0953496687801549E-4</c:v>
                </c:pt>
                <c:pt idx="15">
                  <c:v>1.238333624217327E-3</c:v>
                </c:pt>
              </c:numCache>
            </c:numRef>
          </c:val>
          <c:extLst>
            <c:ext xmlns:c16="http://schemas.microsoft.com/office/drawing/2014/chart" uri="{C3380CC4-5D6E-409C-BE32-E72D297353CC}">
              <c16:uniqueId val="{00000001-0071-4709-9F2F-6547C738FD6E}"/>
            </c:ext>
          </c:extLst>
        </c:ser>
        <c:dLbls>
          <c:showLegendKey val="0"/>
          <c:showVal val="0"/>
          <c:showCatName val="0"/>
          <c:showSerName val="0"/>
          <c:showPercent val="0"/>
          <c:showBubbleSize val="0"/>
        </c:dLbls>
        <c:gapWidth val="54"/>
        <c:overlap val="100"/>
        <c:axId val="480558464"/>
        <c:axId val="480559024"/>
      </c:barChart>
      <c:catAx>
        <c:axId val="480558464"/>
        <c:scaling>
          <c:orientation val="minMax"/>
        </c:scaling>
        <c:delete val="0"/>
        <c:axPos val="b"/>
        <c:numFmt formatCode="General" sourceLinked="0"/>
        <c:majorTickMark val="out"/>
        <c:minorTickMark val="none"/>
        <c:tickLblPos val="nextTo"/>
        <c:txPr>
          <a:bodyPr/>
          <a:lstStyle/>
          <a:p>
            <a:pPr>
              <a:defRPr sz="800">
                <a:latin typeface="Verdana" pitchFamily="34" charset="0"/>
              </a:defRPr>
            </a:pPr>
            <a:endParaRPr lang="es-CL"/>
          </a:p>
        </c:txPr>
        <c:crossAx val="480559024"/>
        <c:crosses val="autoZero"/>
        <c:auto val="1"/>
        <c:lblAlgn val="ctr"/>
        <c:lblOffset val="100"/>
        <c:noMultiLvlLbl val="0"/>
      </c:catAx>
      <c:valAx>
        <c:axId val="480559024"/>
        <c:scaling>
          <c:orientation val="minMax"/>
          <c:max val="1"/>
        </c:scaling>
        <c:delete val="0"/>
        <c:axPos val="l"/>
        <c:numFmt formatCode="0.0%" sourceLinked="1"/>
        <c:majorTickMark val="out"/>
        <c:minorTickMark val="none"/>
        <c:tickLblPos val="nextTo"/>
        <c:txPr>
          <a:bodyPr/>
          <a:lstStyle/>
          <a:p>
            <a:pPr>
              <a:defRPr sz="900">
                <a:latin typeface="Verdana" pitchFamily="34" charset="0"/>
              </a:defRPr>
            </a:pPr>
            <a:endParaRPr lang="es-CL"/>
          </a:p>
        </c:txPr>
        <c:crossAx val="480558464"/>
        <c:crosses val="autoZero"/>
        <c:crossBetween val="between"/>
        <c:majorUnit val="0.2"/>
      </c:valAx>
    </c:plotArea>
    <c:legend>
      <c:legendPos val="r"/>
      <c:layout>
        <c:manualLayout>
          <c:xMode val="edge"/>
          <c:yMode val="edge"/>
          <c:x val="8.3511777014665153E-2"/>
          <c:y val="0.93289501124456797"/>
          <c:w val="0.8580394099164157"/>
          <c:h val="6.7104988755432055E-2"/>
        </c:manualLayout>
      </c:layout>
      <c:overlay val="1"/>
      <c:spPr>
        <a:noFill/>
        <a:ln>
          <a:noFill/>
        </a:ln>
      </c:spPr>
      <c:txPr>
        <a:bodyPr/>
        <a:lstStyle/>
        <a:p>
          <a:pPr>
            <a:defRPr sz="900">
              <a:latin typeface="Verdana" pitchFamily="34" charset="0"/>
            </a:defRPr>
          </a:pPr>
          <a:endParaRPr lang="es-CL"/>
        </a:p>
      </c:txPr>
    </c:legend>
    <c:plotVisOnly val="1"/>
    <c:dispBlanksAs val="gap"/>
    <c:showDLblsOverMax val="0"/>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solidFill>
                  <a:srgbClr val="0067B7"/>
                </a:solidFill>
                <a:latin typeface="Verdana" pitchFamily="34" charset="0"/>
              </a:defRPr>
            </a:pPr>
            <a:r>
              <a:rPr lang="en-US" sz="1200" b="1">
                <a:effectLst/>
              </a:rPr>
              <a:t>PROBLEMAS DE SALUD ACUMULADOS CON </a:t>
            </a:r>
          </a:p>
          <a:p>
            <a:pPr>
              <a:defRPr sz="1200">
                <a:solidFill>
                  <a:srgbClr val="0067B7"/>
                </a:solidFill>
                <a:latin typeface="Verdana" pitchFamily="34" charset="0"/>
              </a:defRPr>
            </a:pPr>
            <a:r>
              <a:rPr lang="en-US" sz="1200" b="1">
                <a:effectLst/>
              </a:rPr>
              <a:t>MODALIDAD ATENCIÓN AMBULATORIA MÁS FRECUENTE</a:t>
            </a:r>
            <a:endParaRPr lang="es-CL" sz="1200">
              <a:effectLst/>
            </a:endParaRPr>
          </a:p>
        </c:rich>
      </c:tx>
      <c:layout>
        <c:manualLayout>
          <c:xMode val="edge"/>
          <c:yMode val="edge"/>
          <c:x val="0.22497785878031068"/>
          <c:y val="1.1540923774975847E-2"/>
        </c:manualLayout>
      </c:layout>
      <c:overlay val="1"/>
    </c:title>
    <c:autoTitleDeleted val="0"/>
    <c:plotArea>
      <c:layout>
        <c:manualLayout>
          <c:layoutTarget val="inner"/>
          <c:xMode val="edge"/>
          <c:yMode val="edge"/>
          <c:x val="0.11522359841445469"/>
          <c:y val="0.10607250931423674"/>
          <c:w val="0.60481306821640468"/>
          <c:h val="0.8361733034396166"/>
        </c:manualLayout>
      </c:layout>
      <c:barChart>
        <c:barDir val="bar"/>
        <c:grouping val="percentStacked"/>
        <c:varyColors val="0"/>
        <c:ser>
          <c:idx val="0"/>
          <c:order val="0"/>
          <c:tx>
            <c:strRef>
              <c:f>POBOBJ!$N$10:$O$10</c:f>
              <c:strCache>
                <c:ptCount val="2"/>
                <c:pt idx="0">
                  <c:v>N° 46</c:v>
                </c:pt>
                <c:pt idx="1">
                  <c:v>Urgencias odontológicas ambulatorias</c:v>
                </c:pt>
              </c:strCache>
            </c:strRef>
          </c:tx>
          <c:invertIfNegative val="0"/>
          <c:dLbls>
            <c:dLbl>
              <c:idx val="0"/>
              <c:layout/>
              <c:tx>
                <c:rich>
                  <a:bodyPr/>
                  <a:lstStyle/>
                  <a:p>
                    <a:r>
                      <a:rPr lang="en-US"/>
                      <a:t>N° 46</a:t>
                    </a:r>
                  </a:p>
                  <a:p>
                    <a:fld id="{7BD9C76F-5AC3-4471-B7F6-8C385AC547E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9E45-4B3F-BDDB-630709BEDEF0}"/>
                </c:ext>
              </c:extLst>
            </c:dLbl>
            <c:dLbl>
              <c:idx val="1"/>
              <c:layout>
                <c:manualLayout>
                  <c:x val="7.4177086989864437E-3"/>
                  <c:y val="-1.5151518766766587E-2"/>
                </c:manualLayout>
              </c:layout>
              <c:tx>
                <c:rich>
                  <a:bodyPr/>
                  <a:lstStyle/>
                  <a:p>
                    <a:r>
                      <a:rPr lang="en-US"/>
                      <a:t>N° 46</a:t>
                    </a:r>
                  </a:p>
                  <a:p>
                    <a:fld id="{D31ACB62-C905-435D-9D1B-ED3534BDAAC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9E45-4B3F-BDDB-630709BEDEF0}"/>
                </c:ext>
              </c:extLst>
            </c:dLbl>
            <c:dLbl>
              <c:idx val="2"/>
              <c:layout/>
              <c:tx>
                <c:rich>
                  <a:bodyPr/>
                  <a:lstStyle/>
                  <a:p>
                    <a:r>
                      <a:rPr lang="en-US" baseline="0"/>
                      <a:t>N° 46</a:t>
                    </a:r>
                  </a:p>
                  <a:p>
                    <a:fld id="{351D3104-5106-49C2-BCCD-C0C815457F73}"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9E45-4B3F-BDDB-630709BEDEF0}"/>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POBOBJ!$P$10:$R$10</c:f>
              <c:numCache>
                <c:formatCode>0.0%</c:formatCode>
                <c:ptCount val="3"/>
                <c:pt idx="0">
                  <c:v>0.17856352131797759</c:v>
                </c:pt>
                <c:pt idx="1">
                  <c:v>4.6331623465113485E-2</c:v>
                </c:pt>
                <c:pt idx="2">
                  <c:v>0.17132387317372771</c:v>
                </c:pt>
              </c:numCache>
            </c:numRef>
          </c:val>
          <c:extLst>
            <c:ext xmlns:c16="http://schemas.microsoft.com/office/drawing/2014/chart" uri="{C3380CC4-5D6E-409C-BE32-E72D297353CC}">
              <c16:uniqueId val="{00000003-9E45-4B3F-BDDB-630709BEDEF0}"/>
            </c:ext>
          </c:extLst>
        </c:ser>
        <c:ser>
          <c:idx val="1"/>
          <c:order val="1"/>
          <c:tx>
            <c:strRef>
              <c:f>POBOBJ!$N$11:$O$11</c:f>
              <c:strCache>
                <c:ptCount val="2"/>
                <c:pt idx="0">
                  <c:v>N° 19</c:v>
                </c:pt>
                <c:pt idx="1">
                  <c:v>Infección Respiratoria Aguda (IRA) Infantil</c:v>
                </c:pt>
              </c:strCache>
            </c:strRef>
          </c:tx>
          <c:invertIfNegative val="0"/>
          <c:dLbls>
            <c:dLbl>
              <c:idx val="0"/>
              <c:layout/>
              <c:tx>
                <c:rich>
                  <a:bodyPr/>
                  <a:lstStyle/>
                  <a:p>
                    <a:r>
                      <a:rPr lang="en-US"/>
                      <a:t>N° 19</a:t>
                    </a:r>
                  </a:p>
                  <a:p>
                    <a:r>
                      <a:rPr lang="en-US"/>
                      <a:t>14,7%</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9E45-4B3F-BDDB-630709BEDEF0}"/>
                </c:ext>
              </c:extLst>
            </c:dLbl>
            <c:dLbl>
              <c:idx val="1"/>
              <c:layout/>
              <c:tx>
                <c:rich>
                  <a:bodyPr/>
                  <a:lstStyle/>
                  <a:p>
                    <a:r>
                      <a:rPr lang="en-US"/>
                      <a:t>N° 19</a:t>
                    </a:r>
                  </a:p>
                  <a:p>
                    <a:r>
                      <a:rPr lang="en-US"/>
                      <a:t>13,7%</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9E45-4B3F-BDDB-630709BEDEF0}"/>
                </c:ext>
              </c:extLst>
            </c:dLbl>
            <c:dLbl>
              <c:idx val="2"/>
              <c:layout>
                <c:manualLayout>
                  <c:x val="-1.8544271747466153E-3"/>
                  <c:y val="0"/>
                </c:manualLayout>
              </c:layout>
              <c:tx>
                <c:rich>
                  <a:bodyPr/>
                  <a:lstStyle/>
                  <a:p>
                    <a:r>
                      <a:rPr lang="en-US"/>
                      <a:t>N° 19</a:t>
                    </a:r>
                  </a:p>
                  <a:p>
                    <a:r>
                      <a:rPr lang="en-US"/>
                      <a:t>14,6%</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POBOBJ!$P$11:$R$11</c:f>
              <c:numCache>
                <c:formatCode>0.0%</c:formatCode>
                <c:ptCount val="3"/>
                <c:pt idx="0">
                  <c:v>0.14676390793277902</c:v>
                </c:pt>
                <c:pt idx="1">
                  <c:v>0.13698635875872064</c:v>
                </c:pt>
                <c:pt idx="2">
                  <c:v>0.14622859068419766</c:v>
                </c:pt>
              </c:numCache>
            </c:numRef>
          </c:val>
          <c:extLst>
            <c:ext xmlns:c16="http://schemas.microsoft.com/office/drawing/2014/chart" uri="{C3380CC4-5D6E-409C-BE32-E72D297353CC}">
              <c16:uniqueId val="{00000007-9E45-4B3F-BDDB-630709BEDEF0}"/>
            </c:ext>
          </c:extLst>
        </c:ser>
        <c:ser>
          <c:idx val="2"/>
          <c:order val="2"/>
          <c:tx>
            <c:strRef>
              <c:f>POBOBJ!$N$12:$O$12</c:f>
              <c:strCache>
                <c:ptCount val="2"/>
                <c:pt idx="0">
                  <c:v>N° 21</c:v>
                </c:pt>
                <c:pt idx="1">
                  <c:v>Hipertensión Arterial</c:v>
                </c:pt>
              </c:strCache>
            </c:strRef>
          </c:tx>
          <c:invertIfNegative val="0"/>
          <c:dLbls>
            <c:dLbl>
              <c:idx val="0"/>
              <c:layout/>
              <c:tx>
                <c:rich>
                  <a:bodyPr/>
                  <a:lstStyle/>
                  <a:p>
                    <a:r>
                      <a:rPr lang="en-US" baseline="0"/>
                      <a:t>N° 21</a:t>
                    </a:r>
                  </a:p>
                  <a:p>
                    <a:fld id="{2DEB23CA-7F63-4186-A484-49EA0FF4FA5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9E45-4B3F-BDDB-630709BEDEF0}"/>
                </c:ext>
              </c:extLst>
            </c:dLbl>
            <c:dLbl>
              <c:idx val="1"/>
              <c:layout/>
              <c:tx>
                <c:rich>
                  <a:bodyPr/>
                  <a:lstStyle/>
                  <a:p>
                    <a:r>
                      <a:rPr lang="en-US" baseline="0"/>
                      <a:t>N° 21</a:t>
                    </a:r>
                  </a:p>
                  <a:p>
                    <a:fld id="{C91D2F82-2A74-43A0-B4A9-4EEDB38949D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9E45-4B3F-BDDB-630709BEDEF0}"/>
                </c:ext>
              </c:extLst>
            </c:dLbl>
            <c:dLbl>
              <c:idx val="2"/>
              <c:layout/>
              <c:tx>
                <c:rich>
                  <a:bodyPr/>
                  <a:lstStyle/>
                  <a:p>
                    <a:r>
                      <a:rPr lang="en-US" baseline="0"/>
                      <a:t>N° 21</a:t>
                    </a:r>
                  </a:p>
                  <a:p>
                    <a:fld id="{5564073A-AAD9-4ACD-B718-8FB89D99D4F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POBOBJ!$P$12:$R$12</c:f>
              <c:numCache>
                <c:formatCode>0.0%</c:formatCode>
                <c:ptCount val="3"/>
                <c:pt idx="0">
                  <c:v>0.12204794571239055</c:v>
                </c:pt>
                <c:pt idx="1">
                  <c:v>0.19008204614429802</c:v>
                </c:pt>
                <c:pt idx="2">
                  <c:v>0.12577278787933599</c:v>
                </c:pt>
              </c:numCache>
            </c:numRef>
          </c:val>
          <c:extLst>
            <c:ext xmlns:c16="http://schemas.microsoft.com/office/drawing/2014/chart" uri="{C3380CC4-5D6E-409C-BE32-E72D297353CC}">
              <c16:uniqueId val="{0000000B-9E45-4B3F-BDDB-630709BEDEF0}"/>
            </c:ext>
          </c:extLst>
        </c:ser>
        <c:ser>
          <c:idx val="3"/>
          <c:order val="3"/>
          <c:tx>
            <c:strRef>
              <c:f>POBOBJ!$N$13:$O$13</c:f>
              <c:strCache>
                <c:ptCount val="2"/>
                <c:pt idx="0">
                  <c:v>N° 29</c:v>
                </c:pt>
                <c:pt idx="1">
                  <c:v>Vicios de refracción en personas de 65 años y más</c:v>
                </c:pt>
              </c:strCache>
            </c:strRef>
          </c:tx>
          <c:invertIfNegative val="0"/>
          <c:dLbls>
            <c:dLbl>
              <c:idx val="0"/>
              <c:layout/>
              <c:tx>
                <c:rich>
                  <a:bodyPr/>
                  <a:lstStyle/>
                  <a:p>
                    <a:r>
                      <a:rPr lang="en-US"/>
                      <a:t>N° 29</a:t>
                    </a:r>
                  </a:p>
                  <a:p>
                    <a:r>
                      <a:rPr lang="en-US"/>
                      <a:t>8,1%</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9E45-4B3F-BDDB-630709BEDEF0}"/>
                </c:ext>
              </c:extLst>
            </c:dLbl>
            <c:dLbl>
              <c:idx val="1"/>
              <c:layout/>
              <c:tx>
                <c:rich>
                  <a:bodyPr/>
                  <a:lstStyle/>
                  <a:p>
                    <a:r>
                      <a:rPr lang="en-US"/>
                      <a:t>N° 29</a:t>
                    </a:r>
                  </a:p>
                  <a:p>
                    <a:r>
                      <a:rPr lang="en-US"/>
                      <a:t>2,5%</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9E45-4B3F-BDDB-630709BEDEF0}"/>
                </c:ext>
              </c:extLst>
            </c:dLbl>
            <c:dLbl>
              <c:idx val="2"/>
              <c:layout/>
              <c:tx>
                <c:rich>
                  <a:bodyPr/>
                  <a:lstStyle/>
                  <a:p>
                    <a:r>
                      <a:rPr lang="en-US"/>
                      <a:t>N° 29</a:t>
                    </a:r>
                  </a:p>
                  <a:p>
                    <a:r>
                      <a:rPr lang="en-US"/>
                      <a:t>7,8%</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POBOBJ!$P$13:$R$13</c:f>
              <c:numCache>
                <c:formatCode>0.0%</c:formatCode>
                <c:ptCount val="3"/>
                <c:pt idx="0">
                  <c:v>8.0859170194227753E-2</c:v>
                </c:pt>
                <c:pt idx="1">
                  <c:v>2.4644365963268654E-2</c:v>
                </c:pt>
                <c:pt idx="2">
                  <c:v>7.7781430180370578E-2</c:v>
                </c:pt>
              </c:numCache>
            </c:numRef>
          </c:val>
          <c:extLst>
            <c:ext xmlns:c16="http://schemas.microsoft.com/office/drawing/2014/chart" uri="{C3380CC4-5D6E-409C-BE32-E72D297353CC}">
              <c16:uniqueId val="{0000000F-9E45-4B3F-BDDB-630709BEDEF0}"/>
            </c:ext>
          </c:extLst>
        </c:ser>
        <c:ser>
          <c:idx val="4"/>
          <c:order val="4"/>
          <c:tx>
            <c:strRef>
              <c:f>POBOBJ!$N$14:$O$14</c:f>
              <c:strCache>
                <c:ptCount val="2"/>
                <c:pt idx="0">
                  <c:v>OA</c:v>
                </c:pt>
                <c:pt idx="1">
                  <c:v>Otras Ambulatorias</c:v>
                </c:pt>
              </c:strCache>
            </c:strRef>
          </c:tx>
          <c:invertIfNegative val="0"/>
          <c:dLbls>
            <c:dLbl>
              <c:idx val="0"/>
              <c:layout/>
              <c:tx>
                <c:rich>
                  <a:bodyPr/>
                  <a:lstStyle/>
                  <a:p>
                    <a:r>
                      <a:rPr lang="en-US" baseline="0"/>
                      <a:t>OA</a:t>
                    </a:r>
                  </a:p>
                  <a:p>
                    <a:fld id="{4BF3ADEE-BF6E-408C-B580-6C99D9A0A45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9E45-4B3F-BDDB-630709BEDEF0}"/>
                </c:ext>
              </c:extLst>
            </c:dLbl>
            <c:dLbl>
              <c:idx val="1"/>
              <c:layout/>
              <c:tx>
                <c:rich>
                  <a:bodyPr/>
                  <a:lstStyle/>
                  <a:p>
                    <a:r>
                      <a:rPr lang="en-US" baseline="0"/>
                      <a:t>OA</a:t>
                    </a:r>
                  </a:p>
                  <a:p>
                    <a:fld id="{0AB110E9-A82F-4025-907E-A332D34C047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9E45-4B3F-BDDB-630709BEDEF0}"/>
                </c:ext>
              </c:extLst>
            </c:dLbl>
            <c:dLbl>
              <c:idx val="2"/>
              <c:layout/>
              <c:tx>
                <c:rich>
                  <a:bodyPr/>
                  <a:lstStyle/>
                  <a:p>
                    <a:r>
                      <a:rPr lang="en-US" baseline="0"/>
                      <a:t>OA</a:t>
                    </a:r>
                  </a:p>
                  <a:p>
                    <a:fld id="{C1F58BFB-EC5A-42F0-875A-7E184430CB0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9E45-4B3F-BDDB-630709BEDEF0}"/>
                </c:ext>
              </c:extLst>
            </c:dLbl>
            <c:spPr>
              <a:noFill/>
              <a:ln>
                <a:noFill/>
              </a:ln>
              <a:effectLst/>
            </c:spPr>
            <c:txPr>
              <a:bodyPr wrap="square" lIns="38100" tIns="19050" rIns="38100" bIns="19050" anchor="ctr">
                <a:spAutoFit/>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POBOBJ!$P$14:$R$14</c:f>
              <c:numCache>
                <c:formatCode>0.0%</c:formatCode>
                <c:ptCount val="3"/>
                <c:pt idx="0">
                  <c:v>0.47176545484262511</c:v>
                </c:pt>
                <c:pt idx="1">
                  <c:v>0.60195560566859907</c:v>
                </c:pt>
                <c:pt idx="2">
                  <c:v>0.47889331808236796</c:v>
                </c:pt>
              </c:numCache>
            </c:numRef>
          </c:val>
          <c:extLst>
            <c:ext xmlns:c16="http://schemas.microsoft.com/office/drawing/2014/chart" uri="{C3380CC4-5D6E-409C-BE32-E72D297353CC}">
              <c16:uniqueId val="{00000013-9E45-4B3F-BDDB-630709BEDEF0}"/>
            </c:ext>
          </c:extLst>
        </c:ser>
        <c:dLbls>
          <c:showLegendKey val="0"/>
          <c:showVal val="0"/>
          <c:showCatName val="0"/>
          <c:showSerName val="0"/>
          <c:showPercent val="0"/>
          <c:showBubbleSize val="0"/>
        </c:dLbls>
        <c:gapWidth val="100"/>
        <c:overlap val="100"/>
        <c:axId val="480564064"/>
        <c:axId val="480564624"/>
      </c:barChart>
      <c:catAx>
        <c:axId val="480564064"/>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0564624"/>
        <c:crosses val="autoZero"/>
        <c:auto val="1"/>
        <c:lblAlgn val="ctr"/>
        <c:lblOffset val="100"/>
        <c:tickLblSkip val="1"/>
        <c:noMultiLvlLbl val="0"/>
      </c:catAx>
      <c:valAx>
        <c:axId val="480564624"/>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0564064"/>
        <c:crosses val="autoZero"/>
        <c:crossBetween val="between"/>
        <c:majorUnit val="0.2"/>
      </c:valAx>
    </c:plotArea>
    <c:legend>
      <c:legendPos val="r"/>
      <c:layout>
        <c:manualLayout>
          <c:xMode val="edge"/>
          <c:yMode val="edge"/>
          <c:x val="0.71650965184604309"/>
          <c:y val="0.32769203723505685"/>
          <c:w val="0.28125110554905058"/>
          <c:h val="0.36051943050637864"/>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solidFill>
                  <a:srgbClr val="0067B7"/>
                </a:solidFill>
                <a:latin typeface="Verdana" pitchFamily="34" charset="0"/>
              </a:defRPr>
            </a:pPr>
            <a:r>
              <a:rPr lang="en-US" sz="1200" b="1">
                <a:effectLst/>
              </a:rPr>
              <a:t>PROBLEMAS DE SALUD ACUMULADOS MODALIDAD </a:t>
            </a:r>
            <a:endParaRPr lang="es-CL" sz="1200">
              <a:effectLst/>
            </a:endParaRPr>
          </a:p>
          <a:p>
            <a:pPr>
              <a:defRPr sz="1200">
                <a:solidFill>
                  <a:srgbClr val="0067B7"/>
                </a:solidFill>
                <a:latin typeface="Verdana" pitchFamily="34" charset="0"/>
              </a:defRPr>
            </a:pPr>
            <a:r>
              <a:rPr lang="en-US" sz="1200" b="1">
                <a:effectLst/>
              </a:rPr>
              <a:t>ATENCIÓN HOSPITALARIA MÁS FRECUENTES</a:t>
            </a:r>
            <a:endParaRPr lang="es-CL" sz="1200">
              <a:effectLst/>
            </a:endParaRPr>
          </a:p>
        </c:rich>
      </c:tx>
      <c:layout/>
      <c:overlay val="1"/>
    </c:title>
    <c:autoTitleDeleted val="0"/>
    <c:plotArea>
      <c:layout>
        <c:manualLayout>
          <c:layoutTarget val="inner"/>
          <c:xMode val="edge"/>
          <c:yMode val="edge"/>
          <c:x val="0.10336439195100612"/>
          <c:y val="9.7938877043354675E-2"/>
          <c:w val="0.62588013998250214"/>
          <c:h val="0.8514516282479615"/>
        </c:manualLayout>
      </c:layout>
      <c:barChart>
        <c:barDir val="bar"/>
        <c:grouping val="percentStacked"/>
        <c:varyColors val="0"/>
        <c:ser>
          <c:idx val="0"/>
          <c:order val="0"/>
          <c:tx>
            <c:strRef>
              <c:f>POBOBJ!$N$19:$O$19</c:f>
              <c:strCache>
                <c:ptCount val="2"/>
                <c:pt idx="0">
                  <c:v>N° 5</c:v>
                </c:pt>
                <c:pt idx="1">
                  <c:v>Infarto Agudo del Miocardio (IAM)</c:v>
                </c:pt>
              </c:strCache>
            </c:strRef>
          </c:tx>
          <c:invertIfNegative val="0"/>
          <c:dLbls>
            <c:dLbl>
              <c:idx val="0"/>
              <c:layout/>
              <c:tx>
                <c:rich>
                  <a:bodyPr/>
                  <a:lstStyle/>
                  <a:p>
                    <a:r>
                      <a:rPr lang="en-US"/>
                      <a:t>N°</a:t>
                    </a:r>
                    <a:r>
                      <a:rPr lang="en-US" baseline="0"/>
                      <a:t> 5</a:t>
                    </a:r>
                  </a:p>
                  <a:p>
                    <a:fld id="{176AB747-43A9-4518-B2E4-CDF2BF0BCE53}"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3ED8-4667-967D-74A2F7CF8D96}"/>
                </c:ext>
              </c:extLst>
            </c:dLbl>
            <c:dLbl>
              <c:idx val="1"/>
              <c:layout/>
              <c:tx>
                <c:rich>
                  <a:bodyPr/>
                  <a:lstStyle/>
                  <a:p>
                    <a:r>
                      <a:rPr lang="en-US"/>
                      <a:t>N° 5</a:t>
                    </a:r>
                  </a:p>
                  <a:p>
                    <a:fld id="{CA12D099-A334-412D-9463-FECA6252F8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3ED8-4667-967D-74A2F7CF8D96}"/>
                </c:ext>
              </c:extLst>
            </c:dLbl>
            <c:dLbl>
              <c:idx val="2"/>
              <c:layout/>
              <c:tx>
                <c:rich>
                  <a:bodyPr/>
                  <a:lstStyle/>
                  <a:p>
                    <a:r>
                      <a:rPr lang="en-US"/>
                      <a:t>N° 5</a:t>
                    </a:r>
                  </a:p>
                  <a:p>
                    <a:fld id="{EDE2DA91-6784-4CE0-9D22-DBBAF6F1A099}"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3ED8-4667-967D-74A2F7CF8D96}"/>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POBOBJ!$P$19:$R$19</c:f>
              <c:numCache>
                <c:formatCode>0.0%</c:formatCode>
                <c:ptCount val="3"/>
                <c:pt idx="0">
                  <c:v>0.28271804493560521</c:v>
                </c:pt>
                <c:pt idx="1">
                  <c:v>7.574280118348127E-2</c:v>
                </c:pt>
                <c:pt idx="2">
                  <c:v>0.27268503592809051</c:v>
                </c:pt>
              </c:numCache>
            </c:numRef>
          </c:val>
          <c:extLst>
            <c:ext xmlns:c16="http://schemas.microsoft.com/office/drawing/2014/chart" uri="{C3380CC4-5D6E-409C-BE32-E72D297353CC}">
              <c16:uniqueId val="{00000003-3ED8-4667-967D-74A2F7CF8D96}"/>
            </c:ext>
          </c:extLst>
        </c:ser>
        <c:ser>
          <c:idx val="1"/>
          <c:order val="1"/>
          <c:tx>
            <c:strRef>
              <c:f>POBOBJ!$N$20:$O$20</c:f>
              <c:strCache>
                <c:ptCount val="2"/>
                <c:pt idx="0">
                  <c:v>N° 54</c:v>
                </c:pt>
                <c:pt idx="1">
                  <c:v>Analgesia del parto</c:v>
                </c:pt>
              </c:strCache>
            </c:strRef>
          </c:tx>
          <c:invertIfNegative val="0"/>
          <c:dLbls>
            <c:dLbl>
              <c:idx val="0"/>
              <c:layout/>
              <c:tx>
                <c:rich>
                  <a:bodyPr/>
                  <a:lstStyle/>
                  <a:p>
                    <a:r>
                      <a:rPr lang="en-US"/>
                      <a:t>N° 54</a:t>
                    </a:r>
                  </a:p>
                  <a:p>
                    <a:fld id="{1AD5A765-7085-4980-942D-FAB24192FE6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3ED8-4667-967D-74A2F7CF8D96}"/>
                </c:ext>
              </c:extLst>
            </c:dLbl>
            <c:dLbl>
              <c:idx val="1"/>
              <c:layout>
                <c:manualLayout>
                  <c:x val="1.732051615138131E-3"/>
                  <c:y val="-0.10344827586206896"/>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N° 54</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045FF302-C1EA-4BC5-97E8-6D9D3E7070E2}"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3ED8-4667-967D-74A2F7CF8D96}"/>
                </c:ext>
              </c:extLst>
            </c:dLbl>
            <c:dLbl>
              <c:idx val="2"/>
              <c:layout/>
              <c:tx>
                <c:rich>
                  <a:bodyPr/>
                  <a:lstStyle/>
                  <a:p>
                    <a:r>
                      <a:rPr lang="en-US"/>
                      <a:t>N° 54</a:t>
                    </a:r>
                  </a:p>
                  <a:p>
                    <a:fld id="{E6B47816-1EC0-4823-A6C0-05143F7F5C2E}"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POBOBJ!$P$20:$R$20</c:f>
              <c:numCache>
                <c:formatCode>0.0%</c:formatCode>
                <c:ptCount val="3"/>
                <c:pt idx="0">
                  <c:v>0.17644190372348939</c:v>
                </c:pt>
                <c:pt idx="1">
                  <c:v>7.8093094970204608E-3</c:v>
                </c:pt>
                <c:pt idx="2">
                  <c:v>0.16826753317480209</c:v>
                </c:pt>
              </c:numCache>
            </c:numRef>
          </c:val>
          <c:extLst>
            <c:ext xmlns:c16="http://schemas.microsoft.com/office/drawing/2014/chart" uri="{C3380CC4-5D6E-409C-BE32-E72D297353CC}">
              <c16:uniqueId val="{00000007-3ED8-4667-967D-74A2F7CF8D96}"/>
            </c:ext>
          </c:extLst>
        </c:ser>
        <c:ser>
          <c:idx val="2"/>
          <c:order val="2"/>
          <c:tx>
            <c:strRef>
              <c:f>POBOBJ!$N$21:$O$21</c:f>
              <c:strCache>
                <c:ptCount val="2"/>
                <c:pt idx="0">
                  <c:v>N° 37</c:v>
                </c:pt>
                <c:pt idx="1">
                  <c:v>Accidente cerebrovascular isquémico en personas de 15 años y más</c:v>
                </c:pt>
              </c:strCache>
            </c:strRef>
          </c:tx>
          <c:invertIfNegative val="0"/>
          <c:dLbls>
            <c:dLbl>
              <c:idx val="0"/>
              <c:layout>
                <c:manualLayout>
                  <c:x val="4.6765393608729479E-2"/>
                  <c:y val="4.022988505747116E-2"/>
                </c:manualLayout>
              </c:layout>
              <c:tx>
                <c:rich>
                  <a:bodyPr/>
                  <a:lstStyle/>
                  <a:p>
                    <a:r>
                      <a:rPr lang="en-US"/>
                      <a:t>N° 26</a:t>
                    </a:r>
                  </a:p>
                  <a:p>
                    <a:r>
                      <a:rPr lang="en-US"/>
                      <a:t>6,7%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ED8-4667-967D-74A2F7CF8D96}"/>
                </c:ext>
              </c:extLst>
            </c:dLbl>
            <c:dLbl>
              <c:idx val="1"/>
              <c:layout>
                <c:manualLayout>
                  <c:x val="5.5425651684420194E-2"/>
                  <c:y val="2.8735632183908046E-2"/>
                </c:manualLayout>
              </c:layout>
              <c:tx>
                <c:rich>
                  <a:bodyPr/>
                  <a:lstStyle/>
                  <a:p>
                    <a:r>
                      <a:rPr lang="en-US"/>
                      <a:t>N° 26</a:t>
                    </a:r>
                  </a:p>
                  <a:p>
                    <a:r>
                      <a:rPr lang="en-US"/>
                      <a:t>11,9%</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ED8-4667-967D-74A2F7CF8D96}"/>
                </c:ext>
              </c:extLst>
            </c:dLbl>
            <c:dLbl>
              <c:idx val="2"/>
              <c:layout>
                <c:manualLayout>
                  <c:x val="4.3301290378453275E-2"/>
                  <c:y val="4.0229885057471208E-2"/>
                </c:manualLayout>
              </c:layout>
              <c:tx>
                <c:rich>
                  <a:bodyPr/>
                  <a:lstStyle/>
                  <a:p>
                    <a:r>
                      <a:rPr lang="en-US"/>
                      <a:t>N° 26</a:t>
                    </a:r>
                  </a:p>
                  <a:p>
                    <a:r>
                      <a:rPr lang="en-US"/>
                      <a:t>6,9%</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POBOBJ!$P$18:$R$18</c:f>
              <c:strCache>
                <c:ptCount val="3"/>
                <c:pt idx="0">
                  <c:v>Fonasa</c:v>
                </c:pt>
                <c:pt idx="1">
                  <c:v>Isapre</c:v>
                </c:pt>
                <c:pt idx="2">
                  <c:v>Sistema</c:v>
                </c:pt>
              </c:strCache>
            </c:strRef>
          </c:cat>
          <c:val>
            <c:numRef>
              <c:f>POBOBJ!$P$21:$R$21</c:f>
              <c:numCache>
                <c:formatCode>0.0%</c:formatCode>
                <c:ptCount val="3"/>
                <c:pt idx="0">
                  <c:v>7.7018151464162632E-2</c:v>
                </c:pt>
                <c:pt idx="1">
                  <c:v>6.4149685377338839E-2</c:v>
                </c:pt>
                <c:pt idx="2">
                  <c:v>7.6394359778638038E-2</c:v>
                </c:pt>
              </c:numCache>
            </c:numRef>
          </c:val>
          <c:extLst>
            <c:ext xmlns:c16="http://schemas.microsoft.com/office/drawing/2014/chart" uri="{C3380CC4-5D6E-409C-BE32-E72D297353CC}">
              <c16:uniqueId val="{0000000B-3ED8-4667-967D-74A2F7CF8D96}"/>
            </c:ext>
          </c:extLst>
        </c:ser>
        <c:ser>
          <c:idx val="3"/>
          <c:order val="3"/>
          <c:tx>
            <c:strRef>
              <c:f>POBOBJ!$N$22:$O$22</c:f>
              <c:strCache>
                <c:ptCount val="2"/>
                <c:pt idx="0">
                  <c:v>N° 26</c:v>
                </c:pt>
                <c:pt idx="1">
                  <c:v>Colecistectomía preventiva del cáncer de vesícula en personas de 35 a 49 años sintomáticos</c:v>
                </c:pt>
              </c:strCache>
            </c:strRef>
          </c:tx>
          <c:invertIfNegative val="0"/>
          <c:dLbls>
            <c:dLbl>
              <c:idx val="0"/>
              <c:layout>
                <c:manualLayout>
                  <c:x val="-4.1569238763315211E-2"/>
                  <c:y val="-2.0114942528735736E-2"/>
                </c:manualLayout>
              </c:layout>
              <c:tx>
                <c:rich>
                  <a:bodyPr/>
                  <a:lstStyle/>
                  <a:p>
                    <a:r>
                      <a:rPr lang="en-US"/>
                      <a:t>N° 37</a:t>
                    </a:r>
                  </a:p>
                  <a:p>
                    <a:r>
                      <a:rPr lang="en-US"/>
                      <a:t>7,7%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ED8-4667-967D-74A2F7CF8D96}"/>
                </c:ext>
              </c:extLst>
            </c:dLbl>
            <c:dLbl>
              <c:idx val="1"/>
              <c:layout>
                <c:manualLayout>
                  <c:x val="-5.3693600069282067E-2"/>
                  <c:y val="-2.8735632183908098E-2"/>
                </c:manualLayout>
              </c:layout>
              <c:tx>
                <c:rich>
                  <a:bodyPr/>
                  <a:lstStyle/>
                  <a:p>
                    <a:r>
                      <a:rPr lang="en-US"/>
                      <a:t>N° 37</a:t>
                    </a:r>
                  </a:p>
                  <a:p>
                    <a:r>
                      <a:rPr lang="en-US"/>
                      <a:t>6,4%</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ED8-4667-967D-74A2F7CF8D96}"/>
                </c:ext>
              </c:extLst>
            </c:dLbl>
            <c:dLbl>
              <c:idx val="2"/>
              <c:layout>
                <c:manualLayout>
                  <c:x val="-4.3301290378453344E-2"/>
                  <c:y val="-2.5862068965517241E-2"/>
                </c:manualLayout>
              </c:layout>
              <c:tx>
                <c:rich>
                  <a:bodyPr/>
                  <a:lstStyle/>
                  <a:p>
                    <a:r>
                      <a:rPr lang="en-US"/>
                      <a:t>N° 37</a:t>
                    </a:r>
                  </a:p>
                  <a:p>
                    <a:r>
                      <a:rPr lang="en-US"/>
                      <a:t>7,6%</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POBOBJ!$P$18:$R$18</c:f>
              <c:strCache>
                <c:ptCount val="3"/>
                <c:pt idx="0">
                  <c:v>Fonasa</c:v>
                </c:pt>
                <c:pt idx="1">
                  <c:v>Isapre</c:v>
                </c:pt>
                <c:pt idx="2">
                  <c:v>Sistema</c:v>
                </c:pt>
              </c:strCache>
            </c:strRef>
          </c:cat>
          <c:val>
            <c:numRef>
              <c:f>POBOBJ!$P$22:$R$22</c:f>
              <c:numCache>
                <c:formatCode>0.0%</c:formatCode>
                <c:ptCount val="3"/>
                <c:pt idx="0">
                  <c:v>6.6853569301093693E-2</c:v>
                </c:pt>
                <c:pt idx="1">
                  <c:v>0.11891903154560987</c:v>
                </c:pt>
                <c:pt idx="2">
                  <c:v>6.9377413419887179E-2</c:v>
                </c:pt>
              </c:numCache>
            </c:numRef>
          </c:val>
          <c:extLst>
            <c:ext xmlns:c16="http://schemas.microsoft.com/office/drawing/2014/chart" uri="{C3380CC4-5D6E-409C-BE32-E72D297353CC}">
              <c16:uniqueId val="{0000000F-3ED8-4667-967D-74A2F7CF8D96}"/>
            </c:ext>
          </c:extLst>
        </c:ser>
        <c:ser>
          <c:idx val="4"/>
          <c:order val="4"/>
          <c:tx>
            <c:strRef>
              <c:f>POBOBJ!$N$23:$O$23</c:f>
              <c:strCache>
                <c:ptCount val="2"/>
                <c:pt idx="0">
                  <c:v>OH</c:v>
                </c:pt>
                <c:pt idx="1">
                  <c:v>Otras Hospitalarias</c:v>
                </c:pt>
              </c:strCache>
            </c:strRef>
          </c:tx>
          <c:invertIfNegative val="0"/>
          <c:dLbls>
            <c:dLbl>
              <c:idx val="0"/>
              <c:layout/>
              <c:tx>
                <c:rich>
                  <a:bodyPr/>
                  <a:lstStyle/>
                  <a:p>
                    <a:r>
                      <a:rPr lang="en-US"/>
                      <a:t>OH</a:t>
                    </a:r>
                  </a:p>
                  <a:p>
                    <a:fld id="{A9FB10A0-2A4F-40FD-91CD-273FC27F942C}"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3ED8-4667-967D-74A2F7CF8D96}"/>
                </c:ext>
              </c:extLst>
            </c:dLbl>
            <c:dLbl>
              <c:idx val="1"/>
              <c:layout/>
              <c:tx>
                <c:rich>
                  <a:bodyPr/>
                  <a:lstStyle/>
                  <a:p>
                    <a:r>
                      <a:rPr lang="en-US"/>
                      <a:t>OH</a:t>
                    </a:r>
                  </a:p>
                  <a:p>
                    <a:fld id="{4A680E8E-50CC-484F-BC7F-0D8422569A3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3ED8-4667-967D-74A2F7CF8D96}"/>
                </c:ext>
              </c:extLst>
            </c:dLbl>
            <c:dLbl>
              <c:idx val="2"/>
              <c:layout/>
              <c:tx>
                <c:rich>
                  <a:bodyPr/>
                  <a:lstStyle/>
                  <a:p>
                    <a:r>
                      <a:rPr lang="en-US"/>
                      <a:t>OH</a:t>
                    </a:r>
                  </a:p>
                  <a:p>
                    <a:fld id="{974736AB-0AB1-4FE6-B835-A869539272ED}"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POBOBJ!$P$23:$R$23</c:f>
              <c:numCache>
                <c:formatCode>0.0%</c:formatCode>
                <c:ptCount val="3"/>
                <c:pt idx="0">
                  <c:v>0.39696833057564918</c:v>
                </c:pt>
                <c:pt idx="1">
                  <c:v>0.73337917239654937</c:v>
                </c:pt>
                <c:pt idx="2">
                  <c:v>0.41327565769858221</c:v>
                </c:pt>
              </c:numCache>
            </c:numRef>
          </c:val>
          <c:extLst>
            <c:ext xmlns:c16="http://schemas.microsoft.com/office/drawing/2014/chart" uri="{C3380CC4-5D6E-409C-BE32-E72D297353CC}">
              <c16:uniqueId val="{00000013-3ED8-4667-967D-74A2F7CF8D96}"/>
            </c:ext>
          </c:extLst>
        </c:ser>
        <c:dLbls>
          <c:dLblPos val="ctr"/>
          <c:showLegendKey val="0"/>
          <c:showVal val="1"/>
          <c:showCatName val="0"/>
          <c:showSerName val="0"/>
          <c:showPercent val="0"/>
          <c:showBubbleSize val="0"/>
        </c:dLbls>
        <c:gapWidth val="100"/>
        <c:overlap val="100"/>
        <c:axId val="481118416"/>
        <c:axId val="481118976"/>
      </c:barChart>
      <c:catAx>
        <c:axId val="4811184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18976"/>
        <c:crosses val="autoZero"/>
        <c:auto val="1"/>
        <c:lblAlgn val="ctr"/>
        <c:lblOffset val="100"/>
        <c:noMultiLvlLbl val="0"/>
      </c:catAx>
      <c:valAx>
        <c:axId val="481118976"/>
        <c:scaling>
          <c:orientation val="minMax"/>
        </c:scaling>
        <c:delete val="0"/>
        <c:axPos val="b"/>
        <c:numFmt formatCode="0%" sourceLinked="1"/>
        <c:majorTickMark val="out"/>
        <c:minorTickMark val="none"/>
        <c:tickLblPos val="nextTo"/>
        <c:txPr>
          <a:bodyPr/>
          <a:lstStyle/>
          <a:p>
            <a:pPr>
              <a:defRPr sz="800">
                <a:latin typeface="Verdana" pitchFamily="34" charset="0"/>
              </a:defRPr>
            </a:pPr>
            <a:endParaRPr lang="es-CL"/>
          </a:p>
        </c:txPr>
        <c:crossAx val="481118416"/>
        <c:crosses val="autoZero"/>
        <c:crossBetween val="between"/>
        <c:majorUnit val="0.2"/>
      </c:valAx>
    </c:plotArea>
    <c:legend>
      <c:legendPos val="r"/>
      <c:layout>
        <c:manualLayout>
          <c:xMode val="edge"/>
          <c:yMode val="edge"/>
          <c:x val="0.72929833770778663"/>
          <c:y val="0.33333019939671826"/>
          <c:w val="0.26806240886555882"/>
          <c:h val="0.5162560650067983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solidFill>
                  <a:srgbClr val="0067B7"/>
                </a:solidFill>
                <a:latin typeface="Verdana" pitchFamily="34" charset="0"/>
              </a:defRPr>
            </a:pPr>
            <a:r>
              <a:rPr lang="en-US" sz="1200" b="1">
                <a:effectLst/>
              </a:rPr>
              <a:t>PROBLEMAS DE SALUD ACUMULADOS MODALIDAD </a:t>
            </a:r>
            <a:endParaRPr lang="es-CL" sz="1200">
              <a:effectLst/>
            </a:endParaRPr>
          </a:p>
          <a:p>
            <a:pPr>
              <a:defRPr sz="1200">
                <a:solidFill>
                  <a:srgbClr val="0067B7"/>
                </a:solidFill>
                <a:latin typeface="Verdana" pitchFamily="34" charset="0"/>
              </a:defRPr>
            </a:pPr>
            <a:r>
              <a:rPr lang="en-US" sz="1200" b="1">
                <a:effectLst/>
              </a:rPr>
              <a:t>ATENCIÓN MIXTA MÁS FRECUENTES</a:t>
            </a:r>
            <a:endParaRPr lang="es-CL" sz="1200">
              <a:effectLst/>
            </a:endParaRPr>
          </a:p>
        </c:rich>
      </c:tx>
      <c:layout/>
      <c:overlay val="1"/>
    </c:title>
    <c:autoTitleDeleted val="0"/>
    <c:plotArea>
      <c:layout>
        <c:manualLayout>
          <c:layoutTarget val="inner"/>
          <c:xMode val="edge"/>
          <c:yMode val="edge"/>
          <c:x val="8.8549541644537863E-2"/>
          <c:y val="7.5643941943154547E-2"/>
          <c:w val="0.62711458749269589"/>
          <c:h val="0.86635507100074061"/>
        </c:manualLayout>
      </c:layout>
      <c:barChart>
        <c:barDir val="bar"/>
        <c:grouping val="percentStacked"/>
        <c:varyColors val="0"/>
        <c:ser>
          <c:idx val="0"/>
          <c:order val="0"/>
          <c:tx>
            <c:strRef>
              <c:f>POBOBJ!$N$28:$O$28</c:f>
              <c:strCache>
                <c:ptCount val="2"/>
                <c:pt idx="0">
                  <c:v>N° 3</c:v>
                </c:pt>
                <c:pt idx="1">
                  <c:v>Cáncer Cérvicouterino</c:v>
                </c:pt>
              </c:strCache>
            </c:strRef>
          </c:tx>
          <c:spPr>
            <a:solidFill>
              <a:schemeClr val="accent2">
                <a:lumMod val="75000"/>
              </a:schemeClr>
            </a:solidFill>
          </c:spPr>
          <c:invertIfNegative val="0"/>
          <c:dLbls>
            <c:dLbl>
              <c:idx val="0"/>
              <c:layout/>
              <c:tx>
                <c:rich>
                  <a:bodyPr/>
                  <a:lstStyle/>
                  <a:p>
                    <a:r>
                      <a:rPr lang="en-US"/>
                      <a:t>N°</a:t>
                    </a:r>
                    <a:r>
                      <a:rPr lang="en-US" baseline="0"/>
                      <a:t> 3</a:t>
                    </a:r>
                  </a:p>
                  <a:p>
                    <a:fld id="{F152A7D3-4B0A-4D7B-A63B-F3424929FEC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A177-4856-B0A3-9F02B05114F7}"/>
                </c:ext>
              </c:extLst>
            </c:dLbl>
            <c:dLbl>
              <c:idx val="1"/>
              <c:layout/>
              <c:tx>
                <c:rich>
                  <a:bodyPr/>
                  <a:lstStyle/>
                  <a:p>
                    <a:r>
                      <a:rPr lang="en-US"/>
                      <a:t>N° 3</a:t>
                    </a:r>
                  </a:p>
                  <a:p>
                    <a:fld id="{E221DC8C-4954-4824-B7B2-6C6DF40C49B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A177-4856-B0A3-9F02B05114F7}"/>
                </c:ext>
              </c:extLst>
            </c:dLbl>
            <c:dLbl>
              <c:idx val="2"/>
              <c:layout/>
              <c:tx>
                <c:rich>
                  <a:bodyPr/>
                  <a:lstStyle/>
                  <a:p>
                    <a:r>
                      <a:rPr lang="en-US"/>
                      <a:t>N° 3</a:t>
                    </a:r>
                  </a:p>
                  <a:p>
                    <a:fld id="{5B498A05-DE99-45B8-8F69-58186695290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A177-4856-B0A3-9F02B05114F7}"/>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POBOBJ!$P$28:$R$28</c:f>
              <c:numCache>
                <c:formatCode>0.0%</c:formatCode>
                <c:ptCount val="3"/>
                <c:pt idx="0">
                  <c:v>0.80585551604441985</c:v>
                </c:pt>
                <c:pt idx="1">
                  <c:v>6.1396743439657293E-2</c:v>
                </c:pt>
                <c:pt idx="2">
                  <c:v>0.77210391055242711</c:v>
                </c:pt>
              </c:numCache>
            </c:numRef>
          </c:val>
          <c:extLst>
            <c:ext xmlns:c16="http://schemas.microsoft.com/office/drawing/2014/chart" uri="{C3380CC4-5D6E-409C-BE32-E72D297353CC}">
              <c16:uniqueId val="{00000003-A177-4856-B0A3-9F02B05114F7}"/>
            </c:ext>
          </c:extLst>
        </c:ser>
        <c:ser>
          <c:idx val="1"/>
          <c:order val="1"/>
          <c:tx>
            <c:strRef>
              <c:f>POBOBJ!$N$29:$O$29</c:f>
              <c:strCache>
                <c:ptCount val="2"/>
                <c:pt idx="0">
                  <c:v>N° 34</c:v>
                </c:pt>
                <c:pt idx="1">
                  <c:v>Depresión en personas de 15 años y más</c:v>
                </c:pt>
              </c:strCache>
            </c:strRef>
          </c:tx>
          <c:spPr>
            <a:solidFill>
              <a:srgbClr val="0070C0"/>
            </a:solidFill>
          </c:spPr>
          <c:invertIfNegative val="0"/>
          <c:dLbls>
            <c:dLbl>
              <c:idx val="0"/>
              <c:layout/>
              <c:tx>
                <c:rich>
                  <a:bodyPr/>
                  <a:lstStyle/>
                  <a:p>
                    <a:r>
                      <a:rPr lang="en-US"/>
                      <a:t>N° 34</a:t>
                    </a:r>
                  </a:p>
                  <a:p>
                    <a:fld id="{BC90A4A5-9A3D-4E0D-8110-3F32427D381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A177-4856-B0A3-9F02B05114F7}"/>
                </c:ext>
              </c:extLst>
            </c:dLbl>
            <c:dLbl>
              <c:idx val="1"/>
              <c:layout/>
              <c:tx>
                <c:rich>
                  <a:bodyPr/>
                  <a:lstStyle/>
                  <a:p>
                    <a:r>
                      <a:rPr lang="en-US"/>
                      <a:t>N° 34</a:t>
                    </a:r>
                  </a:p>
                  <a:p>
                    <a:fld id="{E2BF7624-4F4D-426A-99A3-E93A4CCF903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A177-4856-B0A3-9F02B05114F7}"/>
                </c:ext>
              </c:extLst>
            </c:dLbl>
            <c:dLbl>
              <c:idx val="2"/>
              <c:layout/>
              <c:tx>
                <c:rich>
                  <a:bodyPr/>
                  <a:lstStyle/>
                  <a:p>
                    <a:r>
                      <a:rPr lang="en-US"/>
                      <a:t>N° 34</a:t>
                    </a:r>
                  </a:p>
                  <a:p>
                    <a:fld id="{4906B8DA-7DFF-4EAB-8DBC-975CA941251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POBOBJ!$P$29:$R$29</c:f>
              <c:numCache>
                <c:formatCode>0.0%</c:formatCode>
                <c:ptCount val="3"/>
                <c:pt idx="0">
                  <c:v>0.16489042192666692</c:v>
                </c:pt>
                <c:pt idx="1">
                  <c:v>0.8438290698209352</c:v>
                </c:pt>
                <c:pt idx="2">
                  <c:v>0.19567153464942635</c:v>
                </c:pt>
              </c:numCache>
            </c:numRef>
          </c:val>
          <c:extLst>
            <c:ext xmlns:c16="http://schemas.microsoft.com/office/drawing/2014/chart" uri="{C3380CC4-5D6E-409C-BE32-E72D297353CC}">
              <c16:uniqueId val="{00000007-A177-4856-B0A3-9F02B05114F7}"/>
            </c:ext>
          </c:extLst>
        </c:ser>
        <c:ser>
          <c:idx val="2"/>
          <c:order val="2"/>
          <c:tx>
            <c:strRef>
              <c:f>POBOBJ!$N$30:$O$30</c:f>
              <c:strCache>
                <c:ptCount val="2"/>
                <c:pt idx="0">
                  <c:v>N° 25</c:v>
                </c:pt>
                <c:pt idx="1">
                  <c:v>Trastorno de Conducción que requiere Marcapaso</c:v>
                </c:pt>
              </c:strCache>
            </c:strRef>
          </c:tx>
          <c:invertIfNegative val="0"/>
          <c:dLbls>
            <c:dLbl>
              <c:idx val="0"/>
              <c:layout>
                <c:manualLayout>
                  <c:x val="-1.7028525058882494E-3"/>
                  <c:y val="0.1111111111111111"/>
                </c:manualLayout>
              </c:layout>
              <c:tx>
                <c:rich>
                  <a:bodyPr/>
                  <a:lstStyle/>
                  <a:p>
                    <a:r>
                      <a:rPr lang="en-US"/>
                      <a:t>N° 25</a:t>
                    </a:r>
                  </a:p>
                  <a:p>
                    <a:fld id="{660ED002-0865-4FB2-9832-2B44193224E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A177-4856-B0A3-9F02B05114F7}"/>
                </c:ext>
              </c:extLst>
            </c:dLbl>
            <c:dLbl>
              <c:idx val="1"/>
              <c:layout>
                <c:manualLayout>
                  <c:x val="-5.1085575176647484E-3"/>
                  <c:y val="8.8319088319088218E-2"/>
                </c:manualLayout>
              </c:layout>
              <c:tx>
                <c:rich>
                  <a:bodyPr/>
                  <a:lstStyle/>
                  <a:p>
                    <a:r>
                      <a:rPr lang="en-US"/>
                      <a:t>N° 25</a:t>
                    </a:r>
                  </a:p>
                  <a:p>
                    <a:fld id="{64DF919B-168C-40C0-ACB2-DB1B2DBB4920}"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A177-4856-B0A3-9F02B05114F7}"/>
                </c:ext>
              </c:extLst>
            </c:dLbl>
            <c:dLbl>
              <c:idx val="2"/>
              <c:layout>
                <c:manualLayout>
                  <c:x val="-1.0217115035329497E-2"/>
                  <c:y val="9.9715099715099717E-2"/>
                </c:manualLayout>
              </c:layout>
              <c:tx>
                <c:rich>
                  <a:bodyPr/>
                  <a:lstStyle/>
                  <a:p>
                    <a:r>
                      <a:rPr lang="en-US"/>
                      <a:t>N° 25</a:t>
                    </a:r>
                  </a:p>
                  <a:p>
                    <a:fld id="{DACB2C18-6215-4574-ADC5-18364BD0852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POBOBJ!$P$30:$R$30</c:f>
              <c:numCache>
                <c:formatCode>0.0%</c:formatCode>
                <c:ptCount val="3"/>
                <c:pt idx="0">
                  <c:v>1.0924007962771856E-2</c:v>
                </c:pt>
                <c:pt idx="1">
                  <c:v>2.4249656997653784E-2</c:v>
                </c:pt>
                <c:pt idx="2">
                  <c:v>1.1528154311368746E-2</c:v>
                </c:pt>
              </c:numCache>
            </c:numRef>
          </c:val>
          <c:extLst>
            <c:ext xmlns:c16="http://schemas.microsoft.com/office/drawing/2014/chart" uri="{C3380CC4-5D6E-409C-BE32-E72D297353CC}">
              <c16:uniqueId val="{0000000B-A177-4856-B0A3-9F02B05114F7}"/>
            </c:ext>
          </c:extLst>
        </c:ser>
        <c:ser>
          <c:idx val="3"/>
          <c:order val="3"/>
          <c:tx>
            <c:strRef>
              <c:f>POBOBJ!$N$31:$O$31</c:f>
              <c:strCache>
                <c:ptCount val="2"/>
                <c:pt idx="0">
                  <c:v>N° 15</c:v>
                </c:pt>
                <c:pt idx="1">
                  <c:v>Esquizofrenia</c:v>
                </c:pt>
              </c:strCache>
            </c:strRef>
          </c:tx>
          <c:invertIfNegative val="0"/>
          <c:dLbls>
            <c:dLbl>
              <c:idx val="0"/>
              <c:layout>
                <c:manualLayout>
                  <c:x val="6.8114100235529976E-3"/>
                  <c:y val="-9.9715099715099717E-2"/>
                </c:manualLayout>
              </c:layout>
              <c:tx>
                <c:rich>
                  <a:bodyPr/>
                  <a:lstStyle/>
                  <a:p>
                    <a:r>
                      <a:rPr lang="en-US"/>
                      <a:t>N° 15</a:t>
                    </a:r>
                  </a:p>
                  <a:p>
                    <a:fld id="{E49FBA2F-DBE0-4E3A-999A-915ABC10F477}"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C-A177-4856-B0A3-9F02B05114F7}"/>
                </c:ext>
              </c:extLst>
            </c:dLbl>
            <c:dLbl>
              <c:idx val="1"/>
              <c:layout>
                <c:manualLayout>
                  <c:x val="5.1085575176647484E-3"/>
                  <c:y val="-9.6866096866096915E-2"/>
                </c:manualLayout>
              </c:layout>
              <c:tx>
                <c:rich>
                  <a:bodyPr/>
                  <a:lstStyle/>
                  <a:p>
                    <a:r>
                      <a:rPr lang="en-US"/>
                      <a:t>N° 15</a:t>
                    </a:r>
                  </a:p>
                  <a:p>
                    <a:fld id="{491F77B0-C297-4595-B36D-FD832E17A5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D-A177-4856-B0A3-9F02B05114F7}"/>
                </c:ext>
              </c:extLst>
            </c:dLbl>
            <c:dLbl>
              <c:idx val="2"/>
              <c:layout>
                <c:manualLayout>
                  <c:x val="5.1085575176647484E-3"/>
                  <c:y val="-0.10826210826210828"/>
                </c:manualLayout>
              </c:layout>
              <c:tx>
                <c:rich>
                  <a:bodyPr/>
                  <a:lstStyle/>
                  <a:p>
                    <a:r>
                      <a:rPr lang="en-US"/>
                      <a:t>N° 15</a:t>
                    </a:r>
                  </a:p>
                  <a:p>
                    <a:fld id="{F3592B92-46CA-403F-AA8C-FA06BB771554}"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E-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POBOBJ!$P$31:$R$31</c:f>
              <c:numCache>
                <c:formatCode>0.0%</c:formatCode>
                <c:ptCount val="3"/>
                <c:pt idx="0">
                  <c:v>5.4652168493074986E-3</c:v>
                </c:pt>
                <c:pt idx="1">
                  <c:v>1.142799927475638E-2</c:v>
                </c:pt>
                <c:pt idx="2">
                  <c:v>5.7355521418236697E-3</c:v>
                </c:pt>
              </c:numCache>
            </c:numRef>
          </c:val>
          <c:extLst>
            <c:ext xmlns:c16="http://schemas.microsoft.com/office/drawing/2014/chart" uri="{C3380CC4-5D6E-409C-BE32-E72D297353CC}">
              <c16:uniqueId val="{0000000F-A177-4856-B0A3-9F02B05114F7}"/>
            </c:ext>
          </c:extLst>
        </c:ser>
        <c:ser>
          <c:idx val="4"/>
          <c:order val="4"/>
          <c:tx>
            <c:strRef>
              <c:f>POBOBJ!$N$32:$O$32</c:f>
              <c:strCache>
                <c:ptCount val="2"/>
                <c:pt idx="0">
                  <c:v>OM</c:v>
                </c:pt>
                <c:pt idx="1">
                  <c:v>Otras Mixtas</c:v>
                </c:pt>
              </c:strCache>
            </c:strRef>
          </c:tx>
          <c:invertIfNegative val="0"/>
          <c:dLbls>
            <c:dLbl>
              <c:idx val="0"/>
              <c:layout>
                <c:manualLayout>
                  <c:x val="2.8948492600100115E-2"/>
                  <c:y val="5.698005698005593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2DB2546D-7821-4263-96C5-4A28EE2AF0FE}"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A177-4856-B0A3-9F02B05114F7}"/>
                </c:ext>
              </c:extLst>
            </c:dLbl>
            <c:dLbl>
              <c:idx val="1"/>
              <c:layout>
                <c:manualLayout>
                  <c:x val="3.9165607635429735E-2"/>
                  <c:y val="-5.698005698005698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10818181-902C-4C42-BEF3-A2470F254F7A}"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A177-4856-B0A3-9F02B05114F7}"/>
                </c:ext>
              </c:extLst>
            </c:dLbl>
            <c:dLbl>
              <c:idx val="2"/>
              <c:layout>
                <c:manualLayout>
                  <c:x val="2.894849260010024E-2"/>
                  <c:y val="2.8490028490028491E-3"/>
                </c:manualLayout>
              </c:layout>
              <c:tx>
                <c:rich>
                  <a:bodyPr/>
                  <a:lstStyle/>
                  <a:p>
                    <a:r>
                      <a:rPr lang="en-US">
                        <a:solidFill>
                          <a:schemeClr val="tx1"/>
                        </a:solidFill>
                      </a:rPr>
                      <a:t>OM</a:t>
                    </a:r>
                  </a:p>
                  <a:p>
                    <a:fld id="{D351FDC1-7488-4BD7-8891-7DEF1654FC45}" type="VALUE">
                      <a:rPr lang="en-US">
                        <a:solidFill>
                          <a:schemeClr val="tx1"/>
                        </a:solidFill>
                      </a:rPr>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POBOBJ!$P$32:$R$32</c:f>
              <c:numCache>
                <c:formatCode>0.0%</c:formatCode>
                <c:ptCount val="3"/>
                <c:pt idx="0">
                  <c:v>1.0219747314363705E-2</c:v>
                </c:pt>
                <c:pt idx="1">
                  <c:v>4.9354451994555258E-2</c:v>
                </c:pt>
                <c:pt idx="2">
                  <c:v>1.1994001526977731E-2</c:v>
                </c:pt>
              </c:numCache>
            </c:numRef>
          </c:val>
          <c:extLst>
            <c:ext xmlns:c16="http://schemas.microsoft.com/office/drawing/2014/chart" uri="{C3380CC4-5D6E-409C-BE32-E72D297353CC}">
              <c16:uniqueId val="{00000013-A177-4856-B0A3-9F02B05114F7}"/>
            </c:ext>
          </c:extLst>
        </c:ser>
        <c:dLbls>
          <c:dLblPos val="ctr"/>
          <c:showLegendKey val="0"/>
          <c:showVal val="1"/>
          <c:showCatName val="0"/>
          <c:showSerName val="0"/>
          <c:showPercent val="0"/>
          <c:showBubbleSize val="0"/>
        </c:dLbls>
        <c:gapWidth val="100"/>
        <c:overlap val="100"/>
        <c:axId val="481124016"/>
        <c:axId val="481124576"/>
      </c:barChart>
      <c:catAx>
        <c:axId val="4811240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24576"/>
        <c:crosses val="autoZero"/>
        <c:auto val="1"/>
        <c:lblAlgn val="ctr"/>
        <c:lblOffset val="100"/>
        <c:noMultiLvlLbl val="0"/>
      </c:catAx>
      <c:valAx>
        <c:axId val="481124576"/>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1124016"/>
        <c:crosses val="autoZero"/>
        <c:crossBetween val="between"/>
        <c:majorUnit val="0.2"/>
      </c:valAx>
    </c:plotArea>
    <c:legend>
      <c:legendPos val="r"/>
      <c:layout>
        <c:manualLayout>
          <c:xMode val="edge"/>
          <c:yMode val="edge"/>
          <c:x val="0.77097572375924461"/>
          <c:y val="0.301912196872828"/>
          <c:w val="0.21816182033055717"/>
          <c:h val="0.4969266662180061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9.xml"/></Relationships>
</file>

<file path=xl/chartsheets/sheet1.xml><?xml version="1.0" encoding="utf-8"?>
<chartsheet xmlns="http://schemas.openxmlformats.org/spreadsheetml/2006/main" xmlns:r="http://schemas.openxmlformats.org/officeDocument/2006/relationships">
  <sheetPr codeName="Gráfico15"/>
  <sheetViews>
    <sheetView zoomScale="6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xml"/><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xml"/><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2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chart" Target="../charts/chart6.xml"/></Relationships>
</file>

<file path=xl/drawings/_rels/drawing3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chart" Target="../charts/chart7.xml"/></Relationships>
</file>

<file path=xl/drawings/_rels/drawing3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chart" Target="../charts/chart8.xml"/></Relationships>
</file>

<file path=xl/drawings/_rels/drawing3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52</xdr:row>
      <xdr:rowOff>8665</xdr:rowOff>
    </xdr:from>
    <xdr:to>
      <xdr:col>1</xdr:col>
      <xdr:colOff>1402080</xdr:colOff>
      <xdr:row>52</xdr:row>
      <xdr:rowOff>68580</xdr:rowOff>
    </xdr:to>
    <xdr:pic>
      <xdr:nvPicPr>
        <xdr:cNvPr id="6"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flipV="1">
          <a:off x="0" y="11903485"/>
          <a:ext cx="1767840" cy="59915"/>
        </a:xfrm>
        <a:prstGeom prst="rect">
          <a:avLst/>
        </a:prstGeom>
        <a:noFill/>
        <a:ln w="9525">
          <a:noFill/>
          <a:miter lim="800000"/>
          <a:headEnd/>
          <a:tailEnd/>
        </a:ln>
      </xdr:spPr>
    </xdr:pic>
    <xdr:clientData/>
  </xdr:twoCellAnchor>
  <xdr:twoCellAnchor editAs="oneCell">
    <xdr:from>
      <xdr:col>1</xdr:col>
      <xdr:colOff>28575</xdr:colOff>
      <xdr:row>1</xdr:row>
      <xdr:rowOff>133350</xdr:rowOff>
    </xdr:from>
    <xdr:to>
      <xdr:col>1</xdr:col>
      <xdr:colOff>1849755</xdr:colOff>
      <xdr:row>4</xdr:row>
      <xdr:rowOff>68291</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6725" y="276225"/>
          <a:ext cx="1821180" cy="56359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79</xdr:row>
      <xdr:rowOff>0</xdr:rowOff>
    </xdr:from>
    <xdr:to>
      <xdr:col>1</xdr:col>
      <xdr:colOff>736600</xdr:colOff>
      <xdr:row>79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973425"/>
          <a:ext cx="94615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6544925"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611630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6592550"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62328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6830675"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94332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7125950"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373725"/>
          <a:ext cx="94615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7240250"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050000"/>
          <a:ext cx="94615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7164050"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211925"/>
          <a:ext cx="94615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6859250"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211925"/>
          <a:ext cx="94615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6859250"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75</xdr:row>
      <xdr:rowOff>0</xdr:rowOff>
    </xdr:from>
    <xdr:to>
      <xdr:col>1</xdr:col>
      <xdr:colOff>750094</xdr:colOff>
      <xdr:row>75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930188"/>
          <a:ext cx="952500" cy="476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absoluteAnchor>
    <xdr:pos x="0" y="0"/>
    <xdr:ext cx="8678333" cy="6304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403860</xdr:colOff>
      <xdr:row>0</xdr:row>
      <xdr:rowOff>160020</xdr:rowOff>
    </xdr:from>
    <xdr:to>
      <xdr:col>1</xdr:col>
      <xdr:colOff>2316480</xdr:colOff>
      <xdr:row>4</xdr:row>
      <xdr:rowOff>7620</xdr:rowOff>
    </xdr:to>
    <xdr:pic>
      <xdr:nvPicPr>
        <xdr:cNvPr id="2" name="Imagen 1" descr="logo-super20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160020"/>
          <a:ext cx="2407920" cy="853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32</xdr:row>
      <xdr:rowOff>0</xdr:rowOff>
    </xdr:from>
    <xdr:to>
      <xdr:col>1</xdr:col>
      <xdr:colOff>1272540</xdr:colOff>
      <xdr:row>32</xdr:row>
      <xdr:rowOff>59915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flipV="1">
          <a:off x="0" y="9768840"/>
          <a:ext cx="1767840" cy="59915"/>
        </a:xfrm>
        <a:prstGeom prst="rect">
          <a:avLst/>
        </a:prstGeom>
        <a:noFill/>
        <a:ln w="9525">
          <a:noFill/>
          <a:miter lim="800000"/>
          <a:headEnd/>
          <a:tailEnd/>
        </a:ln>
      </xdr:spPr>
    </xdr:pic>
    <xdr:clientData/>
  </xdr:twoCellAnchor>
</xdr:wsDr>
</file>

<file path=xl/drawings/drawing20.xml><?xml version="1.0" encoding="utf-8"?>
<c:userShapes xmlns:c="http://schemas.openxmlformats.org/drawingml/2006/chart">
  <cdr:relSizeAnchor xmlns:cdr="http://schemas.openxmlformats.org/drawingml/2006/chartDrawing">
    <cdr:from>
      <cdr:x>0.12317</cdr:x>
      <cdr:y>0.10101</cdr:y>
    </cdr:from>
    <cdr:to>
      <cdr:x>0.21408</cdr:x>
      <cdr:y>0.14141</cdr:y>
    </cdr:to>
    <cdr:sp macro="" textlink="">
      <cdr:nvSpPr>
        <cdr:cNvPr id="18" name="17 CuadroTexto"/>
        <cdr:cNvSpPr txBox="1"/>
      </cdr:nvSpPr>
      <cdr:spPr>
        <a:xfrm xmlns:a="http://schemas.openxmlformats.org/drawingml/2006/main">
          <a:off x="1066800" y="635000"/>
          <a:ext cx="787400" cy="2540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s-ES" sz="1200">
              <a:latin typeface="Verdana" pitchFamily="34" charset="0"/>
            </a:rPr>
            <a:t>2.021.849</a:t>
          </a:r>
        </a:p>
      </cdr:txBody>
    </cdr:sp>
  </cdr:relSizeAnchor>
  <cdr:relSizeAnchor xmlns:cdr="http://schemas.openxmlformats.org/drawingml/2006/chartDrawing">
    <cdr:from>
      <cdr:x>0.51906</cdr:x>
      <cdr:y>0.10101</cdr:y>
    </cdr:from>
    <cdr:to>
      <cdr:x>0.60997</cdr:x>
      <cdr:y>0.14141</cdr:y>
    </cdr:to>
    <cdr:sp macro="" textlink="">
      <cdr:nvSpPr>
        <cdr:cNvPr id="19" name="1 CuadroTexto"/>
        <cdr:cNvSpPr txBox="1"/>
      </cdr:nvSpPr>
      <cdr:spPr>
        <a:xfrm xmlns:a="http://schemas.openxmlformats.org/drawingml/2006/main">
          <a:off x="44958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2.303.198</a:t>
          </a:r>
        </a:p>
      </cdr:txBody>
    </cdr:sp>
  </cdr:relSizeAnchor>
  <cdr:relSizeAnchor xmlns:cdr="http://schemas.openxmlformats.org/drawingml/2006/chartDrawing">
    <cdr:from>
      <cdr:x>0.38856</cdr:x>
      <cdr:y>0.10101</cdr:y>
    </cdr:from>
    <cdr:to>
      <cdr:x>0.47947</cdr:x>
      <cdr:y>0.14141</cdr:y>
    </cdr:to>
    <cdr:sp macro="" textlink="">
      <cdr:nvSpPr>
        <cdr:cNvPr id="20" name="1 CuadroTexto"/>
        <cdr:cNvSpPr txBox="1"/>
      </cdr:nvSpPr>
      <cdr:spPr>
        <a:xfrm xmlns:a="http://schemas.openxmlformats.org/drawingml/2006/main">
          <a:off x="3365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2.140.799</a:t>
          </a:r>
        </a:p>
      </cdr:txBody>
    </cdr:sp>
  </cdr:relSizeAnchor>
  <cdr:relSizeAnchor xmlns:cdr="http://schemas.openxmlformats.org/drawingml/2006/chartDrawing">
    <cdr:from>
      <cdr:x>0.25806</cdr:x>
      <cdr:y>0.10101</cdr:y>
    </cdr:from>
    <cdr:to>
      <cdr:x>0.34897</cdr:x>
      <cdr:y>0.14141</cdr:y>
    </cdr:to>
    <cdr:sp macro="" textlink="">
      <cdr:nvSpPr>
        <cdr:cNvPr id="21" name="1 CuadroTexto"/>
        <cdr:cNvSpPr txBox="1"/>
      </cdr:nvSpPr>
      <cdr:spPr>
        <a:xfrm xmlns:a="http://schemas.openxmlformats.org/drawingml/2006/main">
          <a:off x="22352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1.535.467</a:t>
          </a:r>
        </a:p>
      </cdr:txBody>
    </cdr:sp>
  </cdr:relSizeAnchor>
  <cdr:relSizeAnchor xmlns:cdr="http://schemas.openxmlformats.org/drawingml/2006/chartDrawing">
    <cdr:from>
      <cdr:x>0.65249</cdr:x>
      <cdr:y>0.10101</cdr:y>
    </cdr:from>
    <cdr:to>
      <cdr:x>0.7434</cdr:x>
      <cdr:y>0.14141</cdr:y>
    </cdr:to>
    <cdr:sp macro="" textlink="">
      <cdr:nvSpPr>
        <cdr:cNvPr id="22" name="1 CuadroTexto"/>
        <cdr:cNvSpPr txBox="1"/>
      </cdr:nvSpPr>
      <cdr:spPr>
        <a:xfrm xmlns:a="http://schemas.openxmlformats.org/drawingml/2006/main">
          <a:off x="5651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2.051.747</a:t>
          </a:r>
        </a:p>
      </cdr:txBody>
    </cdr:sp>
  </cdr:relSizeAnchor>
  <cdr:relSizeAnchor xmlns:cdr="http://schemas.openxmlformats.org/drawingml/2006/chartDrawing">
    <cdr:from>
      <cdr:x>0.77566</cdr:x>
      <cdr:y>0.10101</cdr:y>
    </cdr:from>
    <cdr:to>
      <cdr:x>0.86657</cdr:x>
      <cdr:y>0.14141</cdr:y>
    </cdr:to>
    <cdr:sp macro="" textlink="">
      <cdr:nvSpPr>
        <cdr:cNvPr id="23" name="1 CuadroTexto"/>
        <cdr:cNvSpPr txBox="1"/>
      </cdr:nvSpPr>
      <cdr:spPr>
        <a:xfrm xmlns:a="http://schemas.openxmlformats.org/drawingml/2006/main">
          <a:off x="67183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2.653.517</a:t>
          </a:r>
        </a:p>
      </cdr:txBody>
    </cdr:sp>
  </cdr:relSizeAnchor>
  <cdr:relSizeAnchor xmlns:cdr="http://schemas.openxmlformats.org/drawingml/2006/chartDrawing">
    <cdr:from>
      <cdr:x>0.14809</cdr:x>
      <cdr:y>0.14343</cdr:y>
    </cdr:from>
    <cdr:to>
      <cdr:x>0.25367</cdr:x>
      <cdr:y>0.28889</cdr:y>
    </cdr:to>
    <cdr:sp macro="" textlink="">
      <cdr:nvSpPr>
        <cdr:cNvPr id="24" name="23 CuadroTexto"/>
        <cdr:cNvSpPr txBox="1"/>
      </cdr:nvSpPr>
      <cdr:spPr>
        <a:xfrm xmlns:a="http://schemas.openxmlformats.org/drawingml/2006/main">
          <a:off x="1282700" y="901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sz="1100"/>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20383500"/>
          <a:ext cx="94615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6973550"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3"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200558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4" name="Rectángulo redondeado 3">
          <a:hlinkClick xmlns:r="http://schemas.openxmlformats.org/officeDocument/2006/relationships" r:id="rId2"/>
        </xdr:cNvPr>
        <xdr:cNvSpPr/>
      </xdr:nvSpPr>
      <xdr:spPr>
        <a:xfrm>
          <a:off x="17221200"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757400"/>
          <a:ext cx="952500" cy="47625"/>
        </a:xfrm>
        <a:prstGeom prst="rect">
          <a:avLst/>
        </a:prstGeom>
        <a:noFill/>
        <a:ln w="9525">
          <a:noFill/>
          <a:miter lim="800000"/>
          <a:headEnd/>
          <a:tailEnd/>
        </a:ln>
      </xdr:spPr>
    </xdr:pic>
    <xdr:clientData/>
  </xdr:twoCellAnchor>
  <xdr:twoCellAnchor>
    <xdr:from>
      <xdr:col>121</xdr:col>
      <xdr:colOff>0</xdr:colOff>
      <xdr:row>3</xdr:row>
      <xdr:rowOff>0</xdr:rowOff>
    </xdr:from>
    <xdr:to>
      <xdr:col>121</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33130925" y="51435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93</xdr:row>
      <xdr:rowOff>154940</xdr:rowOff>
    </xdr:from>
    <xdr:to>
      <xdr:col>1</xdr:col>
      <xdr:colOff>736600</xdr:colOff>
      <xdr:row>94</xdr:row>
      <xdr:rowOff>40005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556740"/>
          <a:ext cx="952500" cy="5016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3458825" y="51435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58</xdr:row>
      <xdr:rowOff>0</xdr:rowOff>
    </xdr:from>
    <xdr:to>
      <xdr:col>1</xdr:col>
      <xdr:colOff>466725</xdr:colOff>
      <xdr:row>58</xdr:row>
      <xdr:rowOff>47625</xdr:rowOff>
    </xdr:to>
    <xdr:pic>
      <xdr:nvPicPr>
        <xdr:cNvPr id="3"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515100"/>
          <a:ext cx="952500" cy="47625"/>
        </a:xfrm>
        <a:prstGeom prst="rect">
          <a:avLst/>
        </a:prstGeom>
        <a:noFill/>
        <a:ln w="9525">
          <a:noFill/>
          <a:miter lim="800000"/>
          <a:headEnd/>
          <a:tailEnd/>
        </a:ln>
      </xdr:spPr>
    </xdr:pic>
    <xdr:clientData/>
  </xdr:twoCellAnchor>
  <xdr:twoCellAnchor>
    <xdr:from>
      <xdr:col>0</xdr:col>
      <xdr:colOff>0</xdr:colOff>
      <xdr:row>58</xdr:row>
      <xdr:rowOff>0</xdr:rowOff>
    </xdr:from>
    <xdr:to>
      <xdr:col>1</xdr:col>
      <xdr:colOff>466725</xdr:colOff>
      <xdr:row>58</xdr:row>
      <xdr:rowOff>47625</xdr:rowOff>
    </xdr:to>
    <xdr:pic>
      <xdr:nvPicPr>
        <xdr:cNvPr id="6"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9391650"/>
          <a:ext cx="952500" cy="47625"/>
        </a:xfrm>
        <a:prstGeom prst="rect">
          <a:avLst/>
        </a:prstGeom>
        <a:noFill/>
        <a:ln w="9525">
          <a:noFill/>
          <a:miter lim="800000"/>
          <a:headEnd/>
          <a:tailEnd/>
        </a:ln>
      </xdr:spPr>
    </xdr:pic>
    <xdr:clientData/>
  </xdr:twoCellAnchor>
  <xdr:twoCellAnchor>
    <xdr:from>
      <xdr:col>0</xdr:col>
      <xdr:colOff>0</xdr:colOff>
      <xdr:row>58</xdr:row>
      <xdr:rowOff>0</xdr:rowOff>
    </xdr:from>
    <xdr:to>
      <xdr:col>1</xdr:col>
      <xdr:colOff>466725</xdr:colOff>
      <xdr:row>58</xdr:row>
      <xdr:rowOff>47625</xdr:rowOff>
    </xdr:to>
    <xdr:pic>
      <xdr:nvPicPr>
        <xdr:cNvPr id="9"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9391650"/>
          <a:ext cx="952500" cy="47625"/>
        </a:xfrm>
        <a:prstGeom prst="rect">
          <a:avLst/>
        </a:prstGeom>
        <a:noFill/>
        <a:ln w="9525">
          <a:noFill/>
          <a:miter lim="800000"/>
          <a:headEnd/>
          <a:tailEnd/>
        </a:ln>
      </xdr:spPr>
    </xdr:pic>
    <xdr:clientData/>
  </xdr:twoCellAnchor>
  <xdr:twoCellAnchor>
    <xdr:from>
      <xdr:col>0</xdr:col>
      <xdr:colOff>104772</xdr:colOff>
      <xdr:row>0</xdr:row>
      <xdr:rowOff>104775</xdr:rowOff>
    </xdr:from>
    <xdr:to>
      <xdr:col>21</xdr:col>
      <xdr:colOff>666751</xdr:colOff>
      <xdr:row>37</xdr:row>
      <xdr:rowOff>95249</xdr:rowOff>
    </xdr:to>
    <xdr:graphicFrame macro="">
      <xdr:nvGraphicFramePr>
        <xdr:cNvPr id="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xdr:col>
      <xdr:colOff>466725</xdr:colOff>
      <xdr:row>58</xdr:row>
      <xdr:rowOff>47625</xdr:rowOff>
    </xdr:to>
    <xdr:pic>
      <xdr:nvPicPr>
        <xdr:cNvPr id="1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9391650"/>
          <a:ext cx="952500" cy="47625"/>
        </a:xfrm>
        <a:prstGeom prst="rect">
          <a:avLst/>
        </a:prstGeom>
        <a:noFill/>
        <a:ln w="9525">
          <a:noFill/>
          <a:miter lim="800000"/>
          <a:headEnd/>
          <a:tailEnd/>
        </a:ln>
      </xdr:spPr>
    </xdr:pic>
    <xdr:clientData/>
  </xdr:twoCellAnchor>
  <xdr:twoCellAnchor>
    <xdr:from>
      <xdr:col>22</xdr:col>
      <xdr:colOff>0</xdr:colOff>
      <xdr:row>1</xdr:row>
      <xdr:rowOff>0</xdr:rowOff>
    </xdr:from>
    <xdr:to>
      <xdr:col>22</xdr:col>
      <xdr:colOff>540000</xdr:colOff>
      <xdr:row>1</xdr:row>
      <xdr:rowOff>160020</xdr:rowOff>
    </xdr:to>
    <xdr:sp macro="" textlink="">
      <xdr:nvSpPr>
        <xdr:cNvPr id="7" name="Rectángulo redondeado 6">
          <a:hlinkClick xmlns:r="http://schemas.openxmlformats.org/officeDocument/2006/relationships" r:id="rId3"/>
        </xdr:cNvPr>
        <xdr:cNvSpPr/>
      </xdr:nvSpPr>
      <xdr:spPr>
        <a:xfrm>
          <a:off x="16544925" y="161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33</xdr:row>
      <xdr:rowOff>0</xdr:rowOff>
    </xdr:from>
    <xdr:to>
      <xdr:col>1</xdr:col>
      <xdr:colOff>466725</xdr:colOff>
      <xdr:row>33</xdr:row>
      <xdr:rowOff>47625</xdr:rowOff>
    </xdr:to>
    <xdr:pic>
      <xdr:nvPicPr>
        <xdr:cNvPr id="9"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838950"/>
          <a:ext cx="952500" cy="47625"/>
        </a:xfrm>
        <a:prstGeom prst="rect">
          <a:avLst/>
        </a:prstGeom>
        <a:noFill/>
        <a:ln w="9525">
          <a:noFill/>
          <a:miter lim="800000"/>
          <a:headEnd/>
          <a:tailEnd/>
        </a:ln>
      </xdr:spPr>
    </xdr:pic>
    <xdr:clientData/>
  </xdr:twoCellAnchor>
  <xdr:twoCellAnchor>
    <xdr:from>
      <xdr:col>0</xdr:col>
      <xdr:colOff>192405</xdr:colOff>
      <xdr:row>0</xdr:row>
      <xdr:rowOff>47624</xdr:rowOff>
    </xdr:from>
    <xdr:to>
      <xdr:col>18</xdr:col>
      <xdr:colOff>714375</xdr:colOff>
      <xdr:row>31</xdr:row>
      <xdr:rowOff>161924</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1</xdr:row>
      <xdr:rowOff>0</xdr:rowOff>
    </xdr:from>
    <xdr:to>
      <xdr:col>24</xdr:col>
      <xdr:colOff>540000</xdr:colOff>
      <xdr:row>1</xdr:row>
      <xdr:rowOff>160020</xdr:rowOff>
    </xdr:to>
    <xdr:sp macro="" textlink="">
      <xdr:nvSpPr>
        <xdr:cNvPr id="4" name="Rectángulo redondeado 3">
          <a:hlinkClick xmlns:r="http://schemas.openxmlformats.org/officeDocument/2006/relationships" r:id="rId3"/>
        </xdr:cNvPr>
        <xdr:cNvSpPr/>
      </xdr:nvSpPr>
      <xdr:spPr>
        <a:xfrm>
          <a:off x="17202150" y="161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7.xml><?xml version="1.0" encoding="utf-8"?>
<c:userShapes xmlns:c="http://schemas.openxmlformats.org/drawingml/2006/chart">
  <cdr:relSizeAnchor xmlns:cdr="http://schemas.openxmlformats.org/drawingml/2006/chartDrawing">
    <cdr:from>
      <cdr:x>0.27507</cdr:x>
      <cdr:y>0.68801</cdr:y>
    </cdr:from>
    <cdr:to>
      <cdr:x>0.78575</cdr:x>
      <cdr:y>0.73137</cdr:y>
    </cdr:to>
    <cdr:sp macro="" textlink="">
      <cdr:nvSpPr>
        <cdr:cNvPr id="2" name="1 CuadroTexto"/>
        <cdr:cNvSpPr txBox="1"/>
      </cdr:nvSpPr>
      <cdr:spPr>
        <a:xfrm xmlns:a="http://schemas.openxmlformats.org/drawingml/2006/main">
          <a:off x="1875935" y="3342189"/>
          <a:ext cx="3482786" cy="210632"/>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none" rtlCol="0" anchor="t"/>
        <a:lstStyle xmlns:a="http://schemas.openxmlformats.org/drawingml/2006/main"/>
        <a:p xmlns:a="http://schemas.openxmlformats.org/drawingml/2006/main">
          <a:pPr algn="l"/>
          <a:r>
            <a:rPr lang="es-ES" sz="800">
              <a:solidFill>
                <a:schemeClr val="bg1"/>
              </a:solidFill>
            </a:rPr>
            <a:t>Nota:</a:t>
          </a:r>
          <a:r>
            <a:rPr lang="es-ES" sz="800" baseline="0">
              <a:solidFill>
                <a:schemeClr val="bg1"/>
              </a:solidFill>
            </a:rPr>
            <a:t> El año </a:t>
          </a:r>
          <a:r>
            <a:rPr lang="es-ES" sz="800">
              <a:solidFill>
                <a:schemeClr val="bg1"/>
              </a:solidFill>
            </a:rPr>
            <a:t>2005 considera</a:t>
          </a:r>
          <a:r>
            <a:rPr lang="es-ES" sz="800" baseline="0">
              <a:solidFill>
                <a:schemeClr val="bg1"/>
              </a:solidFill>
            </a:rPr>
            <a:t>  desde 1 Julio 2005 al 31 de Diciembre 2005</a:t>
          </a:r>
        </a:p>
        <a:p xmlns:a="http://schemas.openxmlformats.org/drawingml/2006/main">
          <a:pPr algn="l"/>
          <a:endParaRPr lang="es-ES" sz="800">
            <a:solidFill>
              <a:schemeClr val="bg1"/>
            </a:solidFill>
          </a:endParaRP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711200</xdr:colOff>
      <xdr:row>2</xdr:row>
      <xdr:rowOff>76200</xdr:rowOff>
    </xdr:from>
    <xdr:to>
      <xdr:col>10</xdr:col>
      <xdr:colOff>38100</xdr:colOff>
      <xdr:row>32</xdr:row>
      <xdr:rowOff>127000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0</xdr:rowOff>
    </xdr:from>
    <xdr:to>
      <xdr:col>1</xdr:col>
      <xdr:colOff>190500</xdr:colOff>
      <xdr:row>43</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7200900"/>
          <a:ext cx="952500" cy="47625"/>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299720</xdr:colOff>
      <xdr:row>0</xdr:row>
      <xdr:rowOff>53340</xdr:rowOff>
    </xdr:from>
    <xdr:to>
      <xdr:col>15</xdr:col>
      <xdr:colOff>711200</xdr:colOff>
      <xdr:row>35</xdr:row>
      <xdr:rowOff>2540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1</xdr:col>
      <xdr:colOff>190500</xdr:colOff>
      <xdr:row>38</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8356600"/>
          <a:ext cx="952500" cy="47625"/>
        </a:xfrm>
        <a:prstGeom prst="rect">
          <a:avLst/>
        </a:prstGeom>
        <a:noFill/>
        <a:ln w="9525">
          <a:noFill/>
          <a:miter lim="800000"/>
          <a:headEnd/>
          <a:tailEnd/>
        </a:ln>
      </xdr:spPr>
    </xdr:pic>
    <xdr:clientData/>
  </xdr:twoCellAnchor>
  <xdr:twoCellAnchor>
    <xdr:from>
      <xdr:col>21</xdr:col>
      <xdr:colOff>0</xdr:colOff>
      <xdr:row>2</xdr:row>
      <xdr:rowOff>0</xdr:rowOff>
    </xdr:from>
    <xdr:to>
      <xdr:col>21</xdr:col>
      <xdr:colOff>540000</xdr:colOff>
      <xdr:row>2</xdr:row>
      <xdr:rowOff>160020</xdr:rowOff>
    </xdr:to>
    <xdr:sp macro="" textlink="">
      <xdr:nvSpPr>
        <xdr:cNvPr id="5" name="Rectángulo redondeado 4">
          <a:hlinkClick xmlns:r="http://schemas.openxmlformats.org/officeDocument/2006/relationships" r:id="rId3"/>
        </xdr:cNvPr>
        <xdr:cNvSpPr/>
      </xdr:nvSpPr>
      <xdr:spPr>
        <a:xfrm>
          <a:off x="18870083" y="317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34</xdr:row>
      <xdr:rowOff>0</xdr:rowOff>
    </xdr:from>
    <xdr:to>
      <xdr:col>1</xdr:col>
      <xdr:colOff>723900</xdr:colOff>
      <xdr:row>34</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146800"/>
          <a:ext cx="952500" cy="47625"/>
        </a:xfrm>
        <a:prstGeom prst="rect">
          <a:avLst/>
        </a:prstGeom>
        <a:noFill/>
        <a:ln w="9525">
          <a:noFill/>
          <a:miter lim="800000"/>
          <a:headEnd/>
          <a:tailEnd/>
        </a:ln>
      </xdr:spPr>
    </xdr:pic>
    <xdr:clientData/>
  </xdr:twoCellAnchor>
  <xdr:twoCellAnchor>
    <xdr:from>
      <xdr:col>7</xdr:col>
      <xdr:colOff>0</xdr:colOff>
      <xdr:row>7</xdr:row>
      <xdr:rowOff>0</xdr:rowOff>
    </xdr:from>
    <xdr:to>
      <xdr:col>7</xdr:col>
      <xdr:colOff>540000</xdr:colOff>
      <xdr:row>7</xdr:row>
      <xdr:rowOff>160020</xdr:rowOff>
    </xdr:to>
    <xdr:sp macro="" textlink="">
      <xdr:nvSpPr>
        <xdr:cNvPr id="5" name="Rectángulo redondeado 4">
          <a:hlinkClick xmlns:r="http://schemas.openxmlformats.org/officeDocument/2006/relationships" r:id="rId2"/>
        </xdr:cNvPr>
        <xdr:cNvSpPr/>
      </xdr:nvSpPr>
      <xdr:spPr>
        <a:xfrm>
          <a:off x="11137900" y="1079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190499</xdr:colOff>
      <xdr:row>0</xdr:row>
      <xdr:rowOff>57150</xdr:rowOff>
    </xdr:from>
    <xdr:to>
      <xdr:col>13</xdr:col>
      <xdr:colOff>822960</xdr:colOff>
      <xdr:row>32</xdr:row>
      <xdr:rowOff>15240</xdr:rowOff>
    </xdr:to>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52</xdr:row>
      <xdr:rowOff>0</xdr:rowOff>
    </xdr:from>
    <xdr:to>
      <xdr:col>2</xdr:col>
      <xdr:colOff>641350</xdr:colOff>
      <xdr:row>52</xdr:row>
      <xdr:rowOff>46990</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8553450"/>
          <a:ext cx="1041400" cy="46990"/>
        </a:xfrm>
        <a:prstGeom prst="rect">
          <a:avLst/>
        </a:prstGeom>
        <a:noFill/>
        <a:ln w="9525">
          <a:noFill/>
          <a:miter lim="800000"/>
          <a:headEnd/>
          <a:tailEnd/>
        </a:ln>
      </xdr:spPr>
    </xdr:pic>
    <xdr:clientData/>
  </xdr:twoCellAnchor>
  <xdr:twoCellAnchor>
    <xdr:from>
      <xdr:col>20</xdr:col>
      <xdr:colOff>0</xdr:colOff>
      <xdr:row>2</xdr:row>
      <xdr:rowOff>0</xdr:rowOff>
    </xdr:from>
    <xdr:to>
      <xdr:col>20</xdr:col>
      <xdr:colOff>540000</xdr:colOff>
      <xdr:row>2</xdr:row>
      <xdr:rowOff>160020</xdr:rowOff>
    </xdr:to>
    <xdr:sp macro="" textlink="">
      <xdr:nvSpPr>
        <xdr:cNvPr id="4" name="Rectángulo redondeado 3">
          <a:hlinkClick xmlns:r="http://schemas.openxmlformats.org/officeDocument/2006/relationships" r:id="rId3"/>
        </xdr:cNvPr>
        <xdr:cNvSpPr/>
      </xdr:nvSpPr>
      <xdr:spPr>
        <a:xfrm>
          <a:off x="16497300" y="32385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1.xml><?xml version="1.0" encoding="utf-8"?>
<xdr:wsDr xmlns:xdr="http://schemas.openxmlformats.org/drawingml/2006/spreadsheetDrawing" xmlns:a="http://schemas.openxmlformats.org/drawingml/2006/main">
  <xdr:absoluteAnchor>
    <xdr:pos x="219075" y="76201"/>
    <xdr:ext cx="10534650" cy="4190999"/>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31</xdr:row>
      <xdr:rowOff>0</xdr:rowOff>
    </xdr:from>
    <xdr:to>
      <xdr:col>1</xdr:col>
      <xdr:colOff>279400</xdr:colOff>
      <xdr:row>31</xdr:row>
      <xdr:rowOff>46990</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5019675"/>
          <a:ext cx="1041400" cy="46990"/>
        </a:xfrm>
        <a:prstGeom prst="rect">
          <a:avLst/>
        </a:prstGeom>
        <a:noFill/>
        <a:ln w="9525">
          <a:noFill/>
          <a:miter lim="800000"/>
          <a:headEnd/>
          <a:tailEnd/>
        </a:ln>
      </xdr:spPr>
    </xdr:pic>
    <xdr:clientData/>
  </xdr:twoCellAnchor>
  <xdr:twoCellAnchor>
    <xdr:from>
      <xdr:col>17</xdr:col>
      <xdr:colOff>0</xdr:colOff>
      <xdr:row>2</xdr:row>
      <xdr:rowOff>0</xdr:rowOff>
    </xdr:from>
    <xdr:to>
      <xdr:col>17</xdr:col>
      <xdr:colOff>540000</xdr:colOff>
      <xdr:row>2</xdr:row>
      <xdr:rowOff>160020</xdr:rowOff>
    </xdr:to>
    <xdr:sp macro="" textlink="">
      <xdr:nvSpPr>
        <xdr:cNvPr id="4" name="Rectángulo redondeado 3">
          <a:hlinkClick xmlns:r="http://schemas.openxmlformats.org/officeDocument/2006/relationships" r:id="rId3"/>
        </xdr:cNvPr>
        <xdr:cNvSpPr/>
      </xdr:nvSpPr>
      <xdr:spPr>
        <a:xfrm>
          <a:off x="12954000" y="32385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2.xml><?xml version="1.0" encoding="utf-8"?>
<xdr:wsDr xmlns:xdr="http://schemas.openxmlformats.org/drawingml/2006/spreadsheetDrawing" xmlns:a="http://schemas.openxmlformats.org/drawingml/2006/main">
  <xdr:absoluteAnchor>
    <xdr:pos x="220979" y="76200"/>
    <xdr:ext cx="10513696" cy="44196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30</xdr:row>
      <xdr:rowOff>0</xdr:rowOff>
    </xdr:from>
    <xdr:to>
      <xdr:col>1</xdr:col>
      <xdr:colOff>279400</xdr:colOff>
      <xdr:row>30</xdr:row>
      <xdr:rowOff>46990</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4857750"/>
          <a:ext cx="1041400" cy="46990"/>
        </a:xfrm>
        <a:prstGeom prst="rect">
          <a:avLst/>
        </a:prstGeom>
        <a:noFill/>
        <a:ln w="9525">
          <a:noFill/>
          <a:miter lim="800000"/>
          <a:headEnd/>
          <a:tailEnd/>
        </a:ln>
      </xdr:spPr>
    </xdr:pic>
    <xdr:clientData/>
  </xdr:twoCellAnchor>
  <xdr:twoCellAnchor>
    <xdr:from>
      <xdr:col>17</xdr:col>
      <xdr:colOff>0</xdr:colOff>
      <xdr:row>2</xdr:row>
      <xdr:rowOff>0</xdr:rowOff>
    </xdr:from>
    <xdr:to>
      <xdr:col>17</xdr:col>
      <xdr:colOff>540000</xdr:colOff>
      <xdr:row>2</xdr:row>
      <xdr:rowOff>160020</xdr:rowOff>
    </xdr:to>
    <xdr:sp macro="" textlink="">
      <xdr:nvSpPr>
        <xdr:cNvPr id="5" name="Rectángulo redondeado 4">
          <a:hlinkClick xmlns:r="http://schemas.openxmlformats.org/officeDocument/2006/relationships" r:id="rId3"/>
        </xdr:cNvPr>
        <xdr:cNvSpPr/>
      </xdr:nvSpPr>
      <xdr:spPr>
        <a:xfrm>
          <a:off x="12954000" y="32385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3.xml><?xml version="1.0" encoding="utf-8"?>
<xdr:wsDr xmlns:xdr="http://schemas.openxmlformats.org/drawingml/2006/spreadsheetDrawing" xmlns:a="http://schemas.openxmlformats.org/drawingml/2006/main">
  <xdr:absoluteAnchor>
    <xdr:pos x="259081" y="200025"/>
    <xdr:ext cx="10513694" cy="44577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30</xdr:row>
      <xdr:rowOff>0</xdr:rowOff>
    </xdr:from>
    <xdr:to>
      <xdr:col>1</xdr:col>
      <xdr:colOff>279400</xdr:colOff>
      <xdr:row>30</xdr:row>
      <xdr:rowOff>46990</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4857750"/>
          <a:ext cx="1041400" cy="46990"/>
        </a:xfrm>
        <a:prstGeom prst="rect">
          <a:avLst/>
        </a:prstGeom>
        <a:noFill/>
        <a:ln w="9525">
          <a:noFill/>
          <a:miter lim="800000"/>
          <a:headEnd/>
          <a:tailEnd/>
        </a:ln>
      </xdr:spPr>
    </xdr:pic>
    <xdr:clientData/>
  </xdr:twoCellAnchor>
  <xdr:twoCellAnchor>
    <xdr:from>
      <xdr:col>17</xdr:col>
      <xdr:colOff>0</xdr:colOff>
      <xdr:row>1</xdr:row>
      <xdr:rowOff>0</xdr:rowOff>
    </xdr:from>
    <xdr:to>
      <xdr:col>17</xdr:col>
      <xdr:colOff>540000</xdr:colOff>
      <xdr:row>1</xdr:row>
      <xdr:rowOff>160020</xdr:rowOff>
    </xdr:to>
    <xdr:sp macro="" textlink="">
      <xdr:nvSpPr>
        <xdr:cNvPr id="5" name="Rectángulo redondeado 4">
          <a:hlinkClick xmlns:r="http://schemas.openxmlformats.org/officeDocument/2006/relationships" r:id="rId3"/>
        </xdr:cNvPr>
        <xdr:cNvSpPr/>
      </xdr:nvSpPr>
      <xdr:spPr>
        <a:xfrm>
          <a:off x="12954000" y="161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736600</xdr:colOff>
      <xdr:row>52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991600"/>
          <a:ext cx="952500" cy="476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3468350"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836400"/>
          <a:ext cx="952500" cy="476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3468350"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700000"/>
          <a:ext cx="952500" cy="476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3468350"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736600</xdr:colOff>
      <xdr:row>70</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982700"/>
          <a:ext cx="95250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7325975" y="5810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85</xdr:row>
      <xdr:rowOff>0</xdr:rowOff>
    </xdr:from>
    <xdr:to>
      <xdr:col>1</xdr:col>
      <xdr:colOff>736600</xdr:colOff>
      <xdr:row>85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7154525" y="5810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79</xdr:row>
      <xdr:rowOff>0</xdr:rowOff>
    </xdr:from>
    <xdr:to>
      <xdr:col>1</xdr:col>
      <xdr:colOff>736600</xdr:colOff>
      <xdr:row>79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6716375" y="5810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L55"/>
  <sheetViews>
    <sheetView showGridLines="0" tabSelected="1" showOutlineSymbols="0" zoomScaleNormal="100" workbookViewId="0"/>
  </sheetViews>
  <sheetFormatPr baseColWidth="10" defaultColWidth="11.42578125" defaultRowHeight="12.75" x14ac:dyDescent="0.2"/>
  <cols>
    <col min="1" max="1" width="6.5703125" style="20" customWidth="1"/>
    <col min="2" max="2" width="38.85546875" style="20" customWidth="1"/>
    <col min="3" max="3" width="50.7109375" style="20" customWidth="1"/>
    <col min="4" max="16384" width="11.42578125" style="20"/>
  </cols>
  <sheetData>
    <row r="1" spans="1:10" ht="11.25" customHeight="1" x14ac:dyDescent="0.2">
      <c r="A1"/>
      <c r="B1" s="200"/>
      <c r="E1" s="199"/>
      <c r="F1" s="199"/>
      <c r="G1" s="199"/>
    </row>
    <row r="2" spans="1:10" ht="11.25" customHeight="1" x14ac:dyDescent="0.2">
      <c r="B2" s="199"/>
      <c r="C2" s="199"/>
      <c r="D2" s="199"/>
      <c r="E2" s="199"/>
      <c r="F2" s="199"/>
      <c r="G2" s="199"/>
    </row>
    <row r="3" spans="1:10" ht="11.25" customHeight="1" x14ac:dyDescent="0.2">
      <c r="B3" s="199"/>
      <c r="C3" s="199"/>
      <c r="D3" s="199"/>
      <c r="E3" s="199"/>
      <c r="F3" s="199"/>
      <c r="G3" s="199"/>
    </row>
    <row r="4" spans="1:10" ht="27" customHeight="1" x14ac:dyDescent="0.2">
      <c r="B4" s="199"/>
      <c r="C4" s="356" t="s">
        <v>413</v>
      </c>
      <c r="D4" s="356"/>
      <c r="E4" s="356"/>
      <c r="F4" s="356"/>
      <c r="G4" s="356"/>
      <c r="H4" s="356"/>
    </row>
    <row r="5" spans="1:10" ht="15.75" customHeight="1" x14ac:dyDescent="0.2">
      <c r="B5" s="199"/>
      <c r="C5" s="356"/>
      <c r="D5" s="356"/>
      <c r="E5" s="356"/>
      <c r="F5" s="356"/>
      <c r="G5" s="356"/>
      <c r="H5" s="356"/>
    </row>
    <row r="6" spans="1:10" ht="15" customHeight="1" x14ac:dyDescent="0.2">
      <c r="B6" s="201"/>
      <c r="C6" s="353" t="s">
        <v>414</v>
      </c>
      <c r="D6" s="353"/>
      <c r="E6" s="353"/>
      <c r="F6" s="353"/>
      <c r="G6" s="353"/>
      <c r="H6" s="353"/>
    </row>
    <row r="7" spans="1:10" ht="19.5" customHeight="1" x14ac:dyDescent="0.2">
      <c r="B7" s="71"/>
    </row>
    <row r="8" spans="1:10" ht="11.25" customHeight="1" x14ac:dyDescent="0.2">
      <c r="B8" s="71"/>
      <c r="C8" s="254"/>
      <c r="D8" s="254"/>
      <c r="E8" s="254"/>
      <c r="F8" s="254"/>
      <c r="G8" s="254"/>
      <c r="H8" s="254"/>
    </row>
    <row r="9" spans="1:10" ht="18" customHeight="1" x14ac:dyDescent="0.2">
      <c r="B9" s="202" t="s">
        <v>388</v>
      </c>
    </row>
    <row r="10" spans="1:10" ht="11.25" customHeight="1" x14ac:dyDescent="0.2"/>
    <row r="11" spans="1:10" ht="19.5" customHeight="1" x14ac:dyDescent="0.2">
      <c r="B11" s="203" t="s">
        <v>389</v>
      </c>
    </row>
    <row r="12" spans="1:10" ht="19.5" customHeight="1" x14ac:dyDescent="0.2">
      <c r="B12" s="205" t="s">
        <v>390</v>
      </c>
    </row>
    <row r="13" spans="1:10" ht="19.5" customHeight="1" x14ac:dyDescent="0.2">
      <c r="B13" s="205" t="s">
        <v>418</v>
      </c>
    </row>
    <row r="14" spans="1:10" ht="19.5" customHeight="1" x14ac:dyDescent="0.2">
      <c r="A14" s="63"/>
      <c r="B14" s="205" t="s">
        <v>469</v>
      </c>
      <c r="C14" s="204"/>
      <c r="F14" s="64"/>
      <c r="G14" s="64"/>
      <c r="H14" s="64"/>
      <c r="I14" s="64"/>
      <c r="J14" s="64"/>
    </row>
    <row r="15" spans="1:10" ht="19.5" customHeight="1" x14ac:dyDescent="0.2">
      <c r="A15" s="63"/>
      <c r="B15" s="205" t="s">
        <v>391</v>
      </c>
      <c r="C15" s="204"/>
      <c r="F15" s="64"/>
      <c r="G15" s="64"/>
      <c r="H15" s="64"/>
      <c r="I15" s="64"/>
      <c r="J15" s="64"/>
    </row>
    <row r="16" spans="1:10" ht="11.25" customHeight="1" x14ac:dyDescent="0.2">
      <c r="A16" s="63"/>
      <c r="C16" s="204"/>
      <c r="F16" s="64"/>
      <c r="G16" s="64"/>
      <c r="H16" s="64"/>
      <c r="I16" s="64"/>
      <c r="J16" s="64"/>
    </row>
    <row r="17" spans="1:12" ht="11.25" customHeight="1" x14ac:dyDescent="0.2">
      <c r="A17" s="63"/>
      <c r="B17" s="205"/>
      <c r="C17" s="204"/>
      <c r="F17" s="64"/>
      <c r="G17" s="64"/>
      <c r="H17" s="64"/>
      <c r="I17" s="64"/>
      <c r="J17" s="64"/>
    </row>
    <row r="18" spans="1:12" ht="18" x14ac:dyDescent="0.2">
      <c r="A18" s="63"/>
      <c r="B18" s="202" t="s">
        <v>392</v>
      </c>
      <c r="C18" s="204"/>
      <c r="F18" s="64"/>
      <c r="G18" s="64"/>
      <c r="H18" s="64"/>
      <c r="I18" s="64"/>
      <c r="J18" s="64"/>
    </row>
    <row r="19" spans="1:12" x14ac:dyDescent="0.2">
      <c r="A19" s="63"/>
      <c r="B19" s="206"/>
      <c r="C19" s="204"/>
      <c r="D19" s="64"/>
      <c r="E19" s="64"/>
      <c r="F19" s="64"/>
      <c r="I19" s="64"/>
      <c r="J19" s="64"/>
      <c r="K19" s="74"/>
      <c r="L19" s="74"/>
    </row>
    <row r="20" spans="1:12" ht="20.25" customHeight="1" thickBot="1" x14ac:dyDescent="0.25">
      <c r="A20" s="63"/>
      <c r="B20" s="253" t="s">
        <v>415</v>
      </c>
      <c r="C20" s="354" t="s">
        <v>388</v>
      </c>
      <c r="D20" s="355"/>
      <c r="E20" s="355"/>
      <c r="F20" s="355"/>
      <c r="G20" s="253"/>
      <c r="H20" s="64"/>
      <c r="J20" s="64"/>
      <c r="K20" s="352"/>
      <c r="L20" s="352"/>
    </row>
    <row r="21" spans="1:12" ht="6.75" customHeight="1" thickTop="1" x14ac:dyDescent="0.2">
      <c r="A21" s="63"/>
      <c r="B21" s="212"/>
      <c r="C21" s="210"/>
      <c r="D21" s="209"/>
      <c r="E21" s="209"/>
      <c r="F21" s="209"/>
      <c r="G21" s="209"/>
      <c r="H21" s="64"/>
      <c r="J21" s="64"/>
      <c r="K21" s="74"/>
      <c r="L21" s="74"/>
    </row>
    <row r="22" spans="1:12" x14ac:dyDescent="0.2">
      <c r="A22" s="211"/>
      <c r="B22" s="263" t="s">
        <v>66</v>
      </c>
      <c r="C22" s="262" t="s">
        <v>407</v>
      </c>
      <c r="D22" s="72"/>
      <c r="E22" s="72"/>
      <c r="F22" s="56"/>
      <c r="G22" s="56"/>
      <c r="H22" s="64"/>
      <c r="J22" s="64"/>
    </row>
    <row r="23" spans="1:12" x14ac:dyDescent="0.2">
      <c r="A23" s="211"/>
      <c r="B23" s="263" t="s">
        <v>69</v>
      </c>
      <c r="C23" s="262" t="s">
        <v>407</v>
      </c>
      <c r="D23" s="2"/>
      <c r="E23" s="2"/>
      <c r="F23" s="2"/>
      <c r="G23" s="2"/>
      <c r="H23" s="2"/>
      <c r="J23" s="2"/>
    </row>
    <row r="24" spans="1:12" x14ac:dyDescent="0.2">
      <c r="A24" s="211"/>
      <c r="B24" s="263" t="s">
        <v>67</v>
      </c>
      <c r="C24" s="262" t="s">
        <v>407</v>
      </c>
      <c r="D24" s="2"/>
      <c r="E24" s="2"/>
      <c r="F24" s="2"/>
      <c r="G24" s="2"/>
      <c r="H24" s="2"/>
      <c r="J24" s="2"/>
    </row>
    <row r="25" spans="1:12" x14ac:dyDescent="0.2">
      <c r="A25" s="211"/>
      <c r="B25" s="263" t="s">
        <v>68</v>
      </c>
      <c r="C25" s="262" t="s">
        <v>407</v>
      </c>
      <c r="D25" s="2"/>
      <c r="E25" s="2"/>
      <c r="F25" s="2"/>
      <c r="G25" s="2"/>
      <c r="H25" s="2"/>
      <c r="J25" s="2"/>
    </row>
    <row r="26" spans="1:12" x14ac:dyDescent="0.2">
      <c r="A26" s="211"/>
      <c r="B26" s="263" t="s">
        <v>144</v>
      </c>
      <c r="C26" s="262" t="s">
        <v>407</v>
      </c>
      <c r="D26" s="56"/>
      <c r="E26" s="2"/>
      <c r="F26" s="2"/>
      <c r="G26" s="2"/>
      <c r="H26" s="2"/>
      <c r="J26" s="2"/>
    </row>
    <row r="27" spans="1:12" x14ac:dyDescent="0.2">
      <c r="A27" s="211"/>
      <c r="B27" s="263" t="s">
        <v>146</v>
      </c>
      <c r="C27" s="262" t="s">
        <v>407</v>
      </c>
      <c r="D27" s="2"/>
      <c r="E27" s="2"/>
      <c r="F27" s="2"/>
      <c r="G27" s="2"/>
      <c r="H27" s="2"/>
      <c r="J27" s="2"/>
    </row>
    <row r="28" spans="1:12" x14ac:dyDescent="0.2">
      <c r="A28" s="211"/>
      <c r="B28" s="263" t="s">
        <v>202</v>
      </c>
      <c r="C28" s="262" t="s">
        <v>407</v>
      </c>
      <c r="D28" s="2"/>
      <c r="E28" s="2"/>
      <c r="F28" s="2"/>
      <c r="G28" s="2"/>
      <c r="H28" s="2"/>
      <c r="J28" s="2"/>
    </row>
    <row r="29" spans="1:12" x14ac:dyDescent="0.2">
      <c r="A29" s="211"/>
      <c r="B29" s="263" t="s">
        <v>459</v>
      </c>
      <c r="C29" s="262" t="s">
        <v>407</v>
      </c>
      <c r="D29" s="2"/>
      <c r="E29" s="2"/>
      <c r="F29" s="2"/>
      <c r="G29" s="2"/>
      <c r="H29" s="2"/>
      <c r="J29" s="2"/>
    </row>
    <row r="30" spans="1:12" x14ac:dyDescent="0.2">
      <c r="A30" s="211"/>
      <c r="B30" s="263" t="s">
        <v>460</v>
      </c>
      <c r="C30" s="262" t="s">
        <v>407</v>
      </c>
      <c r="D30" s="2"/>
      <c r="E30" s="2"/>
      <c r="F30" s="2"/>
      <c r="G30" s="2"/>
      <c r="H30" s="2"/>
      <c r="J30" s="2"/>
    </row>
    <row r="31" spans="1:12" x14ac:dyDescent="0.2">
      <c r="A31" s="211"/>
      <c r="B31" s="263" t="s">
        <v>461</v>
      </c>
      <c r="C31" s="262" t="s">
        <v>407</v>
      </c>
      <c r="D31" s="2"/>
      <c r="E31" s="2"/>
      <c r="F31" s="2"/>
      <c r="G31" s="2"/>
      <c r="H31" s="2"/>
      <c r="J31" s="2"/>
    </row>
    <row r="32" spans="1:12" x14ac:dyDescent="0.2">
      <c r="A32" s="211"/>
      <c r="B32" s="263" t="s">
        <v>462</v>
      </c>
      <c r="C32" s="262" t="s">
        <v>407</v>
      </c>
      <c r="D32" s="2"/>
      <c r="E32" s="2"/>
      <c r="F32" s="2"/>
      <c r="G32" s="2"/>
      <c r="H32" s="2"/>
      <c r="J32" s="2"/>
    </row>
    <row r="33" spans="1:12" x14ac:dyDescent="0.2">
      <c r="A33" s="211"/>
      <c r="B33" s="263" t="s">
        <v>463</v>
      </c>
      <c r="C33" s="262" t="s">
        <v>407</v>
      </c>
      <c r="D33" s="2"/>
      <c r="E33" s="2"/>
      <c r="F33" s="2"/>
      <c r="G33" s="2"/>
      <c r="H33" s="2"/>
      <c r="J33" s="2"/>
    </row>
    <row r="34" spans="1:12" x14ac:dyDescent="0.2">
      <c r="A34" s="211"/>
      <c r="B34" s="263" t="s">
        <v>464</v>
      </c>
      <c r="C34" s="262" t="s">
        <v>407</v>
      </c>
      <c r="D34" s="2"/>
      <c r="E34" s="2"/>
      <c r="F34" s="2"/>
      <c r="G34" s="2"/>
      <c r="H34" s="2"/>
      <c r="J34" s="2"/>
    </row>
    <row r="35" spans="1:12" x14ac:dyDescent="0.2">
      <c r="A35" s="211"/>
      <c r="B35" s="263" t="s">
        <v>465</v>
      </c>
      <c r="C35" s="262" t="s">
        <v>407</v>
      </c>
      <c r="D35" s="2"/>
      <c r="E35" s="2"/>
      <c r="F35" s="2"/>
      <c r="G35" s="2"/>
      <c r="H35" s="2"/>
      <c r="J35" s="2"/>
    </row>
    <row r="36" spans="1:12" x14ac:dyDescent="0.2">
      <c r="A36" s="211"/>
      <c r="B36" s="263" t="s">
        <v>466</v>
      </c>
      <c r="C36" s="262" t="s">
        <v>407</v>
      </c>
      <c r="D36" s="2"/>
      <c r="E36" s="2"/>
      <c r="F36" s="2"/>
      <c r="G36" s="2"/>
      <c r="H36" s="2"/>
      <c r="J36" s="2"/>
    </row>
    <row r="37" spans="1:12" x14ac:dyDescent="0.2">
      <c r="A37" s="211"/>
      <c r="B37" s="263" t="s">
        <v>467</v>
      </c>
      <c r="C37" s="262" t="s">
        <v>407</v>
      </c>
      <c r="D37" s="2"/>
      <c r="E37" s="2"/>
      <c r="F37" s="2"/>
      <c r="G37" s="2"/>
      <c r="H37" s="2"/>
      <c r="J37" s="2"/>
    </row>
    <row r="38" spans="1:12" x14ac:dyDescent="0.2">
      <c r="A38" s="211"/>
      <c r="B38" s="263" t="s">
        <v>468</v>
      </c>
      <c r="C38" s="262" t="s">
        <v>407</v>
      </c>
      <c r="D38" s="2"/>
      <c r="E38" s="2"/>
      <c r="F38" s="2"/>
      <c r="G38" s="2"/>
      <c r="H38" s="2"/>
      <c r="J38" s="2"/>
    </row>
    <row r="39" spans="1:12" x14ac:dyDescent="0.2">
      <c r="A39" s="211"/>
      <c r="C39" s="262" t="s">
        <v>408</v>
      </c>
      <c r="D39" s="261"/>
      <c r="E39" s="260"/>
      <c r="F39" s="255"/>
      <c r="G39" s="255"/>
      <c r="H39" s="255"/>
      <c r="J39" s="2"/>
    </row>
    <row r="40" spans="1:12" x14ac:dyDescent="0.2">
      <c r="A40" s="211"/>
      <c r="B40" s="259"/>
      <c r="C40" s="262" t="s">
        <v>458</v>
      </c>
      <c r="D40" s="261"/>
      <c r="E40" s="260"/>
      <c r="F40" s="255"/>
      <c r="G40" s="255"/>
      <c r="H40" s="255"/>
      <c r="J40" s="2"/>
      <c r="L40" s="56"/>
    </row>
    <row r="41" spans="1:12" x14ac:dyDescent="0.2">
      <c r="A41" s="63"/>
      <c r="B41" s="259"/>
      <c r="C41" s="262" t="s">
        <v>259</v>
      </c>
      <c r="D41" s="256"/>
      <c r="E41" s="255"/>
      <c r="F41" s="255"/>
      <c r="G41" s="255"/>
      <c r="H41" s="255"/>
    </row>
    <row r="42" spans="1:12" s="66" customFormat="1" x14ac:dyDescent="0.2">
      <c r="A42" s="65"/>
      <c r="B42" s="259"/>
      <c r="C42" s="262" t="s">
        <v>260</v>
      </c>
      <c r="D42" s="257"/>
      <c r="E42" s="257"/>
      <c r="F42" s="257"/>
      <c r="G42" s="257"/>
      <c r="H42" s="257"/>
    </row>
    <row r="43" spans="1:12" s="66" customFormat="1" x14ac:dyDescent="0.2">
      <c r="A43" s="67"/>
      <c r="B43" s="259"/>
      <c r="C43" s="262" t="s">
        <v>354</v>
      </c>
      <c r="D43" s="257"/>
      <c r="E43" s="257"/>
      <c r="F43" s="257"/>
      <c r="G43" s="257"/>
      <c r="H43" s="257"/>
    </row>
    <row r="44" spans="1:12" s="66" customFormat="1" x14ac:dyDescent="0.2">
      <c r="A44" s="67"/>
      <c r="B44" s="259"/>
      <c r="C44" s="262" t="s">
        <v>355</v>
      </c>
      <c r="D44" s="257"/>
      <c r="E44" s="257"/>
      <c r="F44" s="257"/>
      <c r="G44" s="257"/>
      <c r="H44" s="257"/>
    </row>
    <row r="45" spans="1:12" x14ac:dyDescent="0.2">
      <c r="A45" s="63"/>
      <c r="B45" s="259"/>
      <c r="C45" s="262" t="s">
        <v>255</v>
      </c>
      <c r="D45" s="255"/>
      <c r="E45" s="255"/>
      <c r="F45" s="255"/>
      <c r="G45" s="255"/>
      <c r="H45" s="255"/>
    </row>
    <row r="46" spans="1:12" x14ac:dyDescent="0.2">
      <c r="A46" s="63"/>
      <c r="B46" s="259"/>
      <c r="C46" s="262" t="s">
        <v>256</v>
      </c>
      <c r="D46" s="255"/>
      <c r="E46" s="255"/>
      <c r="F46" s="255"/>
      <c r="G46" s="255"/>
      <c r="H46" s="255"/>
    </row>
    <row r="47" spans="1:12" x14ac:dyDescent="0.2">
      <c r="B47" s="259"/>
      <c r="C47" s="262" t="s">
        <v>257</v>
      </c>
      <c r="D47" s="255"/>
      <c r="E47" s="255"/>
      <c r="F47" s="255"/>
      <c r="G47" s="255"/>
      <c r="H47" s="255"/>
    </row>
    <row r="48" spans="1:12" x14ac:dyDescent="0.2">
      <c r="B48" s="56"/>
      <c r="C48" s="2"/>
      <c r="D48" s="117"/>
      <c r="E48" s="208"/>
      <c r="F48" s="2"/>
      <c r="G48" s="2"/>
      <c r="H48" s="2"/>
      <c r="I48" s="2"/>
      <c r="J48" s="2"/>
    </row>
    <row r="49" spans="1:10" x14ac:dyDescent="0.2">
      <c r="A49" s="117"/>
      <c r="B49" s="213"/>
      <c r="C49" s="2"/>
      <c r="D49" s="2"/>
      <c r="E49" s="2"/>
      <c r="F49" s="2"/>
      <c r="G49" s="2"/>
      <c r="H49" s="2"/>
      <c r="I49" s="2"/>
      <c r="J49" s="2"/>
    </row>
    <row r="50" spans="1:10" x14ac:dyDescent="0.2">
      <c r="A50" s="117"/>
      <c r="B50" s="64"/>
      <c r="C50" s="2"/>
      <c r="D50" s="2"/>
      <c r="E50" s="2"/>
      <c r="F50" s="2"/>
      <c r="G50" s="2"/>
      <c r="H50" s="2"/>
      <c r="I50" s="2"/>
      <c r="J50" s="2"/>
    </row>
    <row r="51" spans="1:10" x14ac:dyDescent="0.2">
      <c r="A51" s="63"/>
      <c r="B51" s="117"/>
      <c r="C51" s="2"/>
      <c r="D51" s="2"/>
      <c r="E51" s="2"/>
      <c r="F51" s="2"/>
      <c r="G51" s="2"/>
      <c r="H51" s="2"/>
      <c r="I51" s="2"/>
      <c r="J51" s="2"/>
    </row>
    <row r="52" spans="1:10" x14ac:dyDescent="0.2">
      <c r="A52" s="68"/>
      <c r="B52" s="214"/>
      <c r="C52" s="64"/>
      <c r="D52" s="352"/>
      <c r="E52" s="352"/>
      <c r="F52" s="64"/>
      <c r="G52" s="64"/>
      <c r="H52" s="64"/>
      <c r="I52" s="64"/>
      <c r="J52" s="64"/>
    </row>
    <row r="53" spans="1:10" x14ac:dyDescent="0.2">
      <c r="A53" s="68"/>
      <c r="C53" s="69"/>
      <c r="D53" s="215"/>
      <c r="E53" s="215"/>
      <c r="F53" s="69"/>
      <c r="G53" s="69"/>
      <c r="H53" s="69"/>
      <c r="I53" s="69"/>
      <c r="J53" s="69"/>
    </row>
    <row r="54" spans="1:10" x14ac:dyDescent="0.2">
      <c r="A54" s="68"/>
      <c r="C54" s="70"/>
      <c r="D54" s="70"/>
      <c r="E54" s="70"/>
      <c r="F54" s="70"/>
      <c r="G54" s="70"/>
      <c r="H54" s="70"/>
      <c r="I54" s="70"/>
      <c r="J54" s="70"/>
    </row>
    <row r="55" spans="1:10" x14ac:dyDescent="0.2">
      <c r="D55" s="68"/>
      <c r="E55" s="68"/>
      <c r="F55" s="68"/>
      <c r="G55" s="68"/>
      <c r="H55" s="68"/>
      <c r="I55" s="68"/>
    </row>
  </sheetData>
  <mergeCells count="5">
    <mergeCell ref="D52:E52"/>
    <mergeCell ref="K20:L20"/>
    <mergeCell ref="C6:H6"/>
    <mergeCell ref="C20:F20"/>
    <mergeCell ref="C4:H5"/>
  </mergeCells>
  <phoneticPr fontId="2" type="noConversion"/>
  <hyperlinks>
    <hyperlink ref="B22" location="'Año 2005'!A1" display="Año 2005"/>
    <hyperlink ref="B23" location="'Año 2006'!A1" display="Año 2006"/>
    <hyperlink ref="B24" location="'Año 2007'!A1" display="Año 2007"/>
    <hyperlink ref="B25" location="'Año 2008'!A1" display="Año 2008"/>
    <hyperlink ref="B26" location="'Año 2009'!A1" display="Año 2009"/>
    <hyperlink ref="B27" location="'Año 2010'!A1" display="Año 2010"/>
    <hyperlink ref="B28" location="'Año 2011'!A1" display="Año 2011"/>
    <hyperlink ref="B29" location="'Año 2012'!A1" display="Año 2012 (*)"/>
    <hyperlink ref="B30" location="'Año 2013'!A1" display="Año 2013 (*)"/>
    <hyperlink ref="B31" location="'Año 2014'!DATOSAÑO" display="Año 2014 (*)"/>
    <hyperlink ref="B32" location="'Año 2015'!DATOSAÑO" display="Año 2015 (*)"/>
    <hyperlink ref="B33" location="'Año 2016'!DATOSAÑO" display="Año 2016 (*)"/>
    <hyperlink ref="B34" location="'Año 2017'!DATOSAÑO" display="Año 2017 (*)"/>
    <hyperlink ref="B35" location="'Año 2018'!DATOSAÑO" display="Año 2018 (*)"/>
    <hyperlink ref="B36" location="'Año 2019'!DATOSAÑO" display="Año 2019 (*)"/>
    <hyperlink ref="B37" location="'Año 2020'!DATOSAÑO" display="Año 2020 (*)"/>
    <hyperlink ref="C39:E39" location="'TODOS LOS AÑOS'!Área_de_impresión" display="Total de Casos GES acumulados (*)"/>
    <hyperlink ref="B38" location="'Año 2021'!A1" display="Año 2021 (*)"/>
    <hyperlink ref="C40" location="'Tasas de Uso'!A1" display="Tasas de usos de Casos GES entre enero y marzo 2016 (*)"/>
    <hyperlink ref="C43" location="GrafPorGrupdeDS!A1" display="Gráfico de Distribución de casos por entregada de vigencia de decretos"/>
    <hyperlink ref="C47" location="ProbSalModMixFre!A1" display="Gráfico de Casos GES por modalidad de atención mixta"/>
    <hyperlink ref="C46" location="ProbSalModHosFre!A1" display="Gráfico de Casos GES por modalidad de atención hospitalaria"/>
    <hyperlink ref="C45" location="ProbSalModAmbFre!A1" display="Gráfico de Casos GES por modalidad de atención ambulatoria"/>
    <hyperlink ref="C42" location="'Gráfico Casos por Año Calendari'!A1" display="Gráfico de Número de Casos entre Enero y Diciembre de cada año"/>
    <hyperlink ref="C41" location="'Gráfico Casos por Año GES'!A1" display="Gráfico de Número de Casos entre Junio y Julio de cada año"/>
    <hyperlink ref="C39" location="'TODOS LOS AÑOS'!A1" display="Total de Casos GES acumulados"/>
    <hyperlink ref="C44" location="'Gráfico Tipo Atención'!A1" display="Gráfico de Casos GES por tipo de atención"/>
  </hyperlinks>
  <pageMargins left="0.74803149606299213" right="0.74803149606299213" top="0.98425196850393704" bottom="0.98425196850393704" header="0" footer="0"/>
  <pageSetup scale="7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2:Q115"/>
  <sheetViews>
    <sheetView showGridLines="0" zoomScaleNormal="100" workbookViewId="0">
      <pane xSplit="2" ySplit="6" topLeftCell="C7" activePane="bottomRight" state="frozen"/>
      <selection pane="topRight"/>
      <selection pane="bottomLeft"/>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1.28515625" style="75" bestFit="1" customWidth="1"/>
    <col min="12" max="13" width="10.140625" style="75" customWidth="1"/>
    <col min="14" max="16384" width="11.42578125" style="75"/>
  </cols>
  <sheetData>
    <row r="2" spans="1:17" ht="15" x14ac:dyDescent="0.2">
      <c r="A2" s="367" t="s">
        <v>423</v>
      </c>
      <c r="B2" s="367"/>
      <c r="C2" s="367"/>
      <c r="D2" s="367"/>
      <c r="E2" s="367"/>
      <c r="F2" s="367"/>
      <c r="G2" s="367"/>
      <c r="H2" s="367"/>
      <c r="I2" s="367"/>
      <c r="J2" s="367"/>
      <c r="K2" s="367"/>
      <c r="L2" s="367"/>
      <c r="M2" s="86"/>
    </row>
    <row r="3" spans="1:17" ht="15" x14ac:dyDescent="0.2">
      <c r="A3" s="267"/>
      <c r="B3" s="267"/>
      <c r="C3" s="267"/>
      <c r="D3" s="267"/>
      <c r="E3" s="267"/>
      <c r="F3" s="267"/>
      <c r="G3" s="267"/>
      <c r="H3" s="267"/>
      <c r="I3" s="86"/>
      <c r="J3" s="86"/>
      <c r="K3" s="86"/>
      <c r="L3" s="86"/>
      <c r="M3" s="86"/>
    </row>
    <row r="4" spans="1:17" ht="30" customHeight="1" x14ac:dyDescent="0.2">
      <c r="A4" s="369" t="s">
        <v>233</v>
      </c>
      <c r="B4" s="375" t="s">
        <v>0</v>
      </c>
      <c r="C4" s="372" t="s">
        <v>439</v>
      </c>
      <c r="D4" s="372"/>
      <c r="E4" s="372" t="s">
        <v>440</v>
      </c>
      <c r="F4" s="372"/>
      <c r="G4" s="372" t="s">
        <v>476</v>
      </c>
      <c r="H4" s="372"/>
      <c r="I4" s="372" t="s">
        <v>477</v>
      </c>
      <c r="J4" s="372"/>
      <c r="K4" s="373" t="s">
        <v>478</v>
      </c>
      <c r="L4" s="374"/>
      <c r="M4" s="87"/>
    </row>
    <row r="5" spans="1:17" ht="15" customHeight="1" x14ac:dyDescent="0.2">
      <c r="A5" s="370"/>
      <c r="B5" s="376"/>
      <c r="C5" s="272" t="s">
        <v>54</v>
      </c>
      <c r="D5" s="273" t="s">
        <v>55</v>
      </c>
      <c r="E5" s="272" t="s">
        <v>54</v>
      </c>
      <c r="F5" s="273" t="s">
        <v>55</v>
      </c>
      <c r="G5" s="272" t="s">
        <v>54</v>
      </c>
      <c r="H5" s="273" t="s">
        <v>55</v>
      </c>
      <c r="I5" s="272" t="s">
        <v>54</v>
      </c>
      <c r="J5" s="273" t="s">
        <v>55</v>
      </c>
      <c r="K5" s="378" t="s">
        <v>54</v>
      </c>
      <c r="L5" s="380" t="s">
        <v>55</v>
      </c>
      <c r="M5" s="88"/>
      <c r="Q5" s="80"/>
    </row>
    <row r="6" spans="1:17" ht="15" customHeight="1" x14ac:dyDescent="0.2">
      <c r="A6" s="371"/>
      <c r="B6" s="377"/>
      <c r="C6" s="286">
        <v>41000</v>
      </c>
      <c r="D6" s="287">
        <v>41000</v>
      </c>
      <c r="E6" s="286">
        <v>41091</v>
      </c>
      <c r="F6" s="287">
        <v>41091</v>
      </c>
      <c r="G6" s="286"/>
      <c r="H6" s="287"/>
      <c r="I6" s="286"/>
      <c r="J6" s="287"/>
      <c r="K6" s="379"/>
      <c r="L6" s="381"/>
      <c r="M6" s="88"/>
    </row>
    <row r="7" spans="1:17" x14ac:dyDescent="0.2">
      <c r="A7" s="285">
        <v>1</v>
      </c>
      <c r="B7" s="280" t="s">
        <v>1</v>
      </c>
      <c r="C7" s="281">
        <v>23741</v>
      </c>
      <c r="D7" s="282">
        <v>2187</v>
      </c>
      <c r="E7" s="281">
        <v>24654</v>
      </c>
      <c r="F7" s="282">
        <v>2245</v>
      </c>
      <c r="G7" s="281">
        <v>25300</v>
      </c>
      <c r="H7" s="282">
        <v>2315</v>
      </c>
      <c r="I7" s="281">
        <v>26405</v>
      </c>
      <c r="J7" s="282">
        <v>2389</v>
      </c>
      <c r="K7" s="281">
        <f>$I7-'Año 2011'!$I7</f>
        <v>3552</v>
      </c>
      <c r="L7" s="283">
        <f>$J7-'Año 2011'!$J7</f>
        <v>285</v>
      </c>
      <c r="M7" s="89"/>
      <c r="O7" s="20"/>
      <c r="P7" s="20"/>
    </row>
    <row r="8" spans="1:17" x14ac:dyDescent="0.2">
      <c r="A8" s="285">
        <v>2</v>
      </c>
      <c r="B8" s="280" t="s">
        <v>2</v>
      </c>
      <c r="C8" s="281">
        <v>49015</v>
      </c>
      <c r="D8" s="282">
        <v>2435</v>
      </c>
      <c r="E8" s="281">
        <v>50677</v>
      </c>
      <c r="F8" s="282">
        <v>2542</v>
      </c>
      <c r="G8" s="281">
        <v>51807</v>
      </c>
      <c r="H8" s="282">
        <v>2622</v>
      </c>
      <c r="I8" s="281">
        <v>53860</v>
      </c>
      <c r="J8" s="282">
        <v>2712</v>
      </c>
      <c r="K8" s="281">
        <f>$I8-'Año 2011'!$I8</f>
        <v>6875</v>
      </c>
      <c r="L8" s="283">
        <f>$J8-'Año 2011'!$J8</f>
        <v>404</v>
      </c>
      <c r="M8" s="89"/>
      <c r="O8" s="20"/>
      <c r="P8" s="20"/>
    </row>
    <row r="9" spans="1:17" x14ac:dyDescent="0.2">
      <c r="A9" s="285">
        <v>3</v>
      </c>
      <c r="B9" s="280" t="s">
        <v>3</v>
      </c>
      <c r="C9" s="281">
        <v>594309</v>
      </c>
      <c r="D9" s="282">
        <v>8779</v>
      </c>
      <c r="E9" s="281">
        <v>715727</v>
      </c>
      <c r="F9" s="282">
        <v>9170</v>
      </c>
      <c r="G9" s="281">
        <v>794614</v>
      </c>
      <c r="H9" s="282">
        <v>9448</v>
      </c>
      <c r="I9" s="281">
        <v>942097</v>
      </c>
      <c r="J9" s="282">
        <v>9740</v>
      </c>
      <c r="K9" s="281">
        <f>$I9-'Año 2011'!$I9</f>
        <v>452386</v>
      </c>
      <c r="L9" s="283">
        <f>$J9-'Año 2011'!$J9</f>
        <v>1349</v>
      </c>
      <c r="M9" s="89"/>
      <c r="O9" s="20"/>
      <c r="P9" s="20"/>
    </row>
    <row r="10" spans="1:17" x14ac:dyDescent="0.2">
      <c r="A10" s="285">
        <v>4</v>
      </c>
      <c r="B10" s="280" t="s">
        <v>4</v>
      </c>
      <c r="C10" s="281">
        <v>91377</v>
      </c>
      <c r="D10" s="282">
        <v>4909</v>
      </c>
      <c r="E10" s="281">
        <v>95476</v>
      </c>
      <c r="F10" s="282">
        <v>5139</v>
      </c>
      <c r="G10" s="281">
        <v>98296</v>
      </c>
      <c r="H10" s="282">
        <v>5353</v>
      </c>
      <c r="I10" s="281">
        <v>103262</v>
      </c>
      <c r="J10" s="282">
        <v>5591</v>
      </c>
      <c r="K10" s="281">
        <f>$I10-'Año 2011'!$I10</f>
        <v>15989</v>
      </c>
      <c r="L10" s="283">
        <f>$J10-'Año 2011'!$J10</f>
        <v>951</v>
      </c>
      <c r="M10" s="89"/>
    </row>
    <row r="11" spans="1:17" x14ac:dyDescent="0.2">
      <c r="A11" s="285">
        <v>5</v>
      </c>
      <c r="B11" s="280" t="s">
        <v>5</v>
      </c>
      <c r="C11" s="281">
        <v>481622</v>
      </c>
      <c r="D11" s="282">
        <v>6388</v>
      </c>
      <c r="E11" s="281">
        <v>510585</v>
      </c>
      <c r="F11" s="282">
        <v>6622</v>
      </c>
      <c r="G11" s="281">
        <v>527801</v>
      </c>
      <c r="H11" s="282">
        <v>6847</v>
      </c>
      <c r="I11" s="281">
        <v>559888</v>
      </c>
      <c r="J11" s="282">
        <v>7071</v>
      </c>
      <c r="K11" s="281">
        <f>$I11-'Año 2011'!$I11</f>
        <v>104661</v>
      </c>
      <c r="L11" s="283">
        <f>$J11-'Año 2011'!$J11</f>
        <v>967</v>
      </c>
      <c r="M11" s="89"/>
    </row>
    <row r="12" spans="1:17" x14ac:dyDescent="0.2">
      <c r="A12" s="285">
        <v>6</v>
      </c>
      <c r="B12" s="280" t="s">
        <v>6</v>
      </c>
      <c r="C12" s="281">
        <v>6893</v>
      </c>
      <c r="D12" s="282">
        <v>5304</v>
      </c>
      <c r="E12" s="281">
        <v>7110</v>
      </c>
      <c r="F12" s="282">
        <v>5387</v>
      </c>
      <c r="G12" s="281">
        <v>7285</v>
      </c>
      <c r="H12" s="282">
        <v>5477</v>
      </c>
      <c r="I12" s="281">
        <v>7573</v>
      </c>
      <c r="J12" s="282">
        <v>5558</v>
      </c>
      <c r="K12" s="281">
        <f>$I12-'Año 2011'!$I12</f>
        <v>908</v>
      </c>
      <c r="L12" s="283">
        <f>$J12-'Año 2011'!$J12</f>
        <v>377</v>
      </c>
      <c r="M12" s="89"/>
    </row>
    <row r="13" spans="1:17" x14ac:dyDescent="0.2">
      <c r="A13" s="285">
        <v>7</v>
      </c>
      <c r="B13" s="280" t="s">
        <v>7</v>
      </c>
      <c r="C13" s="281">
        <v>782064</v>
      </c>
      <c r="D13" s="282">
        <v>67716</v>
      </c>
      <c r="E13" s="281">
        <v>807228</v>
      </c>
      <c r="F13" s="282">
        <v>69620</v>
      </c>
      <c r="G13" s="281">
        <v>823820</v>
      </c>
      <c r="H13" s="282">
        <v>71514</v>
      </c>
      <c r="I13" s="281">
        <v>851284</v>
      </c>
      <c r="J13" s="282">
        <v>73405</v>
      </c>
      <c r="K13" s="281">
        <f>$I13-'Año 2011'!$I13</f>
        <v>94997</v>
      </c>
      <c r="L13" s="283">
        <f>$J13-'Año 2011'!$J13</f>
        <v>8037</v>
      </c>
      <c r="M13" s="89"/>
    </row>
    <row r="14" spans="1:17" x14ac:dyDescent="0.2">
      <c r="A14" s="285">
        <v>8</v>
      </c>
      <c r="B14" s="280" t="s">
        <v>8</v>
      </c>
      <c r="C14" s="281">
        <v>65422</v>
      </c>
      <c r="D14" s="282">
        <v>14688</v>
      </c>
      <c r="E14" s="281">
        <v>68194</v>
      </c>
      <c r="F14" s="282">
        <v>15273</v>
      </c>
      <c r="G14" s="281">
        <v>70149</v>
      </c>
      <c r="H14" s="282">
        <v>15800</v>
      </c>
      <c r="I14" s="281">
        <v>73936</v>
      </c>
      <c r="J14" s="282">
        <v>16389</v>
      </c>
      <c r="K14" s="281">
        <f>$I14-'Año 2011'!$I14</f>
        <v>11210</v>
      </c>
      <c r="L14" s="283">
        <f>$J14-'Año 2011'!$J14</f>
        <v>2273</v>
      </c>
      <c r="M14" s="89"/>
    </row>
    <row r="15" spans="1:17" x14ac:dyDescent="0.2">
      <c r="A15" s="285">
        <v>9</v>
      </c>
      <c r="B15" s="280" t="s">
        <v>9</v>
      </c>
      <c r="C15" s="281">
        <v>5360</v>
      </c>
      <c r="D15" s="282">
        <v>224</v>
      </c>
      <c r="E15" s="281">
        <v>5635</v>
      </c>
      <c r="F15" s="282">
        <v>230</v>
      </c>
      <c r="G15" s="281">
        <v>5809</v>
      </c>
      <c r="H15" s="282">
        <v>235</v>
      </c>
      <c r="I15" s="281">
        <v>6127</v>
      </c>
      <c r="J15" s="282">
        <v>242</v>
      </c>
      <c r="K15" s="281">
        <f>$I15-'Año 2011'!$I15</f>
        <v>1018</v>
      </c>
      <c r="L15" s="283">
        <f>$J15-'Año 2011'!$J15</f>
        <v>22</v>
      </c>
      <c r="M15" s="89"/>
    </row>
    <row r="16" spans="1:17" x14ac:dyDescent="0.2">
      <c r="A16" s="285">
        <v>10</v>
      </c>
      <c r="B16" s="280" t="s">
        <v>10</v>
      </c>
      <c r="C16" s="281">
        <v>4038</v>
      </c>
      <c r="D16" s="282">
        <v>1053</v>
      </c>
      <c r="E16" s="281">
        <v>4220</v>
      </c>
      <c r="F16" s="282">
        <v>1108</v>
      </c>
      <c r="G16" s="281">
        <v>4341</v>
      </c>
      <c r="H16" s="282">
        <v>1133</v>
      </c>
      <c r="I16" s="281">
        <v>4575</v>
      </c>
      <c r="J16" s="282">
        <v>1166</v>
      </c>
      <c r="K16" s="281">
        <f>$I16-'Año 2011'!$I16</f>
        <v>670</v>
      </c>
      <c r="L16" s="283">
        <f>$J16-'Año 2011'!$J16</f>
        <v>154</v>
      </c>
      <c r="M16" s="89"/>
    </row>
    <row r="17" spans="1:15" x14ac:dyDescent="0.2">
      <c r="A17" s="285">
        <v>11</v>
      </c>
      <c r="B17" s="280" t="s">
        <v>11</v>
      </c>
      <c r="C17" s="281">
        <v>357353</v>
      </c>
      <c r="D17" s="282">
        <v>12776</v>
      </c>
      <c r="E17" s="281">
        <v>373307</v>
      </c>
      <c r="F17" s="282">
        <v>13321</v>
      </c>
      <c r="G17" s="281">
        <v>384036</v>
      </c>
      <c r="H17" s="282">
        <v>13740</v>
      </c>
      <c r="I17" s="281">
        <v>403778</v>
      </c>
      <c r="J17" s="282">
        <v>14183</v>
      </c>
      <c r="K17" s="281">
        <f>$I17-'Año 2011'!$I17</f>
        <v>63122</v>
      </c>
      <c r="L17" s="283">
        <f>$J17-'Año 2011'!$J17</f>
        <v>1956</v>
      </c>
      <c r="M17" s="89"/>
    </row>
    <row r="18" spans="1:15" ht="15" x14ac:dyDescent="0.2">
      <c r="A18" s="285">
        <v>12</v>
      </c>
      <c r="B18" s="280" t="s">
        <v>12</v>
      </c>
      <c r="C18" s="281">
        <v>13933</v>
      </c>
      <c r="D18" s="282">
        <v>1063</v>
      </c>
      <c r="E18" s="281">
        <v>14576</v>
      </c>
      <c r="F18" s="282">
        <v>1105</v>
      </c>
      <c r="G18" s="281">
        <v>14986</v>
      </c>
      <c r="H18" s="282">
        <v>1142</v>
      </c>
      <c r="I18" s="281">
        <v>15783</v>
      </c>
      <c r="J18" s="282">
        <v>1187</v>
      </c>
      <c r="K18" s="281">
        <f>$I18-'Año 2011'!$I18</f>
        <v>2421</v>
      </c>
      <c r="L18" s="283">
        <f>$J18-'Año 2011'!$J18</f>
        <v>171</v>
      </c>
      <c r="M18" s="89"/>
      <c r="O18" s="180"/>
    </row>
    <row r="19" spans="1:15" x14ac:dyDescent="0.2">
      <c r="A19" s="285">
        <v>13</v>
      </c>
      <c r="B19" s="280" t="s">
        <v>13</v>
      </c>
      <c r="C19" s="281">
        <v>2530</v>
      </c>
      <c r="D19" s="282">
        <v>276</v>
      </c>
      <c r="E19" s="281">
        <v>2641</v>
      </c>
      <c r="F19" s="282">
        <v>282</v>
      </c>
      <c r="G19" s="281">
        <v>2716</v>
      </c>
      <c r="H19" s="282">
        <v>290</v>
      </c>
      <c r="I19" s="281">
        <v>2833</v>
      </c>
      <c r="J19" s="282">
        <v>297</v>
      </c>
      <c r="K19" s="281">
        <f>$I19-'Año 2011'!$I19</f>
        <v>413</v>
      </c>
      <c r="L19" s="283">
        <f>$J19-'Año 2011'!$J19</f>
        <v>35</v>
      </c>
      <c r="M19" s="89"/>
    </row>
    <row r="20" spans="1:15" x14ac:dyDescent="0.2">
      <c r="A20" s="285">
        <v>14</v>
      </c>
      <c r="B20" s="280" t="s">
        <v>14</v>
      </c>
      <c r="C20" s="281">
        <v>7449</v>
      </c>
      <c r="D20" s="282">
        <v>828</v>
      </c>
      <c r="E20" s="281">
        <v>7726</v>
      </c>
      <c r="F20" s="282">
        <v>845</v>
      </c>
      <c r="G20" s="281">
        <v>7906</v>
      </c>
      <c r="H20" s="282">
        <v>878</v>
      </c>
      <c r="I20" s="281">
        <v>8216</v>
      </c>
      <c r="J20" s="282">
        <v>899</v>
      </c>
      <c r="K20" s="281">
        <f>$I20-'Año 2011'!$I20</f>
        <v>1070</v>
      </c>
      <c r="L20" s="283">
        <f>$J20-'Año 2011'!$J20</f>
        <v>106</v>
      </c>
      <c r="M20" s="89"/>
    </row>
    <row r="21" spans="1:15" x14ac:dyDescent="0.2">
      <c r="A21" s="285">
        <v>15</v>
      </c>
      <c r="B21" s="280" t="s">
        <v>15</v>
      </c>
      <c r="C21" s="281">
        <v>18162</v>
      </c>
      <c r="D21" s="282">
        <v>1609</v>
      </c>
      <c r="E21" s="281">
        <v>18738</v>
      </c>
      <c r="F21" s="282">
        <v>1674</v>
      </c>
      <c r="G21" s="281">
        <v>19153</v>
      </c>
      <c r="H21" s="282">
        <v>1729</v>
      </c>
      <c r="I21" s="281">
        <v>19887</v>
      </c>
      <c r="J21" s="282">
        <v>1793</v>
      </c>
      <c r="K21" s="281">
        <f>$I21-'Año 2011'!$I21</f>
        <v>2325</v>
      </c>
      <c r="L21" s="283">
        <f>$J21-'Año 2011'!$J21</f>
        <v>244</v>
      </c>
      <c r="M21" s="89"/>
    </row>
    <row r="22" spans="1:15" x14ac:dyDescent="0.2">
      <c r="A22" s="285">
        <v>16</v>
      </c>
      <c r="B22" s="280" t="s">
        <v>16</v>
      </c>
      <c r="C22" s="281">
        <v>11599</v>
      </c>
      <c r="D22" s="282">
        <v>1782</v>
      </c>
      <c r="E22" s="281">
        <v>11990</v>
      </c>
      <c r="F22" s="282">
        <v>1847</v>
      </c>
      <c r="G22" s="281">
        <v>12230</v>
      </c>
      <c r="H22" s="282">
        <v>1908</v>
      </c>
      <c r="I22" s="281">
        <v>12670</v>
      </c>
      <c r="J22" s="282">
        <v>1961</v>
      </c>
      <c r="K22" s="281">
        <f>$I22-'Año 2011'!$I22</f>
        <v>1434</v>
      </c>
      <c r="L22" s="283">
        <f>$J22-'Año 2011'!$J22</f>
        <v>251</v>
      </c>
      <c r="M22" s="89"/>
    </row>
    <row r="23" spans="1:15" x14ac:dyDescent="0.2">
      <c r="A23" s="285">
        <v>17</v>
      </c>
      <c r="B23" s="280" t="s">
        <v>17</v>
      </c>
      <c r="C23" s="281">
        <v>10617</v>
      </c>
      <c r="D23" s="282">
        <v>1832</v>
      </c>
      <c r="E23" s="281">
        <v>11075</v>
      </c>
      <c r="F23" s="282">
        <v>1906</v>
      </c>
      <c r="G23" s="281">
        <v>11368</v>
      </c>
      <c r="H23" s="282">
        <v>1971</v>
      </c>
      <c r="I23" s="281">
        <v>11968</v>
      </c>
      <c r="J23" s="282">
        <v>2023</v>
      </c>
      <c r="K23" s="281">
        <f>$I23-'Año 2011'!$I23</f>
        <v>1755</v>
      </c>
      <c r="L23" s="283">
        <f>$J23-'Año 2011'!$J23</f>
        <v>272</v>
      </c>
      <c r="M23" s="89"/>
    </row>
    <row r="24" spans="1:15" s="76" customFormat="1" x14ac:dyDescent="0.2">
      <c r="A24" s="285">
        <v>18</v>
      </c>
      <c r="B24" s="280" t="s">
        <v>470</v>
      </c>
      <c r="C24" s="281" t="s">
        <v>56</v>
      </c>
      <c r="D24" s="282">
        <v>3758</v>
      </c>
      <c r="E24" s="281" t="s">
        <v>56</v>
      </c>
      <c r="F24" s="282">
        <v>3934</v>
      </c>
      <c r="G24" s="281" t="s">
        <v>56</v>
      </c>
      <c r="H24" s="282">
        <v>4085</v>
      </c>
      <c r="I24" s="281" t="s">
        <v>56</v>
      </c>
      <c r="J24" s="282">
        <v>4279</v>
      </c>
      <c r="K24" s="281">
        <v>3773</v>
      </c>
      <c r="L24" s="283">
        <f>$J24-'Año 2011'!$J24</f>
        <v>720</v>
      </c>
      <c r="M24" s="91"/>
    </row>
    <row r="25" spans="1:15" x14ac:dyDescent="0.2">
      <c r="A25" s="285">
        <v>19</v>
      </c>
      <c r="B25" s="280" t="s">
        <v>19</v>
      </c>
      <c r="C25" s="281">
        <v>2192959</v>
      </c>
      <c r="D25" s="282">
        <v>70526</v>
      </c>
      <c r="E25" s="281">
        <v>2291708</v>
      </c>
      <c r="F25" s="282">
        <v>74439</v>
      </c>
      <c r="G25" s="281">
        <v>2369299</v>
      </c>
      <c r="H25" s="282">
        <v>77831</v>
      </c>
      <c r="I25" s="281">
        <v>2453570</v>
      </c>
      <c r="J25" s="282">
        <v>79454</v>
      </c>
      <c r="K25" s="281">
        <f>$I25-'Año 2011'!$I25</f>
        <v>298260</v>
      </c>
      <c r="L25" s="283">
        <f>$J25-'Año 2011'!$J25</f>
        <v>10043</v>
      </c>
      <c r="M25" s="89"/>
    </row>
    <row r="26" spans="1:15" x14ac:dyDescent="0.2">
      <c r="A26" s="285">
        <v>20</v>
      </c>
      <c r="B26" s="280" t="s">
        <v>20</v>
      </c>
      <c r="C26" s="281">
        <v>157649</v>
      </c>
      <c r="D26" s="282">
        <v>592</v>
      </c>
      <c r="E26" s="281">
        <v>164504</v>
      </c>
      <c r="F26" s="282">
        <v>625</v>
      </c>
      <c r="G26" s="281">
        <v>171420</v>
      </c>
      <c r="H26" s="282">
        <v>665</v>
      </c>
      <c r="I26" s="281">
        <v>178471</v>
      </c>
      <c r="J26" s="282">
        <v>691</v>
      </c>
      <c r="K26" s="281">
        <f>$I26-'Año 2011'!$I26</f>
        <v>24561</v>
      </c>
      <c r="L26" s="283">
        <f>$J26-'Año 2011'!$J26</f>
        <v>117</v>
      </c>
      <c r="M26" s="89"/>
    </row>
    <row r="27" spans="1:15" x14ac:dyDescent="0.2">
      <c r="A27" s="285">
        <v>21</v>
      </c>
      <c r="B27" s="280" t="s">
        <v>21</v>
      </c>
      <c r="C27" s="281">
        <v>2099674</v>
      </c>
      <c r="D27" s="282">
        <v>145977</v>
      </c>
      <c r="E27" s="281">
        <v>2144641</v>
      </c>
      <c r="F27" s="282">
        <v>150491</v>
      </c>
      <c r="G27" s="281">
        <v>2175921</v>
      </c>
      <c r="H27" s="282">
        <v>154608</v>
      </c>
      <c r="I27" s="281">
        <v>2225255</v>
      </c>
      <c r="J27" s="282">
        <v>158515</v>
      </c>
      <c r="K27" s="281">
        <f>$I27-'Año 2011'!$I27</f>
        <v>164883</v>
      </c>
      <c r="L27" s="283">
        <f>$J27-'Año 2011'!$J27</f>
        <v>16575</v>
      </c>
      <c r="M27" s="89"/>
    </row>
    <row r="28" spans="1:15" x14ac:dyDescent="0.2">
      <c r="A28" s="285">
        <v>22</v>
      </c>
      <c r="B28" s="280" t="s">
        <v>22</v>
      </c>
      <c r="C28" s="281">
        <v>5689</v>
      </c>
      <c r="D28" s="282">
        <v>1455</v>
      </c>
      <c r="E28" s="281">
        <v>5847</v>
      </c>
      <c r="F28" s="282">
        <v>1494</v>
      </c>
      <c r="G28" s="281">
        <v>5951</v>
      </c>
      <c r="H28" s="282">
        <v>1522</v>
      </c>
      <c r="I28" s="281">
        <v>6128</v>
      </c>
      <c r="J28" s="282">
        <v>1553</v>
      </c>
      <c r="K28" s="281">
        <f>$I28-'Año 2011'!$I28</f>
        <v>588</v>
      </c>
      <c r="L28" s="283">
        <f>$J28-'Año 2011'!$J28</f>
        <v>148</v>
      </c>
      <c r="M28" s="89"/>
    </row>
    <row r="29" spans="1:15" x14ac:dyDescent="0.2">
      <c r="A29" s="285">
        <v>23</v>
      </c>
      <c r="B29" s="280" t="s">
        <v>23</v>
      </c>
      <c r="C29" s="281">
        <v>551131</v>
      </c>
      <c r="D29" s="282">
        <v>79481</v>
      </c>
      <c r="E29" s="281">
        <v>583876</v>
      </c>
      <c r="F29" s="282">
        <v>82824</v>
      </c>
      <c r="G29" s="281">
        <v>601906</v>
      </c>
      <c r="H29" s="282">
        <v>85670</v>
      </c>
      <c r="I29" s="281">
        <v>633021</v>
      </c>
      <c r="J29" s="282">
        <v>88354</v>
      </c>
      <c r="K29" s="281">
        <f>$I29-'Año 2011'!$I29</f>
        <v>104547</v>
      </c>
      <c r="L29" s="283">
        <f>$J29-'Año 2011'!$J29</f>
        <v>12562</v>
      </c>
      <c r="M29" s="89"/>
    </row>
    <row r="30" spans="1:15" x14ac:dyDescent="0.2">
      <c r="A30" s="285">
        <v>24</v>
      </c>
      <c r="B30" s="280" t="s">
        <v>471</v>
      </c>
      <c r="C30" s="281">
        <v>140556</v>
      </c>
      <c r="D30" s="282">
        <v>3766</v>
      </c>
      <c r="E30" s="281">
        <v>145048</v>
      </c>
      <c r="F30" s="282">
        <v>3901</v>
      </c>
      <c r="G30" s="281">
        <v>147993</v>
      </c>
      <c r="H30" s="282">
        <v>4030</v>
      </c>
      <c r="I30" s="281">
        <v>153282</v>
      </c>
      <c r="J30" s="282">
        <v>4183</v>
      </c>
      <c r="K30" s="281">
        <f>$I30-'Año 2011'!$I30</f>
        <v>17199</v>
      </c>
      <c r="L30" s="283">
        <f>$J30-'Año 2011'!$J30</f>
        <v>593</v>
      </c>
      <c r="M30" s="90"/>
    </row>
    <row r="31" spans="1:15" x14ac:dyDescent="0.2">
      <c r="A31" s="285">
        <v>25</v>
      </c>
      <c r="B31" s="280" t="s">
        <v>25</v>
      </c>
      <c r="C31" s="281">
        <v>30016</v>
      </c>
      <c r="D31" s="282">
        <v>3444</v>
      </c>
      <c r="E31" s="281">
        <v>31351</v>
      </c>
      <c r="F31" s="282">
        <v>3589</v>
      </c>
      <c r="G31" s="281">
        <v>32273</v>
      </c>
      <c r="H31" s="282">
        <v>3698</v>
      </c>
      <c r="I31" s="281">
        <v>34048</v>
      </c>
      <c r="J31" s="282">
        <v>3816</v>
      </c>
      <c r="K31" s="281">
        <f>$I31-'Año 2011'!$I31</f>
        <v>5407</v>
      </c>
      <c r="L31" s="283">
        <f>$J31-'Año 2011'!$J31</f>
        <v>493</v>
      </c>
      <c r="M31" s="89"/>
    </row>
    <row r="32" spans="1:15" x14ac:dyDescent="0.2">
      <c r="A32" s="285">
        <v>26</v>
      </c>
      <c r="B32" s="280" t="s">
        <v>150</v>
      </c>
      <c r="C32" s="281">
        <v>112623</v>
      </c>
      <c r="D32" s="282">
        <v>8694</v>
      </c>
      <c r="E32" s="281">
        <v>118591</v>
      </c>
      <c r="F32" s="282">
        <v>9176</v>
      </c>
      <c r="G32" s="281">
        <v>122643</v>
      </c>
      <c r="H32" s="282">
        <v>9598</v>
      </c>
      <c r="I32" s="281">
        <v>129573</v>
      </c>
      <c r="J32" s="282">
        <v>9992</v>
      </c>
      <c r="K32" s="281">
        <f>$I32-'Año 2011'!$I32</f>
        <v>22784</v>
      </c>
      <c r="L32" s="283">
        <f>$J32-'Año 2011'!$J32</f>
        <v>1767</v>
      </c>
      <c r="M32" s="91"/>
    </row>
    <row r="33" spans="1:13" x14ac:dyDescent="0.2">
      <c r="A33" s="285">
        <v>27</v>
      </c>
      <c r="B33" s="280" t="s">
        <v>27</v>
      </c>
      <c r="C33" s="281">
        <v>77641</v>
      </c>
      <c r="D33" s="282">
        <v>842</v>
      </c>
      <c r="E33" s="281">
        <v>81542</v>
      </c>
      <c r="F33" s="282">
        <v>872</v>
      </c>
      <c r="G33" s="281">
        <v>84217</v>
      </c>
      <c r="H33" s="282">
        <v>904</v>
      </c>
      <c r="I33" s="281">
        <v>89057</v>
      </c>
      <c r="J33" s="282">
        <v>941</v>
      </c>
      <c r="K33" s="281">
        <f>$I33-'Año 2011'!$I33</f>
        <v>15548</v>
      </c>
      <c r="L33" s="283">
        <f>$J33-'Año 2011'!$J33</f>
        <v>141</v>
      </c>
      <c r="M33" s="89"/>
    </row>
    <row r="34" spans="1:13" x14ac:dyDescent="0.2">
      <c r="A34" s="285">
        <v>28</v>
      </c>
      <c r="B34" s="280" t="s">
        <v>28</v>
      </c>
      <c r="C34" s="281">
        <v>21821</v>
      </c>
      <c r="D34" s="282">
        <v>3321</v>
      </c>
      <c r="E34" s="281">
        <v>22816</v>
      </c>
      <c r="F34" s="282">
        <v>3430</v>
      </c>
      <c r="G34" s="281">
        <v>23521</v>
      </c>
      <c r="H34" s="282">
        <v>3508</v>
      </c>
      <c r="I34" s="281">
        <v>24752</v>
      </c>
      <c r="J34" s="282">
        <v>3624</v>
      </c>
      <c r="K34" s="281">
        <f>$I34-'Año 2011'!$I34</f>
        <v>3928</v>
      </c>
      <c r="L34" s="283">
        <f>$J34-'Año 2011'!$J34</f>
        <v>426</v>
      </c>
      <c r="M34" s="89"/>
    </row>
    <row r="35" spans="1:13" x14ac:dyDescent="0.2">
      <c r="A35" s="285">
        <v>29</v>
      </c>
      <c r="B35" s="280" t="s">
        <v>29</v>
      </c>
      <c r="C35" s="281">
        <v>718457</v>
      </c>
      <c r="D35" s="282">
        <v>6447</v>
      </c>
      <c r="E35" s="281">
        <v>757124</v>
      </c>
      <c r="F35" s="282">
        <v>6893</v>
      </c>
      <c r="G35" s="281">
        <v>782895</v>
      </c>
      <c r="H35" s="282">
        <v>7270</v>
      </c>
      <c r="I35" s="281">
        <v>830835</v>
      </c>
      <c r="J35" s="282">
        <v>7683</v>
      </c>
      <c r="K35" s="281">
        <f>$I35-'Año 2011'!$I35</f>
        <v>149663</v>
      </c>
      <c r="L35" s="283">
        <f>$J35-'Año 2011'!$J35</f>
        <v>1670</v>
      </c>
      <c r="M35" s="89"/>
    </row>
    <row r="36" spans="1:13" x14ac:dyDescent="0.2">
      <c r="A36" s="285">
        <v>30</v>
      </c>
      <c r="B36" s="280" t="s">
        <v>30</v>
      </c>
      <c r="C36" s="281">
        <v>54082</v>
      </c>
      <c r="D36" s="282">
        <v>2946</v>
      </c>
      <c r="E36" s="281">
        <v>56700</v>
      </c>
      <c r="F36" s="282">
        <v>3095</v>
      </c>
      <c r="G36" s="281">
        <v>58307</v>
      </c>
      <c r="H36" s="282">
        <v>3201</v>
      </c>
      <c r="I36" s="281">
        <v>61204</v>
      </c>
      <c r="J36" s="282">
        <v>3313</v>
      </c>
      <c r="K36" s="281">
        <f>$I36-'Año 2011'!$I36</f>
        <v>9749</v>
      </c>
      <c r="L36" s="283">
        <f>$J36-'Año 2011'!$J36</f>
        <v>508</v>
      </c>
      <c r="M36" s="89"/>
    </row>
    <row r="37" spans="1:13" x14ac:dyDescent="0.2">
      <c r="A37" s="285">
        <v>31</v>
      </c>
      <c r="B37" s="280" t="s">
        <v>31</v>
      </c>
      <c r="C37" s="281">
        <v>133321</v>
      </c>
      <c r="D37" s="282">
        <v>3084</v>
      </c>
      <c r="E37" s="281">
        <v>143445</v>
      </c>
      <c r="F37" s="282">
        <v>3196</v>
      </c>
      <c r="G37" s="281">
        <v>150661</v>
      </c>
      <c r="H37" s="282">
        <v>3300</v>
      </c>
      <c r="I37" s="281">
        <v>164875</v>
      </c>
      <c r="J37" s="282">
        <v>3417</v>
      </c>
      <c r="K37" s="281">
        <f>$I37-'Año 2011'!$I37</f>
        <v>38929</v>
      </c>
      <c r="L37" s="283">
        <f>$J37-'Año 2011'!$J37</f>
        <v>470</v>
      </c>
      <c r="M37" s="89"/>
    </row>
    <row r="38" spans="1:13" x14ac:dyDescent="0.2">
      <c r="A38" s="285">
        <v>32</v>
      </c>
      <c r="B38" s="280" t="s">
        <v>32</v>
      </c>
      <c r="C38" s="281">
        <v>11446</v>
      </c>
      <c r="D38" s="282">
        <v>1037</v>
      </c>
      <c r="E38" s="281">
        <v>12007</v>
      </c>
      <c r="F38" s="282">
        <v>1070</v>
      </c>
      <c r="G38" s="281">
        <v>12394</v>
      </c>
      <c r="H38" s="282">
        <v>1103</v>
      </c>
      <c r="I38" s="281">
        <v>13127</v>
      </c>
      <c r="J38" s="282">
        <v>1156</v>
      </c>
      <c r="K38" s="281">
        <f>$I38-'Año 2011'!$I38</f>
        <v>2284</v>
      </c>
      <c r="L38" s="283">
        <f>$J38-'Año 2011'!$J38</f>
        <v>172</v>
      </c>
      <c r="M38" s="89"/>
    </row>
    <row r="39" spans="1:13" x14ac:dyDescent="0.2">
      <c r="A39" s="285">
        <v>33</v>
      </c>
      <c r="B39" s="280" t="s">
        <v>33</v>
      </c>
      <c r="C39" s="281">
        <v>3042</v>
      </c>
      <c r="D39" s="282">
        <v>200</v>
      </c>
      <c r="E39" s="281">
        <v>3178</v>
      </c>
      <c r="F39" s="282">
        <v>210</v>
      </c>
      <c r="G39" s="281">
        <v>3256</v>
      </c>
      <c r="H39" s="282">
        <v>217</v>
      </c>
      <c r="I39" s="281">
        <v>3413</v>
      </c>
      <c r="J39" s="282">
        <v>229</v>
      </c>
      <c r="K39" s="281">
        <f>$I39-'Año 2011'!$I39</f>
        <v>489</v>
      </c>
      <c r="L39" s="283">
        <f>$J39-'Año 2011'!$J39</f>
        <v>40</v>
      </c>
      <c r="M39" s="89"/>
    </row>
    <row r="40" spans="1:13" x14ac:dyDescent="0.2">
      <c r="A40" s="285">
        <v>34</v>
      </c>
      <c r="B40" s="280" t="s">
        <v>34</v>
      </c>
      <c r="C40" s="281">
        <v>772007</v>
      </c>
      <c r="D40" s="282">
        <v>132673</v>
      </c>
      <c r="E40" s="281">
        <v>793742</v>
      </c>
      <c r="F40" s="282">
        <v>137964</v>
      </c>
      <c r="G40" s="281">
        <v>808188</v>
      </c>
      <c r="H40" s="282">
        <v>142438</v>
      </c>
      <c r="I40" s="281">
        <v>831739</v>
      </c>
      <c r="J40" s="282">
        <v>146942</v>
      </c>
      <c r="K40" s="281">
        <f>$I40-'Año 2011'!$I40</f>
        <v>81590</v>
      </c>
      <c r="L40" s="283">
        <f>$J40-'Año 2011'!$J40</f>
        <v>19088</v>
      </c>
      <c r="M40" s="89"/>
    </row>
    <row r="41" spans="1:13" ht="14.25" customHeight="1" x14ac:dyDescent="0.2">
      <c r="A41" s="285">
        <v>35</v>
      </c>
      <c r="B41" s="280" t="s">
        <v>35</v>
      </c>
      <c r="C41" s="281">
        <v>25318</v>
      </c>
      <c r="D41" s="282">
        <v>1679</v>
      </c>
      <c r="E41" s="281">
        <v>26736</v>
      </c>
      <c r="F41" s="282">
        <v>1761</v>
      </c>
      <c r="G41" s="281">
        <v>27606</v>
      </c>
      <c r="H41" s="282">
        <v>1838</v>
      </c>
      <c r="I41" s="281">
        <v>29125</v>
      </c>
      <c r="J41" s="282">
        <v>1918</v>
      </c>
      <c r="K41" s="281">
        <f>$I41-'Año 2011'!$I41</f>
        <v>5030</v>
      </c>
      <c r="L41" s="283">
        <f>$J41-'Año 2011'!$J41</f>
        <v>326</v>
      </c>
      <c r="M41" s="91"/>
    </row>
    <row r="42" spans="1:13" x14ac:dyDescent="0.2">
      <c r="A42" s="285">
        <v>36</v>
      </c>
      <c r="B42" s="280" t="s">
        <v>36</v>
      </c>
      <c r="C42" s="281">
        <v>253331</v>
      </c>
      <c r="D42" s="282">
        <v>853</v>
      </c>
      <c r="E42" s="281">
        <v>266086</v>
      </c>
      <c r="F42" s="282">
        <v>893</v>
      </c>
      <c r="G42" s="281">
        <v>274875</v>
      </c>
      <c r="H42" s="282">
        <v>939</v>
      </c>
      <c r="I42" s="281">
        <v>291420</v>
      </c>
      <c r="J42" s="282">
        <v>982</v>
      </c>
      <c r="K42" s="281">
        <f>$I42-'Año 2011'!$I42</f>
        <v>51410</v>
      </c>
      <c r="L42" s="283">
        <f>$J42-'Año 2011'!$J42</f>
        <v>179</v>
      </c>
      <c r="M42" s="89"/>
    </row>
    <row r="43" spans="1:13" ht="12.75" customHeight="1" x14ac:dyDescent="0.2">
      <c r="A43" s="285">
        <v>37</v>
      </c>
      <c r="B43" s="280" t="s">
        <v>37</v>
      </c>
      <c r="C43" s="281">
        <v>99797</v>
      </c>
      <c r="D43" s="282">
        <v>4398</v>
      </c>
      <c r="E43" s="281">
        <v>106884</v>
      </c>
      <c r="F43" s="282">
        <v>4622</v>
      </c>
      <c r="G43" s="281">
        <v>111300</v>
      </c>
      <c r="H43" s="282">
        <v>4804</v>
      </c>
      <c r="I43" s="281">
        <v>119186</v>
      </c>
      <c r="J43" s="282">
        <v>5005</v>
      </c>
      <c r="K43" s="281">
        <f>$I43-'Año 2011'!$I43</f>
        <v>26070</v>
      </c>
      <c r="L43" s="283">
        <f>$J43-'Año 2011'!$J43</f>
        <v>868</v>
      </c>
      <c r="M43" s="91"/>
    </row>
    <row r="44" spans="1:13" x14ac:dyDescent="0.2">
      <c r="A44" s="285">
        <v>38</v>
      </c>
      <c r="B44" s="280" t="s">
        <v>38</v>
      </c>
      <c r="C44" s="281">
        <v>143398</v>
      </c>
      <c r="D44" s="282">
        <v>4792</v>
      </c>
      <c r="E44" s="281">
        <v>147539</v>
      </c>
      <c r="F44" s="282">
        <v>5003</v>
      </c>
      <c r="G44" s="281">
        <v>150639</v>
      </c>
      <c r="H44" s="282">
        <v>5164</v>
      </c>
      <c r="I44" s="281">
        <v>155701</v>
      </c>
      <c r="J44" s="282">
        <v>5315</v>
      </c>
      <c r="K44" s="281">
        <f>$I44-'Año 2011'!$I44</f>
        <v>15903</v>
      </c>
      <c r="L44" s="283">
        <f>$J44-'Año 2011'!$J44</f>
        <v>701</v>
      </c>
      <c r="M44" s="91"/>
    </row>
    <row r="45" spans="1:13" x14ac:dyDescent="0.2">
      <c r="A45" s="285">
        <v>39</v>
      </c>
      <c r="B45" s="280" t="s">
        <v>39</v>
      </c>
      <c r="C45" s="281">
        <v>161401</v>
      </c>
      <c r="D45" s="282">
        <v>22457</v>
      </c>
      <c r="E45" s="281">
        <v>168761</v>
      </c>
      <c r="F45" s="282">
        <v>23735</v>
      </c>
      <c r="G45" s="281">
        <v>173725</v>
      </c>
      <c r="H45" s="282">
        <v>24576</v>
      </c>
      <c r="I45" s="281">
        <v>181261</v>
      </c>
      <c r="J45" s="282">
        <v>25425</v>
      </c>
      <c r="K45" s="281">
        <f>$I45-'Año 2011'!$I45</f>
        <v>24724</v>
      </c>
      <c r="L45" s="283">
        <f>$J45-'Año 2011'!$J45</f>
        <v>3766</v>
      </c>
      <c r="M45" s="89"/>
    </row>
    <row r="46" spans="1:13" x14ac:dyDescent="0.2">
      <c r="A46" s="285">
        <v>40</v>
      </c>
      <c r="B46" s="280" t="s">
        <v>40</v>
      </c>
      <c r="C46" s="281">
        <v>15260</v>
      </c>
      <c r="D46" s="282">
        <v>1518</v>
      </c>
      <c r="E46" s="281">
        <v>15960</v>
      </c>
      <c r="F46" s="282">
        <v>1628</v>
      </c>
      <c r="G46" s="281">
        <v>16444</v>
      </c>
      <c r="H46" s="282">
        <v>1694</v>
      </c>
      <c r="I46" s="281">
        <v>17180</v>
      </c>
      <c r="J46" s="282">
        <v>1757</v>
      </c>
      <c r="K46" s="281">
        <f>$I46-'Año 2011'!$I46</f>
        <v>2578</v>
      </c>
      <c r="L46" s="283">
        <f>$J46-'Año 2011'!$J46</f>
        <v>341</v>
      </c>
      <c r="M46" s="89"/>
    </row>
    <row r="47" spans="1:13" x14ac:dyDescent="0.2">
      <c r="A47" s="285">
        <v>41</v>
      </c>
      <c r="B47" s="280" t="s">
        <v>41</v>
      </c>
      <c r="C47" s="281">
        <v>244471</v>
      </c>
      <c r="D47" s="282">
        <v>7258</v>
      </c>
      <c r="E47" s="281">
        <v>260837</v>
      </c>
      <c r="F47" s="282">
        <v>7743</v>
      </c>
      <c r="G47" s="281">
        <v>270940</v>
      </c>
      <c r="H47" s="282">
        <v>8196</v>
      </c>
      <c r="I47" s="281">
        <v>289365</v>
      </c>
      <c r="J47" s="282">
        <v>8682</v>
      </c>
      <c r="K47" s="281">
        <f>$I47-'Año 2011'!$I47</f>
        <v>62224</v>
      </c>
      <c r="L47" s="283">
        <f>$J47-'Año 2011'!$J47</f>
        <v>1895</v>
      </c>
      <c r="M47" s="91"/>
    </row>
    <row r="48" spans="1:13" x14ac:dyDescent="0.2">
      <c r="A48" s="285">
        <v>42</v>
      </c>
      <c r="B48" s="280" t="s">
        <v>42</v>
      </c>
      <c r="C48" s="281">
        <v>3598</v>
      </c>
      <c r="D48" s="282">
        <v>428</v>
      </c>
      <c r="E48" s="281">
        <v>3783</v>
      </c>
      <c r="F48" s="282">
        <v>445</v>
      </c>
      <c r="G48" s="281">
        <v>3893</v>
      </c>
      <c r="H48" s="282">
        <v>461</v>
      </c>
      <c r="I48" s="281">
        <v>4138</v>
      </c>
      <c r="J48" s="282">
        <v>478</v>
      </c>
      <c r="K48" s="281">
        <f>$I48-'Año 2011'!$I48</f>
        <v>730</v>
      </c>
      <c r="L48" s="283">
        <f>$J48-'Año 2011'!$J48</f>
        <v>76</v>
      </c>
      <c r="M48" s="91"/>
    </row>
    <row r="49" spans="1:13" x14ac:dyDescent="0.2">
      <c r="A49" s="285">
        <v>43</v>
      </c>
      <c r="B49" s="280" t="s">
        <v>149</v>
      </c>
      <c r="C49" s="281">
        <v>5047</v>
      </c>
      <c r="D49" s="282">
        <v>829</v>
      </c>
      <c r="E49" s="281">
        <v>5342</v>
      </c>
      <c r="F49" s="282">
        <v>878</v>
      </c>
      <c r="G49" s="281">
        <v>5563</v>
      </c>
      <c r="H49" s="282">
        <v>919</v>
      </c>
      <c r="I49" s="281">
        <v>5966</v>
      </c>
      <c r="J49" s="282">
        <v>947</v>
      </c>
      <c r="K49" s="281">
        <f>$I49-'Año 2011'!$I49</f>
        <v>1224</v>
      </c>
      <c r="L49" s="283">
        <f>$J49-'Año 2011'!$J49</f>
        <v>167</v>
      </c>
      <c r="M49" s="91"/>
    </row>
    <row r="50" spans="1:13" x14ac:dyDescent="0.2">
      <c r="A50" s="285">
        <v>44</v>
      </c>
      <c r="B50" s="280" t="s">
        <v>152</v>
      </c>
      <c r="C50" s="281">
        <v>13467</v>
      </c>
      <c r="D50" s="282">
        <v>6316</v>
      </c>
      <c r="E50" s="281">
        <v>14211</v>
      </c>
      <c r="F50" s="282">
        <v>6699</v>
      </c>
      <c r="G50" s="281">
        <v>14698</v>
      </c>
      <c r="H50" s="282">
        <v>6996</v>
      </c>
      <c r="I50" s="281">
        <v>15639</v>
      </c>
      <c r="J50" s="282">
        <v>7264</v>
      </c>
      <c r="K50" s="281">
        <f>$I50-'Año 2011'!$I50</f>
        <v>2818</v>
      </c>
      <c r="L50" s="283">
        <f>$J50-'Año 2011'!$J50</f>
        <v>1335</v>
      </c>
      <c r="M50" s="89"/>
    </row>
    <row r="51" spans="1:13" x14ac:dyDescent="0.2">
      <c r="A51" s="285">
        <v>45</v>
      </c>
      <c r="B51" s="280" t="s">
        <v>43</v>
      </c>
      <c r="C51" s="281">
        <v>4276</v>
      </c>
      <c r="D51" s="282">
        <v>627</v>
      </c>
      <c r="E51" s="281">
        <v>4500</v>
      </c>
      <c r="F51" s="282">
        <v>649</v>
      </c>
      <c r="G51" s="281">
        <v>4667</v>
      </c>
      <c r="H51" s="282">
        <v>674</v>
      </c>
      <c r="I51" s="281">
        <v>4961</v>
      </c>
      <c r="J51" s="282">
        <v>710</v>
      </c>
      <c r="K51" s="281">
        <f>$I51-'Año 2011'!$I51</f>
        <v>932</v>
      </c>
      <c r="L51" s="283">
        <f>$J51-'Año 2011'!$J51</f>
        <v>118</v>
      </c>
      <c r="M51" s="89"/>
    </row>
    <row r="52" spans="1:13" x14ac:dyDescent="0.2">
      <c r="A52" s="285">
        <v>46</v>
      </c>
      <c r="B52" s="280" t="s">
        <v>44</v>
      </c>
      <c r="C52" s="281">
        <v>2265577</v>
      </c>
      <c r="D52" s="282">
        <v>50011</v>
      </c>
      <c r="E52" s="281">
        <v>2373032</v>
      </c>
      <c r="F52" s="282">
        <v>52017</v>
      </c>
      <c r="G52" s="281">
        <v>2441281</v>
      </c>
      <c r="H52" s="282">
        <v>53492</v>
      </c>
      <c r="I52" s="281">
        <v>2567440</v>
      </c>
      <c r="J52" s="282">
        <v>54855</v>
      </c>
      <c r="K52" s="281">
        <f>$I52-'Año 2011'!$I52</f>
        <v>405761</v>
      </c>
      <c r="L52" s="283">
        <f>$J52-'Año 2011'!$J52</f>
        <v>7009</v>
      </c>
      <c r="M52" s="89"/>
    </row>
    <row r="53" spans="1:13" x14ac:dyDescent="0.2">
      <c r="A53" s="285">
        <v>47</v>
      </c>
      <c r="B53" s="280" t="s">
        <v>45</v>
      </c>
      <c r="C53" s="281">
        <v>133067</v>
      </c>
      <c r="D53" s="282">
        <v>4174</v>
      </c>
      <c r="E53" s="281">
        <v>141403</v>
      </c>
      <c r="F53" s="282">
        <v>4453</v>
      </c>
      <c r="G53" s="281">
        <v>148426</v>
      </c>
      <c r="H53" s="282">
        <v>4754</v>
      </c>
      <c r="I53" s="281">
        <v>160464</v>
      </c>
      <c r="J53" s="282">
        <v>5007</v>
      </c>
      <c r="K53" s="281">
        <f>$I53-'Año 2011'!$I53</f>
        <v>34996</v>
      </c>
      <c r="L53" s="283">
        <f>$J53-'Año 2011'!$J53</f>
        <v>1186</v>
      </c>
      <c r="M53" s="89"/>
    </row>
    <row r="54" spans="1:13" x14ac:dyDescent="0.2">
      <c r="A54" s="285">
        <v>48</v>
      </c>
      <c r="B54" s="280" t="s">
        <v>46</v>
      </c>
      <c r="C54" s="281">
        <v>6992</v>
      </c>
      <c r="D54" s="282">
        <v>521</v>
      </c>
      <c r="E54" s="281">
        <v>7364</v>
      </c>
      <c r="F54" s="282">
        <v>545</v>
      </c>
      <c r="G54" s="281">
        <v>7609</v>
      </c>
      <c r="H54" s="282">
        <v>564</v>
      </c>
      <c r="I54" s="281">
        <v>8056</v>
      </c>
      <c r="J54" s="282">
        <v>579</v>
      </c>
      <c r="K54" s="281">
        <f>$I54-'Año 2011'!$I54</f>
        <v>1470</v>
      </c>
      <c r="L54" s="283">
        <f>$J54-'Año 2011'!$J54</f>
        <v>93</v>
      </c>
      <c r="M54" s="89"/>
    </row>
    <row r="55" spans="1:13" x14ac:dyDescent="0.2">
      <c r="A55" s="285">
        <v>49</v>
      </c>
      <c r="B55" s="280" t="s">
        <v>47</v>
      </c>
      <c r="C55" s="281">
        <v>52792</v>
      </c>
      <c r="D55" s="282">
        <v>878</v>
      </c>
      <c r="E55" s="281">
        <v>55653</v>
      </c>
      <c r="F55" s="282">
        <v>930</v>
      </c>
      <c r="G55" s="281">
        <v>57839</v>
      </c>
      <c r="H55" s="282">
        <v>971</v>
      </c>
      <c r="I55" s="281">
        <v>62083</v>
      </c>
      <c r="J55" s="282">
        <v>1023</v>
      </c>
      <c r="K55" s="281">
        <f>$I55-'Año 2011'!$I55</f>
        <v>13164</v>
      </c>
      <c r="L55" s="283">
        <f>$J55-'Año 2011'!$J55</f>
        <v>231</v>
      </c>
      <c r="M55" s="91"/>
    </row>
    <row r="56" spans="1:13" x14ac:dyDescent="0.2">
      <c r="A56" s="285">
        <v>50</v>
      </c>
      <c r="B56" s="280" t="s">
        <v>48</v>
      </c>
      <c r="C56" s="281">
        <v>82091</v>
      </c>
      <c r="D56" s="282">
        <v>396</v>
      </c>
      <c r="E56" s="281">
        <v>86776</v>
      </c>
      <c r="F56" s="282">
        <v>414</v>
      </c>
      <c r="G56" s="281">
        <v>89986</v>
      </c>
      <c r="H56" s="282">
        <v>434</v>
      </c>
      <c r="I56" s="281">
        <v>95717</v>
      </c>
      <c r="J56" s="282">
        <v>452</v>
      </c>
      <c r="K56" s="281">
        <f>$I56-'Año 2011'!$I56</f>
        <v>18833</v>
      </c>
      <c r="L56" s="283">
        <f>$J56-'Año 2011'!$J56</f>
        <v>91</v>
      </c>
      <c r="M56" s="89"/>
    </row>
    <row r="57" spans="1:13" x14ac:dyDescent="0.2">
      <c r="A57" s="285">
        <v>51</v>
      </c>
      <c r="B57" s="280" t="s">
        <v>151</v>
      </c>
      <c r="C57" s="281">
        <v>465</v>
      </c>
      <c r="D57" s="282">
        <v>77</v>
      </c>
      <c r="E57" s="281">
        <v>469</v>
      </c>
      <c r="F57" s="282">
        <v>78</v>
      </c>
      <c r="G57" s="281">
        <v>474</v>
      </c>
      <c r="H57" s="282">
        <v>80</v>
      </c>
      <c r="I57" s="281">
        <v>486</v>
      </c>
      <c r="J57" s="282">
        <v>82</v>
      </c>
      <c r="K57" s="281">
        <f>$I57-'Año 2011'!$I57</f>
        <v>25</v>
      </c>
      <c r="L57" s="283">
        <f>$J57-'Año 2011'!$J57</f>
        <v>6</v>
      </c>
      <c r="M57" s="89"/>
    </row>
    <row r="58" spans="1:13" x14ac:dyDescent="0.2">
      <c r="A58" s="285">
        <v>52</v>
      </c>
      <c r="B58" s="280" t="s">
        <v>49</v>
      </c>
      <c r="C58" s="281">
        <v>33537</v>
      </c>
      <c r="D58" s="282">
        <v>5677</v>
      </c>
      <c r="E58" s="281">
        <v>34688</v>
      </c>
      <c r="F58" s="282">
        <v>5887</v>
      </c>
      <c r="G58" s="281">
        <v>35382</v>
      </c>
      <c r="H58" s="282">
        <v>6096</v>
      </c>
      <c r="I58" s="281">
        <v>36715</v>
      </c>
      <c r="J58" s="282">
        <v>6330</v>
      </c>
      <c r="K58" s="281">
        <f>$I58-'Año 2011'!$I58</f>
        <v>4333</v>
      </c>
      <c r="L58" s="283">
        <f>$J58-'Año 2011'!$J58</f>
        <v>912</v>
      </c>
      <c r="M58" s="89"/>
    </row>
    <row r="59" spans="1:13" x14ac:dyDescent="0.2">
      <c r="A59" s="285">
        <v>53</v>
      </c>
      <c r="B59" s="280" t="s">
        <v>50</v>
      </c>
      <c r="C59" s="281">
        <v>9311</v>
      </c>
      <c r="D59" s="282">
        <v>499</v>
      </c>
      <c r="E59" s="281">
        <v>9961</v>
      </c>
      <c r="F59" s="282">
        <v>529</v>
      </c>
      <c r="G59" s="281">
        <v>10361</v>
      </c>
      <c r="H59" s="282">
        <v>545</v>
      </c>
      <c r="I59" s="281">
        <v>11046</v>
      </c>
      <c r="J59" s="282">
        <v>565</v>
      </c>
      <c r="K59" s="281">
        <f>$I59-'Año 2011'!$I59</f>
        <v>2056</v>
      </c>
      <c r="L59" s="283">
        <f>$J59-'Año 2011'!$J59</f>
        <v>77</v>
      </c>
      <c r="M59" s="91"/>
    </row>
    <row r="60" spans="1:13" x14ac:dyDescent="0.2">
      <c r="A60" s="285">
        <v>54</v>
      </c>
      <c r="B60" s="280" t="s">
        <v>51</v>
      </c>
      <c r="C60" s="281">
        <v>303906</v>
      </c>
      <c r="D60" s="282">
        <v>804</v>
      </c>
      <c r="E60" s="281">
        <v>319371</v>
      </c>
      <c r="F60" s="282">
        <v>849</v>
      </c>
      <c r="G60" s="281">
        <v>329770</v>
      </c>
      <c r="H60" s="282">
        <v>894</v>
      </c>
      <c r="I60" s="281">
        <v>348421</v>
      </c>
      <c r="J60" s="282">
        <v>931</v>
      </c>
      <c r="K60" s="281">
        <f>$I60-'Año 2011'!$I60</f>
        <v>60792</v>
      </c>
      <c r="L60" s="283">
        <f>$J60-'Año 2011'!$J60</f>
        <v>166</v>
      </c>
      <c r="M60" s="89"/>
    </row>
    <row r="61" spans="1:13" x14ac:dyDescent="0.2">
      <c r="A61" s="285">
        <v>55</v>
      </c>
      <c r="B61" s="280" t="s">
        <v>52</v>
      </c>
      <c r="C61" s="281">
        <v>3930</v>
      </c>
      <c r="D61" s="282">
        <v>234</v>
      </c>
      <c r="E61" s="281">
        <v>4159</v>
      </c>
      <c r="F61" s="282">
        <v>245</v>
      </c>
      <c r="G61" s="281">
        <v>4307</v>
      </c>
      <c r="H61" s="282">
        <v>258</v>
      </c>
      <c r="I61" s="281">
        <v>4593</v>
      </c>
      <c r="J61" s="282">
        <v>274</v>
      </c>
      <c r="K61" s="281">
        <f>$I61-'Año 2011'!$I61</f>
        <v>850</v>
      </c>
      <c r="L61" s="283">
        <f>$J61-'Año 2011'!$J61</f>
        <v>57</v>
      </c>
      <c r="M61" s="89"/>
    </row>
    <row r="62" spans="1:13" x14ac:dyDescent="0.2">
      <c r="A62" s="285">
        <v>56</v>
      </c>
      <c r="B62" s="280" t="s">
        <v>53</v>
      </c>
      <c r="C62" s="281">
        <v>107589</v>
      </c>
      <c r="D62" s="282">
        <v>6382</v>
      </c>
      <c r="E62" s="281">
        <v>112683</v>
      </c>
      <c r="F62" s="282">
        <v>6732</v>
      </c>
      <c r="G62" s="281">
        <v>116939</v>
      </c>
      <c r="H62" s="282">
        <v>7005</v>
      </c>
      <c r="I62" s="281">
        <v>127253</v>
      </c>
      <c r="J62" s="282">
        <v>7286</v>
      </c>
      <c r="K62" s="281">
        <f>$I62-'Año 2011'!$I62</f>
        <v>24823</v>
      </c>
      <c r="L62" s="283">
        <f>$J62-'Año 2011'!$J62</f>
        <v>1203</v>
      </c>
      <c r="M62" s="91"/>
    </row>
    <row r="63" spans="1:13" x14ac:dyDescent="0.2">
      <c r="A63" s="285">
        <v>57</v>
      </c>
      <c r="B63" s="280" t="s">
        <v>472</v>
      </c>
      <c r="C63" s="281">
        <v>3239</v>
      </c>
      <c r="D63" s="282">
        <v>822</v>
      </c>
      <c r="E63" s="281">
        <v>3727</v>
      </c>
      <c r="F63" s="282">
        <v>843</v>
      </c>
      <c r="G63" s="281">
        <v>4057</v>
      </c>
      <c r="H63" s="282">
        <v>857</v>
      </c>
      <c r="I63" s="281">
        <v>4659</v>
      </c>
      <c r="J63" s="282">
        <v>885</v>
      </c>
      <c r="K63" s="281">
        <f>$I63-'Año 2011'!$I63</f>
        <v>1936</v>
      </c>
      <c r="L63" s="283">
        <f>$J63-'Año 2011'!$J63</f>
        <v>91</v>
      </c>
      <c r="M63" s="91"/>
    </row>
    <row r="64" spans="1:13" x14ac:dyDescent="0.2">
      <c r="A64" s="285">
        <v>58</v>
      </c>
      <c r="B64" s="280" t="s">
        <v>473</v>
      </c>
      <c r="C64" s="281">
        <v>1117</v>
      </c>
      <c r="D64" s="282">
        <v>431</v>
      </c>
      <c r="E64" s="281">
        <v>1269</v>
      </c>
      <c r="F64" s="282">
        <v>454</v>
      </c>
      <c r="G64" s="281">
        <v>1391</v>
      </c>
      <c r="H64" s="282">
        <v>473</v>
      </c>
      <c r="I64" s="281">
        <v>1598</v>
      </c>
      <c r="J64" s="282">
        <v>493</v>
      </c>
      <c r="K64" s="281">
        <f>$I64-'Año 2011'!$I64</f>
        <v>674</v>
      </c>
      <c r="L64" s="283">
        <f>$J64-'Año 2011'!$J64</f>
        <v>97</v>
      </c>
      <c r="M64" s="91"/>
    </row>
    <row r="65" spans="1:13" x14ac:dyDescent="0.2">
      <c r="A65" s="285">
        <v>59</v>
      </c>
      <c r="B65" s="280" t="s">
        <v>474</v>
      </c>
      <c r="C65" s="281">
        <v>2914</v>
      </c>
      <c r="D65" s="282">
        <v>991</v>
      </c>
      <c r="E65" s="281">
        <v>3357</v>
      </c>
      <c r="F65" s="282">
        <v>1052</v>
      </c>
      <c r="G65" s="281">
        <v>3653</v>
      </c>
      <c r="H65" s="282">
        <v>1067</v>
      </c>
      <c r="I65" s="281">
        <v>4176</v>
      </c>
      <c r="J65" s="282">
        <v>1092</v>
      </c>
      <c r="K65" s="281">
        <f>$I65-'Año 2011'!$I65</f>
        <v>1738</v>
      </c>
      <c r="L65" s="283">
        <f>$J65-'Año 2011'!$J65</f>
        <v>180</v>
      </c>
      <c r="M65" s="91"/>
    </row>
    <row r="66" spans="1:13" x14ac:dyDescent="0.2">
      <c r="A66" s="285">
        <v>60</v>
      </c>
      <c r="B66" s="280" t="s">
        <v>171</v>
      </c>
      <c r="C66" s="281">
        <v>10392</v>
      </c>
      <c r="D66" s="282">
        <v>1311</v>
      </c>
      <c r="E66" s="281">
        <v>11723</v>
      </c>
      <c r="F66" s="282">
        <v>1456</v>
      </c>
      <c r="G66" s="281">
        <v>12907</v>
      </c>
      <c r="H66" s="282">
        <v>1534</v>
      </c>
      <c r="I66" s="281">
        <v>15634</v>
      </c>
      <c r="J66" s="282">
        <v>1616</v>
      </c>
      <c r="K66" s="281">
        <f>$I66-'Año 2011'!$I66</f>
        <v>6424</v>
      </c>
      <c r="L66" s="283">
        <f>$J66-'Año 2011'!$J66</f>
        <v>443</v>
      </c>
      <c r="M66" s="91"/>
    </row>
    <row r="67" spans="1:13" x14ac:dyDescent="0.2">
      <c r="A67" s="285">
        <v>61</v>
      </c>
      <c r="B67" s="280" t="s">
        <v>172</v>
      </c>
      <c r="C67" s="281">
        <v>43092</v>
      </c>
      <c r="D67" s="282">
        <v>8866</v>
      </c>
      <c r="E67" s="281">
        <v>49744</v>
      </c>
      <c r="F67" s="282">
        <v>9968</v>
      </c>
      <c r="G67" s="281">
        <v>55283</v>
      </c>
      <c r="H67" s="282">
        <v>10837</v>
      </c>
      <c r="I67" s="281">
        <v>69180</v>
      </c>
      <c r="J67" s="282">
        <v>11729</v>
      </c>
      <c r="K67" s="281">
        <f>$I67-'Año 2011'!$I67</f>
        <v>31708</v>
      </c>
      <c r="L67" s="283">
        <f>$J67-'Año 2011'!$J67</f>
        <v>3763</v>
      </c>
      <c r="M67" s="91"/>
    </row>
    <row r="68" spans="1:13" x14ac:dyDescent="0.2">
      <c r="A68" s="285">
        <v>62</v>
      </c>
      <c r="B68" s="280" t="s">
        <v>173</v>
      </c>
      <c r="C68" s="281">
        <v>6993</v>
      </c>
      <c r="D68" s="282">
        <v>1486</v>
      </c>
      <c r="E68" s="281">
        <v>7939</v>
      </c>
      <c r="F68" s="282">
        <v>1567</v>
      </c>
      <c r="G68" s="281">
        <v>8651</v>
      </c>
      <c r="H68" s="282">
        <v>1631</v>
      </c>
      <c r="I68" s="281">
        <v>10427</v>
      </c>
      <c r="J68" s="282">
        <v>1710</v>
      </c>
      <c r="K68" s="281">
        <f>$I68-'Año 2011'!$I68</f>
        <v>4239</v>
      </c>
      <c r="L68" s="283">
        <f>$J68-'Año 2011'!$J68</f>
        <v>321</v>
      </c>
      <c r="M68" s="91"/>
    </row>
    <row r="69" spans="1:13" x14ac:dyDescent="0.2">
      <c r="A69" s="285">
        <v>63</v>
      </c>
      <c r="B69" s="280" t="s">
        <v>174</v>
      </c>
      <c r="C69" s="281">
        <v>293</v>
      </c>
      <c r="D69" s="282">
        <v>174</v>
      </c>
      <c r="E69" s="281">
        <v>347</v>
      </c>
      <c r="F69" s="282">
        <v>192</v>
      </c>
      <c r="G69" s="281">
        <v>362</v>
      </c>
      <c r="H69" s="282">
        <v>205</v>
      </c>
      <c r="I69" s="281">
        <v>486</v>
      </c>
      <c r="J69" s="282">
        <v>220</v>
      </c>
      <c r="K69" s="281">
        <f>$I69-'Año 2011'!$I69</f>
        <v>226</v>
      </c>
      <c r="L69" s="283">
        <f>$J69-'Año 2011'!$J69</f>
        <v>65</v>
      </c>
      <c r="M69" s="91"/>
    </row>
    <row r="70" spans="1:13" x14ac:dyDescent="0.2">
      <c r="A70" s="285">
        <v>64</v>
      </c>
      <c r="B70" s="280" t="s">
        <v>175</v>
      </c>
      <c r="C70" s="281">
        <v>31790</v>
      </c>
      <c r="D70" s="282">
        <v>280</v>
      </c>
      <c r="E70" s="281">
        <v>38693</v>
      </c>
      <c r="F70" s="282">
        <v>310</v>
      </c>
      <c r="G70" s="281">
        <v>43796</v>
      </c>
      <c r="H70" s="282">
        <v>363</v>
      </c>
      <c r="I70" s="281">
        <v>53177</v>
      </c>
      <c r="J70" s="282">
        <v>425</v>
      </c>
      <c r="K70" s="281">
        <f>$I70-'Año 2011'!$I70</f>
        <v>28856</v>
      </c>
      <c r="L70" s="283">
        <f>$J70-'Año 2011'!$J70</f>
        <v>179</v>
      </c>
      <c r="M70" s="91"/>
    </row>
    <row r="71" spans="1:13" x14ac:dyDescent="0.2">
      <c r="A71" s="285">
        <v>65</v>
      </c>
      <c r="B71" s="280" t="s">
        <v>176</v>
      </c>
      <c r="C71" s="281">
        <v>126652</v>
      </c>
      <c r="D71" s="282">
        <v>793</v>
      </c>
      <c r="E71" s="281">
        <v>149659</v>
      </c>
      <c r="F71" s="282">
        <v>874</v>
      </c>
      <c r="G71" s="281">
        <v>166727</v>
      </c>
      <c r="H71" s="282">
        <v>979</v>
      </c>
      <c r="I71" s="281">
        <v>198108</v>
      </c>
      <c r="J71" s="282">
        <v>1086</v>
      </c>
      <c r="K71" s="281">
        <f>$I71-'Año 2011'!$I71</f>
        <v>93699</v>
      </c>
      <c r="L71" s="283">
        <f>$J71-'Año 2011'!$J71</f>
        <v>358</v>
      </c>
      <c r="M71" s="91"/>
    </row>
    <row r="72" spans="1:13" x14ac:dyDescent="0.2">
      <c r="A72" s="285">
        <v>66</v>
      </c>
      <c r="B72" s="280" t="s">
        <v>177</v>
      </c>
      <c r="C72" s="281">
        <v>237710</v>
      </c>
      <c r="D72" s="282">
        <v>10377</v>
      </c>
      <c r="E72" s="281">
        <v>274913</v>
      </c>
      <c r="F72" s="282">
        <v>12409</v>
      </c>
      <c r="G72" s="281">
        <v>298342</v>
      </c>
      <c r="H72" s="282">
        <v>14735</v>
      </c>
      <c r="I72" s="281">
        <v>342759</v>
      </c>
      <c r="J72" s="282">
        <v>17022</v>
      </c>
      <c r="K72" s="281">
        <f>$I72-'Año 2011'!$I72</f>
        <v>141549</v>
      </c>
      <c r="L72" s="283">
        <f>$J72-'Año 2011'!$J72</f>
        <v>8829</v>
      </c>
      <c r="M72" s="91"/>
    </row>
    <row r="73" spans="1:13" x14ac:dyDescent="0.2">
      <c r="A73" s="285">
        <v>67</v>
      </c>
      <c r="B73" s="280" t="s">
        <v>178</v>
      </c>
      <c r="C73" s="281">
        <v>566</v>
      </c>
      <c r="D73" s="282">
        <v>500</v>
      </c>
      <c r="E73" s="281">
        <v>615</v>
      </c>
      <c r="F73" s="282">
        <v>527</v>
      </c>
      <c r="G73" s="281">
        <v>641</v>
      </c>
      <c r="H73" s="282">
        <v>552</v>
      </c>
      <c r="I73" s="281">
        <v>700</v>
      </c>
      <c r="J73" s="282">
        <v>592</v>
      </c>
      <c r="K73" s="281">
        <f>$I73-'Año 2011'!$I73</f>
        <v>180</v>
      </c>
      <c r="L73" s="283">
        <f>$J73-'Año 2011'!$J73</f>
        <v>131</v>
      </c>
      <c r="M73" s="91"/>
    </row>
    <row r="74" spans="1:13" x14ac:dyDescent="0.2">
      <c r="A74" s="285">
        <v>68</v>
      </c>
      <c r="B74" s="280" t="s">
        <v>179</v>
      </c>
      <c r="C74" s="281">
        <v>569</v>
      </c>
      <c r="D74" s="282">
        <v>242</v>
      </c>
      <c r="E74" s="281">
        <v>648</v>
      </c>
      <c r="F74" s="282">
        <v>263</v>
      </c>
      <c r="G74" s="281">
        <v>708</v>
      </c>
      <c r="H74" s="282">
        <v>289</v>
      </c>
      <c r="I74" s="281">
        <v>853</v>
      </c>
      <c r="J74" s="282">
        <v>303</v>
      </c>
      <c r="K74" s="281">
        <f>$I74-'Año 2011'!$I74</f>
        <v>368</v>
      </c>
      <c r="L74" s="283">
        <f>$J74-'Año 2011'!$J74</f>
        <v>82</v>
      </c>
      <c r="M74" s="91"/>
    </row>
    <row r="75" spans="1:13" x14ac:dyDescent="0.2">
      <c r="A75" s="285">
        <v>69</v>
      </c>
      <c r="B75" s="280" t="s">
        <v>180</v>
      </c>
      <c r="C75" s="281">
        <v>931</v>
      </c>
      <c r="D75" s="282">
        <v>221</v>
      </c>
      <c r="E75" s="281">
        <v>1057</v>
      </c>
      <c r="F75" s="282">
        <v>243</v>
      </c>
      <c r="G75" s="281">
        <v>1135</v>
      </c>
      <c r="H75" s="282">
        <v>256</v>
      </c>
      <c r="I75" s="281">
        <v>1238</v>
      </c>
      <c r="J75" s="282">
        <v>271</v>
      </c>
      <c r="K75" s="281">
        <f>$I75-'Año 2011'!$I75</f>
        <v>402</v>
      </c>
      <c r="L75" s="283">
        <f>$J75-'Año 2011'!$J75</f>
        <v>62</v>
      </c>
      <c r="M75" s="91"/>
    </row>
    <row r="76" spans="1:13" x14ac:dyDescent="0.2">
      <c r="A76" s="285">
        <v>0</v>
      </c>
      <c r="B76" s="280" t="s">
        <v>145</v>
      </c>
      <c r="C76" s="281"/>
      <c r="D76" s="282"/>
      <c r="E76" s="281"/>
      <c r="F76" s="282">
        <v>12</v>
      </c>
      <c r="G76" s="281"/>
      <c r="H76" s="282"/>
      <c r="I76" s="281"/>
      <c r="J76" s="282"/>
      <c r="K76" s="281"/>
      <c r="L76" s="283"/>
      <c r="M76" s="91"/>
    </row>
    <row r="77" spans="1:13" x14ac:dyDescent="0.2">
      <c r="A77" s="288"/>
      <c r="B77" s="276" t="s">
        <v>60</v>
      </c>
      <c r="C77" s="277">
        <f>SUM(C7:C76)</f>
        <v>14042477</v>
      </c>
      <c r="D77" s="278">
        <f>SUM(D7:D76)</f>
        <v>749394</v>
      </c>
      <c r="E77" s="277">
        <f t="shared" ref="E77:J77" si="0">+SUM(E7:E76)</f>
        <v>14795568</v>
      </c>
      <c r="F77" s="278">
        <f>+SUM(F7:F76)</f>
        <v>782424</v>
      </c>
      <c r="G77" s="277">
        <f t="shared" si="0"/>
        <v>15306839</v>
      </c>
      <c r="H77" s="278">
        <f t="shared" si="0"/>
        <v>811182</v>
      </c>
      <c r="I77" s="277">
        <f t="shared" si="0"/>
        <v>16175703</v>
      </c>
      <c r="J77" s="278">
        <f t="shared" si="0"/>
        <v>838059</v>
      </c>
      <c r="K77" s="277">
        <f>SUM(K7:K76)</f>
        <v>2781733</v>
      </c>
      <c r="L77" s="279">
        <f>SUM(L7:L76)</f>
        <v>118791</v>
      </c>
      <c r="M77" s="92"/>
    </row>
    <row r="79" spans="1:13" x14ac:dyDescent="0.2">
      <c r="B79" s="73"/>
    </row>
    <row r="82" spans="1:13" ht="14.25" x14ac:dyDescent="0.2">
      <c r="A82" s="83"/>
      <c r="B82" s="83"/>
      <c r="C82" s="84"/>
      <c r="D82" s="85"/>
      <c r="E82" s="85"/>
      <c r="F82" s="85"/>
      <c r="G82" s="85"/>
      <c r="H82" s="85"/>
      <c r="I82" s="85"/>
      <c r="J82" s="85"/>
      <c r="K82" s="85"/>
      <c r="L82" s="85"/>
      <c r="M82" s="85"/>
    </row>
    <row r="83" spans="1:13" ht="14.25" x14ac:dyDescent="0.2">
      <c r="A83" s="83"/>
      <c r="B83" s="83"/>
      <c r="C83" s="84"/>
      <c r="D83" s="85"/>
      <c r="E83" s="85"/>
      <c r="F83" s="85"/>
      <c r="G83" s="85"/>
      <c r="H83" s="85"/>
      <c r="I83" s="85"/>
      <c r="J83" s="85"/>
      <c r="K83" s="85"/>
      <c r="L83" s="85"/>
      <c r="M83" s="85"/>
    </row>
    <row r="84" spans="1:13" ht="14.25" x14ac:dyDescent="0.2">
      <c r="A84" s="83"/>
      <c r="B84" s="83"/>
      <c r="C84" s="84"/>
      <c r="D84" s="85"/>
      <c r="E84" s="85"/>
      <c r="F84" s="85"/>
      <c r="G84" s="85"/>
      <c r="H84" s="85"/>
      <c r="I84" s="85"/>
      <c r="J84" s="85"/>
      <c r="K84" s="85"/>
      <c r="L84" s="85"/>
      <c r="M84" s="85"/>
    </row>
    <row r="85" spans="1:13" ht="14.25" x14ac:dyDescent="0.2">
      <c r="A85" s="83"/>
      <c r="B85" s="83"/>
      <c r="C85" s="84"/>
      <c r="D85" s="85"/>
      <c r="E85" s="85"/>
      <c r="F85" s="85"/>
      <c r="G85" s="85"/>
      <c r="H85" s="85"/>
      <c r="I85" s="85"/>
      <c r="J85" s="85"/>
      <c r="K85" s="85"/>
      <c r="L85" s="85"/>
      <c r="M85" s="85"/>
    </row>
    <row r="86" spans="1:13" ht="14.25" x14ac:dyDescent="0.2">
      <c r="A86" s="83"/>
      <c r="B86" s="83"/>
      <c r="C86" s="84"/>
      <c r="D86" s="85"/>
      <c r="E86" s="85"/>
      <c r="F86" s="85"/>
      <c r="G86" s="85"/>
      <c r="H86" s="85"/>
      <c r="I86" s="85"/>
      <c r="J86" s="85"/>
      <c r="K86" s="85"/>
      <c r="L86" s="85"/>
      <c r="M86" s="85"/>
    </row>
    <row r="87" spans="1:13" ht="14.25" x14ac:dyDescent="0.2">
      <c r="A87" s="83"/>
      <c r="B87" s="83"/>
      <c r="C87" s="84"/>
      <c r="D87" s="85"/>
      <c r="E87" s="85"/>
      <c r="F87" s="85"/>
      <c r="G87" s="85"/>
      <c r="H87" s="85"/>
      <c r="I87" s="85"/>
      <c r="J87" s="85"/>
      <c r="K87" s="85"/>
      <c r="L87" s="85"/>
      <c r="M87" s="85"/>
    </row>
    <row r="88" spans="1:13" ht="14.25" x14ac:dyDescent="0.2">
      <c r="A88" s="83"/>
      <c r="B88" s="83"/>
      <c r="C88" s="84"/>
      <c r="D88" s="85"/>
      <c r="E88" s="85"/>
      <c r="F88" s="85"/>
      <c r="G88" s="85"/>
      <c r="H88" s="85"/>
      <c r="I88" s="85"/>
      <c r="J88" s="85"/>
      <c r="K88" s="85"/>
      <c r="L88" s="85"/>
      <c r="M88" s="85"/>
    </row>
    <row r="89" spans="1:13" ht="14.25" x14ac:dyDescent="0.2">
      <c r="A89" s="83"/>
      <c r="B89" s="83"/>
      <c r="C89" s="84"/>
      <c r="D89" s="85"/>
      <c r="E89" s="85"/>
      <c r="F89" s="85"/>
      <c r="G89" s="85"/>
      <c r="H89" s="85"/>
      <c r="I89" s="85"/>
      <c r="J89" s="85"/>
      <c r="K89" s="85"/>
      <c r="L89" s="85"/>
      <c r="M89" s="85"/>
    </row>
    <row r="90" spans="1:13" ht="14.25" x14ac:dyDescent="0.2">
      <c r="A90" s="83"/>
      <c r="B90" s="83"/>
      <c r="C90" s="84"/>
      <c r="D90" s="85"/>
      <c r="E90" s="85"/>
      <c r="F90" s="85"/>
      <c r="G90" s="85"/>
      <c r="H90" s="85"/>
      <c r="I90" s="85"/>
      <c r="J90" s="85"/>
      <c r="K90" s="85"/>
      <c r="L90" s="85"/>
      <c r="M90" s="85"/>
    </row>
    <row r="91" spans="1:13" ht="14.25" x14ac:dyDescent="0.2">
      <c r="A91" s="83"/>
      <c r="B91" s="83"/>
      <c r="C91" s="84"/>
      <c r="D91" s="85"/>
      <c r="E91" s="85"/>
      <c r="F91" s="85"/>
      <c r="G91" s="85"/>
      <c r="H91" s="85"/>
      <c r="I91" s="85"/>
      <c r="J91" s="85"/>
      <c r="K91" s="85"/>
      <c r="L91" s="85"/>
      <c r="M91" s="85"/>
    </row>
    <row r="92" spans="1:13" ht="14.25" x14ac:dyDescent="0.2">
      <c r="A92" s="83"/>
      <c r="B92" s="83"/>
      <c r="C92" s="84"/>
      <c r="D92" s="85"/>
      <c r="E92" s="85"/>
      <c r="F92" s="85"/>
      <c r="G92" s="85"/>
      <c r="H92" s="85"/>
      <c r="I92" s="85"/>
      <c r="J92" s="85"/>
      <c r="K92" s="85"/>
      <c r="L92" s="85"/>
      <c r="M92" s="85"/>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x14ac:dyDescent="0.2">
      <c r="A113" s="72"/>
      <c r="B113" s="72"/>
      <c r="C113" s="72"/>
      <c r="D113" s="85"/>
      <c r="E113" s="85"/>
      <c r="F113" s="85"/>
      <c r="G113" s="85"/>
      <c r="H113" s="85"/>
      <c r="I113" s="85"/>
      <c r="J113" s="85"/>
      <c r="K113" s="85"/>
      <c r="L113" s="85"/>
      <c r="M113" s="85"/>
    </row>
    <row r="114" spans="1:13" x14ac:dyDescent="0.2">
      <c r="A114" s="72"/>
      <c r="B114" s="72"/>
      <c r="C114" s="72"/>
      <c r="D114" s="85"/>
      <c r="E114" s="85"/>
      <c r="F114" s="85"/>
      <c r="G114" s="85"/>
      <c r="H114" s="85"/>
      <c r="I114" s="85"/>
      <c r="J114" s="85"/>
      <c r="K114" s="85"/>
      <c r="L114" s="85"/>
      <c r="M114" s="85"/>
    </row>
    <row r="115" spans="1:13" x14ac:dyDescent="0.2">
      <c r="A115" s="72"/>
      <c r="B115" s="72"/>
      <c r="C115" s="72"/>
      <c r="D115" s="85"/>
      <c r="E115" s="85"/>
      <c r="F115" s="85"/>
      <c r="G115" s="85"/>
      <c r="H115" s="85"/>
      <c r="I115" s="85"/>
      <c r="J115" s="85"/>
      <c r="K115" s="85"/>
      <c r="L115" s="85"/>
      <c r="M115" s="85"/>
    </row>
  </sheetData>
  <mergeCells count="10">
    <mergeCell ref="A2:L2"/>
    <mergeCell ref="I4:J4"/>
    <mergeCell ref="K4:L4"/>
    <mergeCell ref="K5:K6"/>
    <mergeCell ref="L5:L6"/>
    <mergeCell ref="G4:H4"/>
    <mergeCell ref="A4:A6"/>
    <mergeCell ref="B4:B6"/>
    <mergeCell ref="C4:D4"/>
    <mergeCell ref="E4:F4"/>
  </mergeCells>
  <pageMargins left="0.74803149606299213" right="0.74803149606299213" top="0.98425196850393704" bottom="0.98425196850393704" header="0" footer="0"/>
  <pageSetup scale="38" orientation="portrait" r:id="rId1"/>
  <headerFooter alignWithMargins="0"/>
  <ignoredErrors>
    <ignoredError sqref="D77:L77"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2:Q126"/>
  <sheetViews>
    <sheetView showGridLines="0" zoomScaleNormal="100" workbookViewId="0">
      <pane xSplit="2" ySplit="6" topLeftCell="C7" activePane="bottomRight" state="frozen"/>
      <selection pane="topRight"/>
      <selection pane="bottomLeft"/>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1.28515625" style="75" bestFit="1" customWidth="1"/>
    <col min="12" max="13" width="10.140625" style="75" customWidth="1"/>
    <col min="14" max="16384" width="11.42578125" style="75"/>
  </cols>
  <sheetData>
    <row r="2" spans="1:17" ht="15" x14ac:dyDescent="0.2">
      <c r="A2" s="367" t="s">
        <v>423</v>
      </c>
      <c r="B2" s="367"/>
      <c r="C2" s="367"/>
      <c r="D2" s="367"/>
      <c r="E2" s="367"/>
      <c r="F2" s="367"/>
      <c r="G2" s="367"/>
      <c r="H2" s="367"/>
      <c r="I2" s="367"/>
      <c r="J2" s="367"/>
      <c r="K2" s="367"/>
      <c r="L2" s="367"/>
      <c r="M2" s="86"/>
    </row>
    <row r="3" spans="1:17" ht="15" x14ac:dyDescent="0.2">
      <c r="A3" s="267"/>
      <c r="B3" s="267"/>
      <c r="C3" s="267"/>
      <c r="D3" s="267"/>
      <c r="E3" s="267"/>
      <c r="F3" s="267"/>
      <c r="G3" s="267"/>
      <c r="H3" s="267"/>
      <c r="I3" s="86"/>
      <c r="J3" s="86"/>
      <c r="K3" s="86"/>
      <c r="L3" s="86"/>
      <c r="M3" s="86"/>
    </row>
    <row r="4" spans="1:17" ht="30" customHeight="1" x14ac:dyDescent="0.2">
      <c r="A4" s="369" t="s">
        <v>233</v>
      </c>
      <c r="B4" s="375" t="s">
        <v>0</v>
      </c>
      <c r="C4" s="372" t="s">
        <v>479</v>
      </c>
      <c r="D4" s="372"/>
      <c r="E4" s="372" t="s">
        <v>480</v>
      </c>
      <c r="F4" s="372"/>
      <c r="G4" s="372" t="s">
        <v>481</v>
      </c>
      <c r="H4" s="372"/>
      <c r="I4" s="372" t="s">
        <v>482</v>
      </c>
      <c r="J4" s="372"/>
      <c r="K4" s="373" t="s">
        <v>483</v>
      </c>
      <c r="L4" s="374"/>
      <c r="M4" s="87"/>
    </row>
    <row r="5" spans="1:17" ht="15" customHeight="1" x14ac:dyDescent="0.2">
      <c r="A5" s="370"/>
      <c r="B5" s="376"/>
      <c r="C5" s="272" t="s">
        <v>54</v>
      </c>
      <c r="D5" s="273" t="s">
        <v>55</v>
      </c>
      <c r="E5" s="272" t="s">
        <v>54</v>
      </c>
      <c r="F5" s="273" t="s">
        <v>55</v>
      </c>
      <c r="G5" s="272" t="s">
        <v>54</v>
      </c>
      <c r="H5" s="273" t="s">
        <v>55</v>
      </c>
      <c r="I5" s="272" t="s">
        <v>54</v>
      </c>
      <c r="J5" s="273" t="s">
        <v>55</v>
      </c>
      <c r="K5" s="378" t="s">
        <v>54</v>
      </c>
      <c r="L5" s="380" t="s">
        <v>55</v>
      </c>
      <c r="M5" s="88"/>
      <c r="Q5" s="80"/>
    </row>
    <row r="6" spans="1:17" ht="15" customHeight="1" x14ac:dyDescent="0.2">
      <c r="A6" s="371"/>
      <c r="B6" s="377"/>
      <c r="C6" s="286">
        <v>41364</v>
      </c>
      <c r="D6" s="287">
        <v>41363</v>
      </c>
      <c r="E6" s="286">
        <v>41455</v>
      </c>
      <c r="F6" s="287">
        <v>41455</v>
      </c>
      <c r="G6" s="286">
        <v>41546</v>
      </c>
      <c r="H6" s="287">
        <v>41547</v>
      </c>
      <c r="I6" s="286">
        <v>41637</v>
      </c>
      <c r="J6" s="287">
        <v>41639</v>
      </c>
      <c r="K6" s="379"/>
      <c r="L6" s="381"/>
      <c r="M6" s="88"/>
    </row>
    <row r="7" spans="1:17" x14ac:dyDescent="0.2">
      <c r="A7" s="285">
        <v>1</v>
      </c>
      <c r="B7" s="280" t="s">
        <v>1</v>
      </c>
      <c r="C7" s="281">
        <v>27243</v>
      </c>
      <c r="D7" s="282">
        <v>2450</v>
      </c>
      <c r="E7" s="281">
        <v>28076</v>
      </c>
      <c r="F7" s="282">
        <v>2500</v>
      </c>
      <c r="G7" s="281">
        <v>29199</v>
      </c>
      <c r="H7" s="282">
        <v>2567</v>
      </c>
      <c r="I7" s="281">
        <v>30286</v>
      </c>
      <c r="J7" s="282">
        <v>2648</v>
      </c>
      <c r="K7" s="281">
        <f>$I7-'Año 2012'!$I7</f>
        <v>3881</v>
      </c>
      <c r="L7" s="283">
        <f>$J7-'Año 2012'!$J7</f>
        <v>259</v>
      </c>
      <c r="M7" s="89"/>
      <c r="O7" s="20"/>
      <c r="P7" s="20"/>
    </row>
    <row r="8" spans="1:17" x14ac:dyDescent="0.2">
      <c r="A8" s="285">
        <v>2</v>
      </c>
      <c r="B8" s="280" t="s">
        <v>2</v>
      </c>
      <c r="C8" s="281">
        <v>55393</v>
      </c>
      <c r="D8" s="282">
        <v>2795</v>
      </c>
      <c r="E8" s="281">
        <v>57010</v>
      </c>
      <c r="F8" s="282">
        <v>2887</v>
      </c>
      <c r="G8" s="281">
        <v>58609</v>
      </c>
      <c r="H8" s="282">
        <v>2971</v>
      </c>
      <c r="I8" s="281">
        <v>60178</v>
      </c>
      <c r="J8" s="282">
        <v>3060</v>
      </c>
      <c r="K8" s="281">
        <f>$I8-'Año 2012'!$I8</f>
        <v>6318</v>
      </c>
      <c r="L8" s="283">
        <f>$J8-'Año 2012'!$J8</f>
        <v>348</v>
      </c>
      <c r="M8" s="89"/>
      <c r="O8" s="20"/>
      <c r="P8" s="20"/>
    </row>
    <row r="9" spans="1:17" x14ac:dyDescent="0.2">
      <c r="A9" s="285">
        <v>3</v>
      </c>
      <c r="B9" s="280" t="s">
        <v>3</v>
      </c>
      <c r="C9" s="281">
        <v>1067476</v>
      </c>
      <c r="D9" s="282">
        <v>10064</v>
      </c>
      <c r="E9" s="281">
        <v>1249778</v>
      </c>
      <c r="F9" s="282">
        <v>10450</v>
      </c>
      <c r="G9" s="281">
        <v>1409320</v>
      </c>
      <c r="H9" s="282">
        <v>10811</v>
      </c>
      <c r="I9" s="281">
        <v>1560277</v>
      </c>
      <c r="J9" s="282">
        <v>11153</v>
      </c>
      <c r="K9" s="281">
        <f>$I9-'Año 2012'!$I9</f>
        <v>618180</v>
      </c>
      <c r="L9" s="283">
        <f>$J9-'Año 2012'!$J9</f>
        <v>1413</v>
      </c>
      <c r="M9" s="89"/>
      <c r="O9" s="20"/>
      <c r="P9" s="20"/>
    </row>
    <row r="10" spans="1:17" x14ac:dyDescent="0.2">
      <c r="A10" s="285">
        <v>4</v>
      </c>
      <c r="B10" s="280" t="s">
        <v>4</v>
      </c>
      <c r="C10" s="281">
        <v>107480</v>
      </c>
      <c r="D10" s="282">
        <v>5835</v>
      </c>
      <c r="E10" s="281">
        <v>111634</v>
      </c>
      <c r="F10" s="282">
        <v>6097</v>
      </c>
      <c r="G10" s="281">
        <v>115402</v>
      </c>
      <c r="H10" s="282">
        <v>6355</v>
      </c>
      <c r="I10" s="281">
        <v>119556</v>
      </c>
      <c r="J10" s="282">
        <v>6621</v>
      </c>
      <c r="K10" s="281">
        <f>$I10-'Año 2012'!$I10</f>
        <v>16294</v>
      </c>
      <c r="L10" s="283">
        <f>$J10-'Año 2012'!$J10</f>
        <v>1030</v>
      </c>
      <c r="M10" s="89"/>
    </row>
    <row r="11" spans="1:17" x14ac:dyDescent="0.2">
      <c r="A11" s="285">
        <v>5</v>
      </c>
      <c r="B11" s="280" t="s">
        <v>5</v>
      </c>
      <c r="C11" s="281">
        <v>584622</v>
      </c>
      <c r="D11" s="282">
        <v>7320</v>
      </c>
      <c r="E11" s="281">
        <v>609875</v>
      </c>
      <c r="F11" s="282">
        <v>7594</v>
      </c>
      <c r="G11" s="281">
        <v>634089</v>
      </c>
      <c r="H11" s="282">
        <v>7854</v>
      </c>
      <c r="I11" s="281">
        <v>657427</v>
      </c>
      <c r="J11" s="282">
        <v>8145</v>
      </c>
      <c r="K11" s="281">
        <f>$I11-'Año 2012'!$I11</f>
        <v>97539</v>
      </c>
      <c r="L11" s="283">
        <f>$J11-'Año 2012'!$J11</f>
        <v>1074</v>
      </c>
      <c r="M11" s="89"/>
    </row>
    <row r="12" spans="1:17" x14ac:dyDescent="0.2">
      <c r="A12" s="285">
        <v>6</v>
      </c>
      <c r="B12" s="280" t="s">
        <v>6</v>
      </c>
      <c r="C12" s="281">
        <v>7818</v>
      </c>
      <c r="D12" s="282">
        <v>5638</v>
      </c>
      <c r="E12" s="281">
        <v>8087</v>
      </c>
      <c r="F12" s="282">
        <v>5731</v>
      </c>
      <c r="G12" s="281">
        <v>8308</v>
      </c>
      <c r="H12" s="282">
        <v>5826</v>
      </c>
      <c r="I12" s="281">
        <v>8478</v>
      </c>
      <c r="J12" s="282">
        <v>5913</v>
      </c>
      <c r="K12" s="281">
        <f>$I12-'Año 2012'!$I12</f>
        <v>905</v>
      </c>
      <c r="L12" s="283">
        <f>$J12-'Año 2012'!$J12</f>
        <v>355</v>
      </c>
      <c r="M12" s="89"/>
    </row>
    <row r="13" spans="1:17" x14ac:dyDescent="0.2">
      <c r="A13" s="285">
        <v>7</v>
      </c>
      <c r="B13" s="280" t="s">
        <v>7</v>
      </c>
      <c r="C13" s="281">
        <v>873820</v>
      </c>
      <c r="D13" s="282">
        <v>75176</v>
      </c>
      <c r="E13" s="281">
        <v>898749</v>
      </c>
      <c r="F13" s="282">
        <v>77276</v>
      </c>
      <c r="G13" s="281">
        <v>922782</v>
      </c>
      <c r="H13" s="282">
        <v>79825</v>
      </c>
      <c r="I13" s="281">
        <v>944739</v>
      </c>
      <c r="J13" s="282">
        <v>82081</v>
      </c>
      <c r="K13" s="281">
        <f>$I13-'Año 2012'!$I13</f>
        <v>93455</v>
      </c>
      <c r="L13" s="283">
        <f>$J13-'Año 2012'!$J13</f>
        <v>8676</v>
      </c>
      <c r="M13" s="89"/>
    </row>
    <row r="14" spans="1:17" x14ac:dyDescent="0.2">
      <c r="A14" s="285">
        <v>8</v>
      </c>
      <c r="B14" s="280" t="s">
        <v>8</v>
      </c>
      <c r="C14" s="281">
        <v>76764</v>
      </c>
      <c r="D14" s="282">
        <v>16917</v>
      </c>
      <c r="E14" s="281">
        <v>79918</v>
      </c>
      <c r="F14" s="282">
        <v>17519</v>
      </c>
      <c r="G14" s="281">
        <v>82922</v>
      </c>
      <c r="H14" s="282">
        <v>18115</v>
      </c>
      <c r="I14" s="281">
        <v>86043</v>
      </c>
      <c r="J14" s="282">
        <v>18759</v>
      </c>
      <c r="K14" s="281">
        <f>$I14-'Año 2012'!$I14</f>
        <v>12107</v>
      </c>
      <c r="L14" s="283">
        <f>$J14-'Año 2012'!$J14</f>
        <v>2370</v>
      </c>
      <c r="M14" s="89"/>
    </row>
    <row r="15" spans="1:17" x14ac:dyDescent="0.2">
      <c r="A15" s="285">
        <v>9</v>
      </c>
      <c r="B15" s="280" t="s">
        <v>9</v>
      </c>
      <c r="C15" s="281">
        <v>6365</v>
      </c>
      <c r="D15" s="282">
        <v>249</v>
      </c>
      <c r="E15" s="281">
        <v>6612</v>
      </c>
      <c r="F15" s="282">
        <v>255</v>
      </c>
      <c r="G15" s="281">
        <v>6782</v>
      </c>
      <c r="H15" s="282">
        <v>258</v>
      </c>
      <c r="I15" s="281">
        <v>7028</v>
      </c>
      <c r="J15" s="282">
        <v>262</v>
      </c>
      <c r="K15" s="281">
        <f>$I15-'Año 2012'!$I15</f>
        <v>901</v>
      </c>
      <c r="L15" s="283">
        <f>$J15-'Año 2012'!$J15</f>
        <v>20</v>
      </c>
      <c r="M15" s="89"/>
    </row>
    <row r="16" spans="1:17" x14ac:dyDescent="0.2">
      <c r="A16" s="285">
        <v>10</v>
      </c>
      <c r="B16" s="280" t="s">
        <v>10</v>
      </c>
      <c r="C16" s="281">
        <v>4684</v>
      </c>
      <c r="D16" s="282">
        <v>1202</v>
      </c>
      <c r="E16" s="281">
        <v>4913</v>
      </c>
      <c r="F16" s="282">
        <v>1228</v>
      </c>
      <c r="G16" s="281">
        <v>5047</v>
      </c>
      <c r="H16" s="282">
        <v>1247</v>
      </c>
      <c r="I16" s="281">
        <v>5222</v>
      </c>
      <c r="J16" s="282">
        <v>1295</v>
      </c>
      <c r="K16" s="281">
        <f>$I16-'Año 2012'!$I16</f>
        <v>647</v>
      </c>
      <c r="L16" s="283">
        <f>$J16-'Año 2012'!$J16</f>
        <v>129</v>
      </c>
      <c r="M16" s="89"/>
    </row>
    <row r="17" spans="1:15" x14ac:dyDescent="0.2">
      <c r="A17" s="285">
        <v>11</v>
      </c>
      <c r="B17" s="280" t="s">
        <v>11</v>
      </c>
      <c r="C17" s="281">
        <v>418935</v>
      </c>
      <c r="D17" s="282">
        <v>14644</v>
      </c>
      <c r="E17" s="281">
        <v>434837</v>
      </c>
      <c r="F17" s="282">
        <v>15160</v>
      </c>
      <c r="G17" s="281">
        <v>448348</v>
      </c>
      <c r="H17" s="282">
        <v>15649</v>
      </c>
      <c r="I17" s="281">
        <v>463295</v>
      </c>
      <c r="J17" s="282">
        <v>16188</v>
      </c>
      <c r="K17" s="281">
        <f>$I17-'Año 2012'!$I17</f>
        <v>59517</v>
      </c>
      <c r="L17" s="283">
        <f>$J17-'Año 2012'!$J17</f>
        <v>2005</v>
      </c>
      <c r="M17" s="89"/>
    </row>
    <row r="18" spans="1:15" ht="15" x14ac:dyDescent="0.2">
      <c r="A18" s="285">
        <v>12</v>
      </c>
      <c r="B18" s="280" t="s">
        <v>12</v>
      </c>
      <c r="C18" s="281">
        <v>16327</v>
      </c>
      <c r="D18" s="282">
        <v>1226</v>
      </c>
      <c r="E18" s="281">
        <v>17017</v>
      </c>
      <c r="F18" s="282">
        <v>1264</v>
      </c>
      <c r="G18" s="281">
        <v>17594</v>
      </c>
      <c r="H18" s="282">
        <v>1314</v>
      </c>
      <c r="I18" s="281">
        <v>18229</v>
      </c>
      <c r="J18" s="282">
        <v>1358</v>
      </c>
      <c r="K18" s="281">
        <f>$I18-'Año 2012'!$I18</f>
        <v>2446</v>
      </c>
      <c r="L18" s="283">
        <f>$J18-'Año 2012'!$J18</f>
        <v>171</v>
      </c>
      <c r="M18" s="89"/>
      <c r="O18" s="180"/>
    </row>
    <row r="19" spans="1:15" x14ac:dyDescent="0.2">
      <c r="A19" s="285">
        <v>13</v>
      </c>
      <c r="B19" s="280" t="s">
        <v>13</v>
      </c>
      <c r="C19" s="281">
        <v>2945</v>
      </c>
      <c r="D19" s="282">
        <v>307</v>
      </c>
      <c r="E19" s="281">
        <v>3058</v>
      </c>
      <c r="F19" s="282">
        <v>315</v>
      </c>
      <c r="G19" s="281">
        <v>3144</v>
      </c>
      <c r="H19" s="282">
        <v>331</v>
      </c>
      <c r="I19" s="281">
        <v>3226</v>
      </c>
      <c r="J19" s="282">
        <v>343</v>
      </c>
      <c r="K19" s="281">
        <f>$I19-'Año 2012'!$I19</f>
        <v>393</v>
      </c>
      <c r="L19" s="283">
        <f>$J19-'Año 2012'!$J19</f>
        <v>46</v>
      </c>
      <c r="M19" s="89"/>
    </row>
    <row r="20" spans="1:15" x14ac:dyDescent="0.2">
      <c r="A20" s="285">
        <v>14</v>
      </c>
      <c r="B20" s="280" t="s">
        <v>14</v>
      </c>
      <c r="C20" s="281">
        <v>8480</v>
      </c>
      <c r="D20" s="282">
        <v>927</v>
      </c>
      <c r="E20" s="281">
        <v>8754</v>
      </c>
      <c r="F20" s="282">
        <v>952</v>
      </c>
      <c r="G20" s="281">
        <v>8984</v>
      </c>
      <c r="H20" s="282">
        <v>979</v>
      </c>
      <c r="I20" s="281">
        <v>9231</v>
      </c>
      <c r="J20" s="282">
        <v>1015</v>
      </c>
      <c r="K20" s="281">
        <f>$I20-'Año 2012'!$I20</f>
        <v>1015</v>
      </c>
      <c r="L20" s="283">
        <f>$J20-'Año 2012'!$J20</f>
        <v>116</v>
      </c>
      <c r="M20" s="89"/>
    </row>
    <row r="21" spans="1:15" x14ac:dyDescent="0.2">
      <c r="A21" s="285">
        <v>15</v>
      </c>
      <c r="B21" s="280" t="s">
        <v>15</v>
      </c>
      <c r="C21" s="281">
        <v>20484</v>
      </c>
      <c r="D21" s="282">
        <v>1843</v>
      </c>
      <c r="E21" s="281">
        <v>21129</v>
      </c>
      <c r="F21" s="282">
        <v>1897</v>
      </c>
      <c r="G21" s="281">
        <v>21685</v>
      </c>
      <c r="H21" s="282">
        <v>1965</v>
      </c>
      <c r="I21" s="281">
        <v>22261</v>
      </c>
      <c r="J21" s="282">
        <v>2027</v>
      </c>
      <c r="K21" s="281">
        <f>$I21-'Año 2012'!$I21</f>
        <v>2374</v>
      </c>
      <c r="L21" s="283">
        <f>$J21-'Año 2012'!$J21</f>
        <v>234</v>
      </c>
      <c r="M21" s="89"/>
    </row>
    <row r="22" spans="1:15" x14ac:dyDescent="0.2">
      <c r="A22" s="285">
        <v>16</v>
      </c>
      <c r="B22" s="280" t="s">
        <v>16</v>
      </c>
      <c r="C22" s="281">
        <v>13010</v>
      </c>
      <c r="D22" s="282">
        <v>2019</v>
      </c>
      <c r="E22" s="281">
        <v>13337</v>
      </c>
      <c r="F22" s="282">
        <v>2098</v>
      </c>
      <c r="G22" s="281">
        <v>13603</v>
      </c>
      <c r="H22" s="282">
        <v>2150</v>
      </c>
      <c r="I22" s="281">
        <v>13926</v>
      </c>
      <c r="J22" s="282">
        <v>2202</v>
      </c>
      <c r="K22" s="281">
        <f>$I22-'Año 2012'!$I22</f>
        <v>1256</v>
      </c>
      <c r="L22" s="283">
        <f>$J22-'Año 2012'!$J22</f>
        <v>241</v>
      </c>
      <c r="M22" s="89"/>
    </row>
    <row r="23" spans="1:15" x14ac:dyDescent="0.2">
      <c r="A23" s="285">
        <v>17</v>
      </c>
      <c r="B23" s="280" t="s">
        <v>17</v>
      </c>
      <c r="C23" s="281">
        <v>12415</v>
      </c>
      <c r="D23" s="282">
        <v>2083</v>
      </c>
      <c r="E23" s="281">
        <v>12873</v>
      </c>
      <c r="F23" s="282">
        <v>2164</v>
      </c>
      <c r="G23" s="281">
        <v>13304</v>
      </c>
      <c r="H23" s="282">
        <v>2231</v>
      </c>
      <c r="I23" s="281">
        <v>13743</v>
      </c>
      <c r="J23" s="282">
        <v>2298</v>
      </c>
      <c r="K23" s="281">
        <f>$I23-'Año 2012'!$I23</f>
        <v>1775</v>
      </c>
      <c r="L23" s="283">
        <f>$J23-'Año 2012'!$J23</f>
        <v>275</v>
      </c>
      <c r="M23" s="89"/>
    </row>
    <row r="24" spans="1:15" s="76" customFormat="1" x14ac:dyDescent="0.2">
      <c r="A24" s="285">
        <v>18</v>
      </c>
      <c r="B24" s="280" t="s">
        <v>470</v>
      </c>
      <c r="C24" s="281" t="s">
        <v>56</v>
      </c>
      <c r="D24" s="282">
        <v>4469</v>
      </c>
      <c r="E24" s="281" t="s">
        <v>56</v>
      </c>
      <c r="F24" s="282">
        <v>4663</v>
      </c>
      <c r="G24" s="281" t="s">
        <v>56</v>
      </c>
      <c r="H24" s="282">
        <v>4924</v>
      </c>
      <c r="I24" s="281" t="s">
        <v>56</v>
      </c>
      <c r="J24" s="282">
        <v>5210</v>
      </c>
      <c r="K24" s="281">
        <v>19283</v>
      </c>
      <c r="L24" s="283">
        <f>$J24-'Año 2012'!$J24</f>
        <v>931</v>
      </c>
      <c r="M24" s="91"/>
    </row>
    <row r="25" spans="1:15" x14ac:dyDescent="0.2">
      <c r="A25" s="285">
        <v>19</v>
      </c>
      <c r="B25" s="280" t="s">
        <v>19</v>
      </c>
      <c r="C25" s="281">
        <v>2487104</v>
      </c>
      <c r="D25" s="282">
        <v>80409</v>
      </c>
      <c r="E25" s="281">
        <v>2571332</v>
      </c>
      <c r="F25" s="282">
        <v>83502</v>
      </c>
      <c r="G25" s="281">
        <v>2674567</v>
      </c>
      <c r="H25" s="282">
        <v>87956</v>
      </c>
      <c r="I25" s="281">
        <v>2735859</v>
      </c>
      <c r="J25" s="282">
        <v>89911</v>
      </c>
      <c r="K25" s="281">
        <f>$I25-'Año 2012'!$I25</f>
        <v>282289</v>
      </c>
      <c r="L25" s="283">
        <f>$J25-'Año 2012'!$J25</f>
        <v>10457</v>
      </c>
      <c r="M25" s="89"/>
    </row>
    <row r="26" spans="1:15" x14ac:dyDescent="0.2">
      <c r="A26" s="285">
        <v>20</v>
      </c>
      <c r="B26" s="280" t="s">
        <v>20</v>
      </c>
      <c r="C26" s="281">
        <v>182220</v>
      </c>
      <c r="D26" s="282">
        <v>706</v>
      </c>
      <c r="E26" s="281">
        <v>187982</v>
      </c>
      <c r="F26" s="282">
        <v>730</v>
      </c>
      <c r="G26" s="281">
        <v>195720</v>
      </c>
      <c r="H26" s="282">
        <v>759</v>
      </c>
      <c r="I26" s="281">
        <v>200972</v>
      </c>
      <c r="J26" s="282">
        <v>778</v>
      </c>
      <c r="K26" s="281">
        <f>$I26-'Año 2012'!$I26</f>
        <v>22501</v>
      </c>
      <c r="L26" s="283">
        <f>$J26-'Año 2012'!$J26</f>
        <v>87</v>
      </c>
      <c r="M26" s="89"/>
    </row>
    <row r="27" spans="1:15" x14ac:dyDescent="0.2">
      <c r="A27" s="285">
        <v>21</v>
      </c>
      <c r="B27" s="280" t="s">
        <v>21</v>
      </c>
      <c r="C27" s="281">
        <v>2258824</v>
      </c>
      <c r="D27" s="282">
        <v>161865</v>
      </c>
      <c r="E27" s="281">
        <v>2302420</v>
      </c>
      <c r="F27" s="282">
        <v>166207</v>
      </c>
      <c r="G27" s="281">
        <v>2343904</v>
      </c>
      <c r="H27" s="282">
        <v>171860</v>
      </c>
      <c r="I27" s="281">
        <v>2377628</v>
      </c>
      <c r="J27" s="282">
        <v>176743</v>
      </c>
      <c r="K27" s="281">
        <f>$I27-'Año 2012'!$I27</f>
        <v>152373</v>
      </c>
      <c r="L27" s="283">
        <f>$J27-'Año 2012'!$J27</f>
        <v>18228</v>
      </c>
      <c r="M27" s="89"/>
    </row>
    <row r="28" spans="1:15" x14ac:dyDescent="0.2">
      <c r="A28" s="285">
        <v>22</v>
      </c>
      <c r="B28" s="280" t="s">
        <v>22</v>
      </c>
      <c r="C28" s="281">
        <v>6283</v>
      </c>
      <c r="D28" s="282">
        <v>1584</v>
      </c>
      <c r="E28" s="281">
        <v>6418</v>
      </c>
      <c r="F28" s="282">
        <v>1622</v>
      </c>
      <c r="G28" s="281">
        <v>6879</v>
      </c>
      <c r="H28" s="282">
        <v>1667</v>
      </c>
      <c r="I28" s="281">
        <v>7410</v>
      </c>
      <c r="J28" s="282">
        <v>1717</v>
      </c>
      <c r="K28" s="281">
        <f>$I28-'Año 2012'!$I28</f>
        <v>1282</v>
      </c>
      <c r="L28" s="283">
        <f>$J28-'Año 2012'!$J28</f>
        <v>164</v>
      </c>
      <c r="M28" s="89"/>
    </row>
    <row r="29" spans="1:15" x14ac:dyDescent="0.2">
      <c r="A29" s="285">
        <v>23</v>
      </c>
      <c r="B29" s="280" t="s">
        <v>23</v>
      </c>
      <c r="C29" s="281">
        <v>654520</v>
      </c>
      <c r="D29" s="282">
        <v>91629</v>
      </c>
      <c r="E29" s="281">
        <v>688116</v>
      </c>
      <c r="F29" s="282">
        <v>94947</v>
      </c>
      <c r="G29" s="281">
        <v>714529</v>
      </c>
      <c r="H29" s="282">
        <v>98110</v>
      </c>
      <c r="I29" s="281">
        <v>738955</v>
      </c>
      <c r="J29" s="282">
        <v>100880</v>
      </c>
      <c r="K29" s="281">
        <f>$I29-'Año 2012'!$I29</f>
        <v>105934</v>
      </c>
      <c r="L29" s="283">
        <f>$J29-'Año 2012'!$J29</f>
        <v>12526</v>
      </c>
      <c r="M29" s="89"/>
    </row>
    <row r="30" spans="1:15" x14ac:dyDescent="0.2">
      <c r="A30" s="285">
        <v>24</v>
      </c>
      <c r="B30" s="280" t="s">
        <v>471</v>
      </c>
      <c r="C30" s="281">
        <v>158010</v>
      </c>
      <c r="D30" s="282">
        <v>4326</v>
      </c>
      <c r="E30" s="281">
        <v>163042</v>
      </c>
      <c r="F30" s="282">
        <v>4468</v>
      </c>
      <c r="G30" s="281">
        <v>167515</v>
      </c>
      <c r="H30" s="282">
        <v>4618</v>
      </c>
      <c r="I30" s="281">
        <v>172001</v>
      </c>
      <c r="J30" s="282">
        <v>4772</v>
      </c>
      <c r="K30" s="281">
        <f>$I30-'Año 2012'!$I30</f>
        <v>18719</v>
      </c>
      <c r="L30" s="283">
        <f>$J30-'Año 2012'!$J30</f>
        <v>589</v>
      </c>
      <c r="M30" s="90"/>
    </row>
    <row r="31" spans="1:15" x14ac:dyDescent="0.2">
      <c r="A31" s="285">
        <v>25</v>
      </c>
      <c r="B31" s="280" t="s">
        <v>25</v>
      </c>
      <c r="C31" s="281">
        <v>35501</v>
      </c>
      <c r="D31" s="282">
        <v>3927</v>
      </c>
      <c r="E31" s="281">
        <v>36922</v>
      </c>
      <c r="F31" s="282">
        <v>4040</v>
      </c>
      <c r="G31" s="281">
        <v>38116</v>
      </c>
      <c r="H31" s="282">
        <v>4163</v>
      </c>
      <c r="I31" s="281">
        <v>39563</v>
      </c>
      <c r="J31" s="282">
        <v>4311</v>
      </c>
      <c r="K31" s="281">
        <f>$I31-'Año 2012'!$I31</f>
        <v>5515</v>
      </c>
      <c r="L31" s="283">
        <f>$J31-'Año 2012'!$J31</f>
        <v>495</v>
      </c>
      <c r="M31" s="89"/>
    </row>
    <row r="32" spans="1:15" x14ac:dyDescent="0.2">
      <c r="A32" s="285">
        <v>26</v>
      </c>
      <c r="B32" s="280" t="s">
        <v>150</v>
      </c>
      <c r="C32" s="281">
        <v>134912</v>
      </c>
      <c r="D32" s="282">
        <v>10347</v>
      </c>
      <c r="E32" s="281">
        <v>140594</v>
      </c>
      <c r="F32" s="282">
        <v>10767</v>
      </c>
      <c r="G32" s="281">
        <v>146044</v>
      </c>
      <c r="H32" s="282">
        <v>11256</v>
      </c>
      <c r="I32" s="281">
        <v>150932</v>
      </c>
      <c r="J32" s="282">
        <v>11695</v>
      </c>
      <c r="K32" s="281">
        <f>$I32-'Año 2012'!$I32</f>
        <v>21359</v>
      </c>
      <c r="L32" s="283">
        <f>$J32-'Año 2012'!$J32</f>
        <v>1703</v>
      </c>
      <c r="M32" s="91"/>
    </row>
    <row r="33" spans="1:13" x14ac:dyDescent="0.2">
      <c r="A33" s="285">
        <v>27</v>
      </c>
      <c r="B33" s="280" t="s">
        <v>27</v>
      </c>
      <c r="C33" s="281">
        <v>92517</v>
      </c>
      <c r="D33" s="282">
        <v>966</v>
      </c>
      <c r="E33" s="281">
        <v>96432</v>
      </c>
      <c r="F33" s="282">
        <v>995</v>
      </c>
      <c r="G33" s="281">
        <v>99793</v>
      </c>
      <c r="H33" s="282">
        <v>1022</v>
      </c>
      <c r="I33" s="281">
        <v>103093</v>
      </c>
      <c r="J33" s="282">
        <v>1050</v>
      </c>
      <c r="K33" s="281">
        <f>$I33-'Año 2012'!$I33</f>
        <v>14036</v>
      </c>
      <c r="L33" s="283">
        <f>$J33-'Año 2012'!$J33</f>
        <v>109</v>
      </c>
      <c r="M33" s="89"/>
    </row>
    <row r="34" spans="1:13" x14ac:dyDescent="0.2">
      <c r="A34" s="285">
        <v>28</v>
      </c>
      <c r="B34" s="280" t="s">
        <v>28</v>
      </c>
      <c r="C34" s="281">
        <v>25796</v>
      </c>
      <c r="D34" s="282">
        <v>3726</v>
      </c>
      <c r="E34" s="281">
        <v>26855</v>
      </c>
      <c r="F34" s="282">
        <v>3838</v>
      </c>
      <c r="G34" s="281">
        <v>27897</v>
      </c>
      <c r="H34" s="282">
        <v>3967</v>
      </c>
      <c r="I34" s="281">
        <v>28869</v>
      </c>
      <c r="J34" s="282">
        <v>4085</v>
      </c>
      <c r="K34" s="281">
        <f>$I34-'Año 2012'!$I34</f>
        <v>4117</v>
      </c>
      <c r="L34" s="283">
        <f>$J34-'Año 2012'!$J34</f>
        <v>461</v>
      </c>
      <c r="M34" s="89"/>
    </row>
    <row r="35" spans="1:13" x14ac:dyDescent="0.2">
      <c r="A35" s="285">
        <v>29</v>
      </c>
      <c r="B35" s="280" t="s">
        <v>29</v>
      </c>
      <c r="C35" s="281">
        <v>867746</v>
      </c>
      <c r="D35" s="282">
        <v>8093</v>
      </c>
      <c r="E35" s="281">
        <v>906652</v>
      </c>
      <c r="F35" s="282">
        <v>8555</v>
      </c>
      <c r="G35" s="281">
        <v>940922</v>
      </c>
      <c r="H35" s="282">
        <v>8962</v>
      </c>
      <c r="I35" s="281">
        <v>977428</v>
      </c>
      <c r="J35" s="282">
        <v>9500</v>
      </c>
      <c r="K35" s="281">
        <f>$I35-'Año 2012'!$I35</f>
        <v>146593</v>
      </c>
      <c r="L35" s="283">
        <f>$J35-'Año 2012'!$J35</f>
        <v>1817</v>
      </c>
      <c r="M35" s="89"/>
    </row>
    <row r="36" spans="1:13" x14ac:dyDescent="0.2">
      <c r="A36" s="285">
        <v>30</v>
      </c>
      <c r="B36" s="280" t="s">
        <v>30</v>
      </c>
      <c r="C36" s="281">
        <v>63589</v>
      </c>
      <c r="D36" s="282">
        <v>3413</v>
      </c>
      <c r="E36" s="281">
        <v>66001</v>
      </c>
      <c r="F36" s="282">
        <v>3528</v>
      </c>
      <c r="G36" s="281">
        <v>67982</v>
      </c>
      <c r="H36" s="282">
        <v>3639</v>
      </c>
      <c r="I36" s="281">
        <v>69965</v>
      </c>
      <c r="J36" s="282">
        <v>3770</v>
      </c>
      <c r="K36" s="281">
        <f>$I36-'Año 2012'!$I36</f>
        <v>8761</v>
      </c>
      <c r="L36" s="283">
        <f>$J36-'Año 2012'!$J36</f>
        <v>457</v>
      </c>
      <c r="M36" s="89"/>
    </row>
    <row r="37" spans="1:13" x14ac:dyDescent="0.2">
      <c r="A37" s="285">
        <v>31</v>
      </c>
      <c r="B37" s="280" t="s">
        <v>31</v>
      </c>
      <c r="C37" s="281">
        <v>171953</v>
      </c>
      <c r="D37" s="282">
        <v>3540</v>
      </c>
      <c r="E37" s="281">
        <v>179553</v>
      </c>
      <c r="F37" s="282">
        <v>3698</v>
      </c>
      <c r="G37" s="281">
        <v>187582</v>
      </c>
      <c r="H37" s="282">
        <v>3828</v>
      </c>
      <c r="I37" s="281">
        <v>196713</v>
      </c>
      <c r="J37" s="282">
        <v>3974</v>
      </c>
      <c r="K37" s="281">
        <f>$I37-'Año 2012'!$I37</f>
        <v>31838</v>
      </c>
      <c r="L37" s="283">
        <f>$J37-'Año 2012'!$J37</f>
        <v>557</v>
      </c>
      <c r="M37" s="89"/>
    </row>
    <row r="38" spans="1:13" x14ac:dyDescent="0.2">
      <c r="A38" s="285">
        <v>32</v>
      </c>
      <c r="B38" s="280" t="s">
        <v>32</v>
      </c>
      <c r="C38" s="281">
        <v>13732</v>
      </c>
      <c r="D38" s="282">
        <v>1200</v>
      </c>
      <c r="E38" s="281">
        <v>14333</v>
      </c>
      <c r="F38" s="282">
        <v>1248</v>
      </c>
      <c r="G38" s="281">
        <v>14841</v>
      </c>
      <c r="H38" s="282">
        <v>1295</v>
      </c>
      <c r="I38" s="281">
        <v>15359</v>
      </c>
      <c r="J38" s="282">
        <v>1337</v>
      </c>
      <c r="K38" s="281">
        <f>$I38-'Año 2012'!$I38</f>
        <v>2232</v>
      </c>
      <c r="L38" s="283">
        <f>$J38-'Año 2012'!$J38</f>
        <v>181</v>
      </c>
      <c r="M38" s="89"/>
    </row>
    <row r="39" spans="1:13" x14ac:dyDescent="0.2">
      <c r="A39" s="285">
        <v>33</v>
      </c>
      <c r="B39" s="280" t="s">
        <v>33</v>
      </c>
      <c r="C39" s="281">
        <v>3534</v>
      </c>
      <c r="D39" s="282">
        <v>232</v>
      </c>
      <c r="E39" s="281">
        <v>3674</v>
      </c>
      <c r="F39" s="282">
        <v>237</v>
      </c>
      <c r="G39" s="281">
        <v>3780</v>
      </c>
      <c r="H39" s="282">
        <v>247</v>
      </c>
      <c r="I39" s="281">
        <v>3949</v>
      </c>
      <c r="J39" s="282">
        <v>257</v>
      </c>
      <c r="K39" s="281">
        <f>$I39-'Año 2012'!$I39</f>
        <v>536</v>
      </c>
      <c r="L39" s="283">
        <f>$J39-'Año 2012'!$J39</f>
        <v>28</v>
      </c>
      <c r="M39" s="89"/>
    </row>
    <row r="40" spans="1:13" x14ac:dyDescent="0.2">
      <c r="A40" s="285">
        <v>34</v>
      </c>
      <c r="B40" s="280" t="s">
        <v>34</v>
      </c>
      <c r="C40" s="281">
        <v>850056</v>
      </c>
      <c r="D40" s="282">
        <v>150928</v>
      </c>
      <c r="E40" s="281">
        <v>869171</v>
      </c>
      <c r="F40" s="282">
        <v>155619</v>
      </c>
      <c r="G40" s="281">
        <v>886856</v>
      </c>
      <c r="H40" s="282">
        <v>160738</v>
      </c>
      <c r="I40" s="281">
        <v>902588</v>
      </c>
      <c r="J40" s="282">
        <v>165696</v>
      </c>
      <c r="K40" s="281">
        <f>$I40-'Año 2012'!$I40</f>
        <v>70849</v>
      </c>
      <c r="L40" s="283">
        <f>$J40-'Año 2012'!$J40</f>
        <v>18754</v>
      </c>
      <c r="M40" s="89"/>
    </row>
    <row r="41" spans="1:13" ht="14.25" customHeight="1" x14ac:dyDescent="0.2">
      <c r="A41" s="285">
        <v>35</v>
      </c>
      <c r="B41" s="280" t="s">
        <v>35</v>
      </c>
      <c r="C41" s="281">
        <v>30214</v>
      </c>
      <c r="D41" s="282">
        <v>1967</v>
      </c>
      <c r="E41" s="281">
        <v>31482</v>
      </c>
      <c r="F41" s="282">
        <v>2050</v>
      </c>
      <c r="G41" s="281">
        <v>33916</v>
      </c>
      <c r="H41" s="282">
        <v>2252</v>
      </c>
      <c r="I41" s="281">
        <v>37050</v>
      </c>
      <c r="J41" s="282">
        <v>2594</v>
      </c>
      <c r="K41" s="281">
        <f>$I41-'Año 2012'!$I41</f>
        <v>7925</v>
      </c>
      <c r="L41" s="283">
        <f>$J41-'Año 2012'!$J41</f>
        <v>676</v>
      </c>
      <c r="M41" s="91"/>
    </row>
    <row r="42" spans="1:13" x14ac:dyDescent="0.2">
      <c r="A42" s="285">
        <v>36</v>
      </c>
      <c r="B42" s="280" t="s">
        <v>36</v>
      </c>
      <c r="C42" s="281">
        <v>303928</v>
      </c>
      <c r="D42" s="282">
        <v>1024</v>
      </c>
      <c r="E42" s="281">
        <v>317281</v>
      </c>
      <c r="F42" s="282">
        <v>1086</v>
      </c>
      <c r="G42" s="281">
        <v>329811</v>
      </c>
      <c r="H42" s="282">
        <v>1134</v>
      </c>
      <c r="I42" s="281">
        <v>342219</v>
      </c>
      <c r="J42" s="282">
        <v>1198</v>
      </c>
      <c r="K42" s="281">
        <f>$I42-'Año 2012'!$I42</f>
        <v>50799</v>
      </c>
      <c r="L42" s="283">
        <f>$J42-'Año 2012'!$J42</f>
        <v>216</v>
      </c>
      <c r="M42" s="89"/>
    </row>
    <row r="43" spans="1:13" ht="12.75" customHeight="1" x14ac:dyDescent="0.2">
      <c r="A43" s="285">
        <v>37</v>
      </c>
      <c r="B43" s="280" t="s">
        <v>37</v>
      </c>
      <c r="C43" s="281">
        <v>125571</v>
      </c>
      <c r="D43" s="282">
        <v>5258</v>
      </c>
      <c r="E43" s="281">
        <v>131847</v>
      </c>
      <c r="F43" s="282">
        <v>5522</v>
      </c>
      <c r="G43" s="281">
        <v>138028</v>
      </c>
      <c r="H43" s="282">
        <v>5756</v>
      </c>
      <c r="I43" s="281">
        <v>144052</v>
      </c>
      <c r="J43" s="282">
        <v>6013</v>
      </c>
      <c r="K43" s="281">
        <f>$I43-'Año 2012'!$I43</f>
        <v>24866</v>
      </c>
      <c r="L43" s="283">
        <f>$J43-'Año 2012'!$J43</f>
        <v>1008</v>
      </c>
      <c r="M43" s="91"/>
    </row>
    <row r="44" spans="1:13" x14ac:dyDescent="0.2">
      <c r="A44" s="285">
        <v>38</v>
      </c>
      <c r="B44" s="280" t="s">
        <v>38</v>
      </c>
      <c r="C44" s="281">
        <v>158960</v>
      </c>
      <c r="D44" s="282">
        <v>5448</v>
      </c>
      <c r="E44" s="281">
        <v>162991</v>
      </c>
      <c r="F44" s="282">
        <v>5631</v>
      </c>
      <c r="G44" s="281">
        <v>167210</v>
      </c>
      <c r="H44" s="282">
        <v>5855</v>
      </c>
      <c r="I44" s="281">
        <v>170759</v>
      </c>
      <c r="J44" s="282">
        <v>6025</v>
      </c>
      <c r="K44" s="281">
        <f>$I44-'Año 2012'!$I44</f>
        <v>15058</v>
      </c>
      <c r="L44" s="283">
        <f>$J44-'Año 2012'!$J44</f>
        <v>710</v>
      </c>
      <c r="M44" s="91"/>
    </row>
    <row r="45" spans="1:13" x14ac:dyDescent="0.2">
      <c r="A45" s="285">
        <v>39</v>
      </c>
      <c r="B45" s="280" t="s">
        <v>39</v>
      </c>
      <c r="C45" s="281">
        <v>185388</v>
      </c>
      <c r="D45" s="282">
        <v>26102</v>
      </c>
      <c r="E45" s="281">
        <v>192091</v>
      </c>
      <c r="F45" s="282">
        <v>27389</v>
      </c>
      <c r="G45" s="281">
        <v>199289</v>
      </c>
      <c r="H45" s="282">
        <v>28606</v>
      </c>
      <c r="I45" s="281">
        <v>205376</v>
      </c>
      <c r="J45" s="282">
        <v>29716</v>
      </c>
      <c r="K45" s="281">
        <f>$I45-'Año 2012'!$I45</f>
        <v>24115</v>
      </c>
      <c r="L45" s="283">
        <f>$J45-'Año 2012'!$J45</f>
        <v>4291</v>
      </c>
      <c r="M45" s="89"/>
    </row>
    <row r="46" spans="1:13" x14ac:dyDescent="0.2">
      <c r="A46" s="285">
        <v>40</v>
      </c>
      <c r="B46" s="280" t="s">
        <v>40</v>
      </c>
      <c r="C46" s="281">
        <v>17867</v>
      </c>
      <c r="D46" s="282">
        <v>1817</v>
      </c>
      <c r="E46" s="281">
        <v>18517</v>
      </c>
      <c r="F46" s="282">
        <v>1898</v>
      </c>
      <c r="G46" s="281">
        <v>19147</v>
      </c>
      <c r="H46" s="282">
        <v>1973</v>
      </c>
      <c r="I46" s="281">
        <v>19795</v>
      </c>
      <c r="J46" s="282">
        <v>2055</v>
      </c>
      <c r="K46" s="281">
        <f>$I46-'Año 2012'!$I46</f>
        <v>2615</v>
      </c>
      <c r="L46" s="283">
        <f>$J46-'Año 2012'!$J46</f>
        <v>298</v>
      </c>
      <c r="M46" s="89"/>
    </row>
    <row r="47" spans="1:13" x14ac:dyDescent="0.2">
      <c r="A47" s="285">
        <v>41</v>
      </c>
      <c r="B47" s="280" t="s">
        <v>41</v>
      </c>
      <c r="C47" s="281">
        <v>304710</v>
      </c>
      <c r="D47" s="282">
        <v>9117</v>
      </c>
      <c r="E47" s="281">
        <v>320598</v>
      </c>
      <c r="F47" s="282">
        <v>9684</v>
      </c>
      <c r="G47" s="281">
        <v>335209</v>
      </c>
      <c r="H47" s="282">
        <v>10229</v>
      </c>
      <c r="I47" s="281">
        <v>350049</v>
      </c>
      <c r="J47" s="282">
        <v>10862</v>
      </c>
      <c r="K47" s="281">
        <f>$I47-'Año 2012'!$I47</f>
        <v>60684</v>
      </c>
      <c r="L47" s="283">
        <f>$J47-'Año 2012'!$J47</f>
        <v>2180</v>
      </c>
      <c r="M47" s="91"/>
    </row>
    <row r="48" spans="1:13" x14ac:dyDescent="0.2">
      <c r="A48" s="285">
        <v>42</v>
      </c>
      <c r="B48" s="280" t="s">
        <v>42</v>
      </c>
      <c r="C48" s="281">
        <v>4328</v>
      </c>
      <c r="D48" s="282">
        <v>500</v>
      </c>
      <c r="E48" s="281">
        <v>4517</v>
      </c>
      <c r="F48" s="282">
        <v>516</v>
      </c>
      <c r="G48" s="281">
        <v>4712</v>
      </c>
      <c r="H48" s="282">
        <v>536</v>
      </c>
      <c r="I48" s="281">
        <v>4882</v>
      </c>
      <c r="J48" s="282">
        <v>558</v>
      </c>
      <c r="K48" s="281">
        <f>$I48-'Año 2012'!$I48</f>
        <v>744</v>
      </c>
      <c r="L48" s="283">
        <f>$J48-'Año 2012'!$J48</f>
        <v>80</v>
      </c>
      <c r="M48" s="91"/>
    </row>
    <row r="49" spans="1:13" x14ac:dyDescent="0.2">
      <c r="A49" s="285">
        <v>43</v>
      </c>
      <c r="B49" s="280" t="s">
        <v>149</v>
      </c>
      <c r="C49" s="281">
        <v>6272</v>
      </c>
      <c r="D49" s="282">
        <v>989</v>
      </c>
      <c r="E49" s="281">
        <v>6590</v>
      </c>
      <c r="F49" s="282">
        <v>1050</v>
      </c>
      <c r="G49" s="281">
        <v>6909</v>
      </c>
      <c r="H49" s="282">
        <v>1098</v>
      </c>
      <c r="I49" s="281">
        <v>7319</v>
      </c>
      <c r="J49" s="282">
        <v>1172</v>
      </c>
      <c r="K49" s="281">
        <f>$I49-'Año 2012'!$I49</f>
        <v>1353</v>
      </c>
      <c r="L49" s="283">
        <f>$J49-'Año 2012'!$J49</f>
        <v>225</v>
      </c>
      <c r="M49" s="91"/>
    </row>
    <row r="50" spans="1:13" x14ac:dyDescent="0.2">
      <c r="A50" s="285">
        <v>44</v>
      </c>
      <c r="B50" s="280" t="s">
        <v>152</v>
      </c>
      <c r="C50" s="281">
        <v>16336</v>
      </c>
      <c r="D50" s="282">
        <v>7565</v>
      </c>
      <c r="E50" s="281">
        <v>17120</v>
      </c>
      <c r="F50" s="282">
        <v>7897</v>
      </c>
      <c r="G50" s="281">
        <v>17831</v>
      </c>
      <c r="H50" s="282">
        <v>8252</v>
      </c>
      <c r="I50" s="281">
        <v>18477</v>
      </c>
      <c r="J50" s="282">
        <v>8576</v>
      </c>
      <c r="K50" s="281">
        <f>$I50-'Año 2012'!$I50</f>
        <v>2838</v>
      </c>
      <c r="L50" s="283">
        <f>$J50-'Año 2012'!$J50</f>
        <v>1312</v>
      </c>
      <c r="M50" s="89"/>
    </row>
    <row r="51" spans="1:13" x14ac:dyDescent="0.2">
      <c r="A51" s="285">
        <v>45</v>
      </c>
      <c r="B51" s="280" t="s">
        <v>43</v>
      </c>
      <c r="C51" s="281">
        <v>5180</v>
      </c>
      <c r="D51" s="282">
        <v>734</v>
      </c>
      <c r="E51" s="281">
        <v>5417</v>
      </c>
      <c r="F51" s="282">
        <v>763</v>
      </c>
      <c r="G51" s="281">
        <v>5649</v>
      </c>
      <c r="H51" s="282">
        <v>794</v>
      </c>
      <c r="I51" s="281">
        <v>5866</v>
      </c>
      <c r="J51" s="282">
        <v>832</v>
      </c>
      <c r="K51" s="281">
        <f>$I51-'Año 2012'!$I51</f>
        <v>905</v>
      </c>
      <c r="L51" s="283">
        <f>$J51-'Año 2012'!$J51</f>
        <v>122</v>
      </c>
      <c r="M51" s="89"/>
    </row>
    <row r="52" spans="1:13" x14ac:dyDescent="0.2">
      <c r="A52" s="285">
        <v>46</v>
      </c>
      <c r="B52" s="280" t="s">
        <v>44</v>
      </c>
      <c r="C52" s="281">
        <v>2663443</v>
      </c>
      <c r="D52" s="282">
        <v>56068</v>
      </c>
      <c r="E52" s="281">
        <v>2763385</v>
      </c>
      <c r="F52" s="282">
        <v>57494</v>
      </c>
      <c r="G52" s="281">
        <v>2854851</v>
      </c>
      <c r="H52" s="282">
        <v>58881</v>
      </c>
      <c r="I52" s="281">
        <v>2938903</v>
      </c>
      <c r="J52" s="282">
        <v>60216</v>
      </c>
      <c r="K52" s="281">
        <f>$I52-'Año 2012'!$I52</f>
        <v>371463</v>
      </c>
      <c r="L52" s="283">
        <f>$J52-'Año 2012'!$J52</f>
        <v>5361</v>
      </c>
      <c r="M52" s="89"/>
    </row>
    <row r="53" spans="1:13" x14ac:dyDescent="0.2">
      <c r="A53" s="285">
        <v>47</v>
      </c>
      <c r="B53" s="280" t="s">
        <v>45</v>
      </c>
      <c r="C53" s="281">
        <v>167977</v>
      </c>
      <c r="D53" s="282">
        <v>5322</v>
      </c>
      <c r="E53" s="281">
        <v>178373</v>
      </c>
      <c r="F53" s="282">
        <v>5673</v>
      </c>
      <c r="G53" s="281">
        <v>187675</v>
      </c>
      <c r="H53" s="282">
        <v>6052</v>
      </c>
      <c r="I53" s="281">
        <v>197593</v>
      </c>
      <c r="J53" s="282">
        <v>6355</v>
      </c>
      <c r="K53" s="281">
        <f>$I53-'Año 2012'!$I53</f>
        <v>37129</v>
      </c>
      <c r="L53" s="283">
        <f>$J53-'Año 2012'!$J53</f>
        <v>1348</v>
      </c>
      <c r="M53" s="89"/>
    </row>
    <row r="54" spans="1:13" x14ac:dyDescent="0.2">
      <c r="A54" s="285">
        <v>48</v>
      </c>
      <c r="B54" s="280" t="s">
        <v>46</v>
      </c>
      <c r="C54" s="281">
        <v>8481</v>
      </c>
      <c r="D54" s="282">
        <v>593</v>
      </c>
      <c r="E54" s="281">
        <v>8897</v>
      </c>
      <c r="F54" s="282">
        <v>613</v>
      </c>
      <c r="G54" s="281">
        <v>9283</v>
      </c>
      <c r="H54" s="282">
        <v>642</v>
      </c>
      <c r="I54" s="281">
        <v>9675</v>
      </c>
      <c r="J54" s="282">
        <v>667</v>
      </c>
      <c r="K54" s="281">
        <f>$I54-'Año 2012'!$I54</f>
        <v>1619</v>
      </c>
      <c r="L54" s="283">
        <f>$J54-'Año 2012'!$J54</f>
        <v>88</v>
      </c>
      <c r="M54" s="89"/>
    </row>
    <row r="55" spans="1:13" x14ac:dyDescent="0.2">
      <c r="A55" s="285">
        <v>49</v>
      </c>
      <c r="B55" s="280" t="s">
        <v>47</v>
      </c>
      <c r="C55" s="281">
        <v>65837</v>
      </c>
      <c r="D55" s="282">
        <v>1072</v>
      </c>
      <c r="E55" s="281">
        <v>69355</v>
      </c>
      <c r="F55" s="282">
        <v>1129</v>
      </c>
      <c r="G55" s="281">
        <v>72604</v>
      </c>
      <c r="H55" s="282">
        <v>1169</v>
      </c>
      <c r="I55" s="281">
        <v>76887</v>
      </c>
      <c r="J55" s="282">
        <v>1227</v>
      </c>
      <c r="K55" s="281">
        <f>$I55-'Año 2012'!$I55</f>
        <v>14804</v>
      </c>
      <c r="L55" s="283">
        <f>$J55-'Año 2012'!$J55</f>
        <v>204</v>
      </c>
      <c r="M55" s="91"/>
    </row>
    <row r="56" spans="1:13" x14ac:dyDescent="0.2">
      <c r="A56" s="285">
        <v>50</v>
      </c>
      <c r="B56" s="280" t="s">
        <v>48</v>
      </c>
      <c r="C56" s="281">
        <v>100651</v>
      </c>
      <c r="D56" s="282">
        <v>463</v>
      </c>
      <c r="E56" s="281">
        <v>105632</v>
      </c>
      <c r="F56" s="282">
        <v>485</v>
      </c>
      <c r="G56" s="281">
        <v>109912</v>
      </c>
      <c r="H56" s="282">
        <v>511</v>
      </c>
      <c r="I56" s="281">
        <v>114537</v>
      </c>
      <c r="J56" s="282">
        <v>535</v>
      </c>
      <c r="K56" s="281">
        <f>$I56-'Año 2012'!$I56</f>
        <v>18820</v>
      </c>
      <c r="L56" s="283">
        <f>$J56-'Año 2012'!$J56</f>
        <v>83</v>
      </c>
      <c r="M56" s="89"/>
    </row>
    <row r="57" spans="1:13" x14ac:dyDescent="0.2">
      <c r="A57" s="285">
        <v>51</v>
      </c>
      <c r="B57" s="280" t="s">
        <v>151</v>
      </c>
      <c r="C57" s="281">
        <v>492</v>
      </c>
      <c r="D57" s="282">
        <v>83</v>
      </c>
      <c r="E57" s="281">
        <v>493</v>
      </c>
      <c r="F57" s="282">
        <v>86</v>
      </c>
      <c r="G57" s="281">
        <v>500</v>
      </c>
      <c r="H57" s="282">
        <v>86</v>
      </c>
      <c r="I57" s="281">
        <v>511</v>
      </c>
      <c r="J57" s="282">
        <v>90</v>
      </c>
      <c r="K57" s="281">
        <f>$I57-'Año 2012'!$I57</f>
        <v>25</v>
      </c>
      <c r="L57" s="283">
        <f>$J57-'Año 2012'!$J57</f>
        <v>8</v>
      </c>
      <c r="M57" s="89"/>
    </row>
    <row r="58" spans="1:13" x14ac:dyDescent="0.2">
      <c r="A58" s="285">
        <v>52</v>
      </c>
      <c r="B58" s="280" t="s">
        <v>49</v>
      </c>
      <c r="C58" s="281">
        <v>37806</v>
      </c>
      <c r="D58" s="282">
        <v>6516</v>
      </c>
      <c r="E58" s="281">
        <v>38777</v>
      </c>
      <c r="F58" s="282">
        <v>6731</v>
      </c>
      <c r="G58" s="281">
        <v>39786</v>
      </c>
      <c r="H58" s="282">
        <v>6988</v>
      </c>
      <c r="I58" s="281">
        <v>40857</v>
      </c>
      <c r="J58" s="282">
        <v>7282</v>
      </c>
      <c r="K58" s="281">
        <f>$I58-'Año 2012'!$I58</f>
        <v>4142</v>
      </c>
      <c r="L58" s="283">
        <f>$J58-'Año 2012'!$J58</f>
        <v>952</v>
      </c>
      <c r="M58" s="89"/>
    </row>
    <row r="59" spans="1:13" x14ac:dyDescent="0.2">
      <c r="A59" s="285">
        <v>53</v>
      </c>
      <c r="B59" s="280" t="s">
        <v>50</v>
      </c>
      <c r="C59" s="281">
        <v>11445</v>
      </c>
      <c r="D59" s="282">
        <v>580</v>
      </c>
      <c r="E59" s="281">
        <v>12133</v>
      </c>
      <c r="F59" s="282">
        <v>596</v>
      </c>
      <c r="G59" s="281">
        <v>12809</v>
      </c>
      <c r="H59" s="282">
        <v>627</v>
      </c>
      <c r="I59" s="281">
        <v>13413</v>
      </c>
      <c r="J59" s="282">
        <v>651</v>
      </c>
      <c r="K59" s="281">
        <f>$I59-'Año 2012'!$I59</f>
        <v>2367</v>
      </c>
      <c r="L59" s="283">
        <f>$J59-'Año 2012'!$J59</f>
        <v>86</v>
      </c>
      <c r="M59" s="91"/>
    </row>
    <row r="60" spans="1:13" x14ac:dyDescent="0.2">
      <c r="A60" s="285">
        <v>54</v>
      </c>
      <c r="B60" s="280" t="s">
        <v>51</v>
      </c>
      <c r="C60" s="281">
        <v>363055</v>
      </c>
      <c r="D60" s="282">
        <v>986</v>
      </c>
      <c r="E60" s="281">
        <v>378343</v>
      </c>
      <c r="F60" s="282">
        <v>1030</v>
      </c>
      <c r="G60" s="281">
        <v>392532</v>
      </c>
      <c r="H60" s="282">
        <v>1068</v>
      </c>
      <c r="I60" s="281">
        <v>406888</v>
      </c>
      <c r="J60" s="282">
        <v>1113</v>
      </c>
      <c r="K60" s="281">
        <f>$I60-'Año 2012'!$I60</f>
        <v>58467</v>
      </c>
      <c r="L60" s="283">
        <f>$J60-'Año 2012'!$J60</f>
        <v>182</v>
      </c>
      <c r="M60" s="89"/>
    </row>
    <row r="61" spans="1:13" x14ac:dyDescent="0.2">
      <c r="A61" s="285">
        <v>55</v>
      </c>
      <c r="B61" s="280" t="s">
        <v>52</v>
      </c>
      <c r="C61" s="281">
        <v>4782</v>
      </c>
      <c r="D61" s="282">
        <v>282</v>
      </c>
      <c r="E61" s="281">
        <v>4987</v>
      </c>
      <c r="F61" s="282">
        <v>294</v>
      </c>
      <c r="G61" s="281">
        <v>5240</v>
      </c>
      <c r="H61" s="282">
        <v>307</v>
      </c>
      <c r="I61" s="281">
        <v>5463</v>
      </c>
      <c r="J61" s="282">
        <v>323</v>
      </c>
      <c r="K61" s="281">
        <f>$I61-'Año 2012'!$I61</f>
        <v>870</v>
      </c>
      <c r="L61" s="283">
        <f>$J61-'Año 2012'!$J61</f>
        <v>49</v>
      </c>
      <c r="M61" s="89"/>
    </row>
    <row r="62" spans="1:13" x14ac:dyDescent="0.2">
      <c r="A62" s="285">
        <v>56</v>
      </c>
      <c r="B62" s="280" t="s">
        <v>53</v>
      </c>
      <c r="C62" s="281">
        <v>133473</v>
      </c>
      <c r="D62" s="282">
        <v>7584</v>
      </c>
      <c r="E62" s="281">
        <v>140045</v>
      </c>
      <c r="F62" s="282">
        <v>7935</v>
      </c>
      <c r="G62" s="281">
        <v>146180</v>
      </c>
      <c r="H62" s="282">
        <v>8286</v>
      </c>
      <c r="I62" s="281">
        <v>152636</v>
      </c>
      <c r="J62" s="282">
        <v>8612</v>
      </c>
      <c r="K62" s="281">
        <f>$I62-'Año 2012'!$I62</f>
        <v>25383</v>
      </c>
      <c r="L62" s="283">
        <f>$J62-'Año 2012'!$J62</f>
        <v>1326</v>
      </c>
      <c r="M62" s="91"/>
    </row>
    <row r="63" spans="1:13" x14ac:dyDescent="0.2">
      <c r="A63" s="285">
        <v>57</v>
      </c>
      <c r="B63" s="280" t="s">
        <v>472</v>
      </c>
      <c r="C63" s="281">
        <v>5145</v>
      </c>
      <c r="D63" s="282">
        <v>913</v>
      </c>
      <c r="E63" s="281">
        <v>5662</v>
      </c>
      <c r="F63" s="282">
        <v>924</v>
      </c>
      <c r="G63" s="281">
        <v>6137</v>
      </c>
      <c r="H63" s="282">
        <v>941</v>
      </c>
      <c r="I63" s="281">
        <v>6688</v>
      </c>
      <c r="J63" s="282">
        <v>965</v>
      </c>
      <c r="K63" s="281">
        <f>$I63-'Año 2012'!$I63</f>
        <v>2029</v>
      </c>
      <c r="L63" s="283">
        <f>$J63-'Año 2012'!$J63</f>
        <v>80</v>
      </c>
      <c r="M63" s="91"/>
    </row>
    <row r="64" spans="1:13" x14ac:dyDescent="0.2">
      <c r="A64" s="285">
        <v>58</v>
      </c>
      <c r="B64" s="280" t="s">
        <v>473</v>
      </c>
      <c r="C64" s="281">
        <v>1760</v>
      </c>
      <c r="D64" s="282">
        <v>510</v>
      </c>
      <c r="E64" s="281">
        <v>1937</v>
      </c>
      <c r="F64" s="282">
        <v>525</v>
      </c>
      <c r="G64" s="281">
        <v>2082</v>
      </c>
      <c r="H64" s="282">
        <v>550</v>
      </c>
      <c r="I64" s="281">
        <v>2238</v>
      </c>
      <c r="J64" s="282">
        <v>575</v>
      </c>
      <c r="K64" s="281">
        <f>$I64-'Año 2012'!$I64</f>
        <v>640</v>
      </c>
      <c r="L64" s="283">
        <f>$J64-'Año 2012'!$J64</f>
        <v>82</v>
      </c>
      <c r="M64" s="91"/>
    </row>
    <row r="65" spans="1:13" x14ac:dyDescent="0.2">
      <c r="A65" s="285">
        <v>59</v>
      </c>
      <c r="B65" s="280" t="s">
        <v>474</v>
      </c>
      <c r="C65" s="281">
        <v>4654</v>
      </c>
      <c r="D65" s="282">
        <v>1119</v>
      </c>
      <c r="E65" s="281">
        <v>5063</v>
      </c>
      <c r="F65" s="282">
        <v>1131</v>
      </c>
      <c r="G65" s="281">
        <v>5484</v>
      </c>
      <c r="H65" s="282">
        <v>1149</v>
      </c>
      <c r="I65" s="281">
        <v>5967</v>
      </c>
      <c r="J65" s="282">
        <v>1173</v>
      </c>
      <c r="K65" s="281">
        <f>$I65-'Año 2012'!$I65</f>
        <v>1791</v>
      </c>
      <c r="L65" s="283">
        <f>$J65-'Año 2012'!$J65</f>
        <v>81</v>
      </c>
      <c r="M65" s="91"/>
    </row>
    <row r="66" spans="1:13" x14ac:dyDescent="0.2">
      <c r="A66" s="285">
        <v>60</v>
      </c>
      <c r="B66" s="280" t="s">
        <v>246</v>
      </c>
      <c r="C66" s="281">
        <v>18340</v>
      </c>
      <c r="D66" s="282">
        <v>1696</v>
      </c>
      <c r="E66" s="281">
        <v>20115</v>
      </c>
      <c r="F66" s="282">
        <v>1806</v>
      </c>
      <c r="G66" s="281">
        <v>21706</v>
      </c>
      <c r="H66" s="282">
        <v>1976</v>
      </c>
      <c r="I66" s="281">
        <v>23352</v>
      </c>
      <c r="J66" s="282">
        <v>2172</v>
      </c>
      <c r="K66" s="281">
        <f>$I66-'Año 2012'!$I66</f>
        <v>7718</v>
      </c>
      <c r="L66" s="283">
        <f>$J66-'Año 2012'!$J66</f>
        <v>556</v>
      </c>
      <c r="M66" s="91"/>
    </row>
    <row r="67" spans="1:13" x14ac:dyDescent="0.2">
      <c r="A67" s="285">
        <v>61</v>
      </c>
      <c r="B67" s="280" t="s">
        <v>242</v>
      </c>
      <c r="C67" s="281">
        <v>79933</v>
      </c>
      <c r="D67" s="282">
        <v>12568</v>
      </c>
      <c r="E67" s="281">
        <v>87578</v>
      </c>
      <c r="F67" s="282">
        <v>13657</v>
      </c>
      <c r="G67" s="281">
        <v>94039</v>
      </c>
      <c r="H67" s="282">
        <v>14632</v>
      </c>
      <c r="I67" s="281">
        <v>99300</v>
      </c>
      <c r="J67" s="282">
        <v>15585</v>
      </c>
      <c r="K67" s="281">
        <f>$I67-'Año 2012'!$I67</f>
        <v>30120</v>
      </c>
      <c r="L67" s="283">
        <f>$J67-'Año 2012'!$J67</f>
        <v>3856</v>
      </c>
      <c r="M67" s="91"/>
    </row>
    <row r="68" spans="1:13" x14ac:dyDescent="0.2">
      <c r="A68" s="285">
        <v>62</v>
      </c>
      <c r="B68" s="280" t="s">
        <v>245</v>
      </c>
      <c r="C68" s="281">
        <v>12487</v>
      </c>
      <c r="D68" s="282">
        <v>1795</v>
      </c>
      <c r="E68" s="281">
        <v>13870</v>
      </c>
      <c r="F68" s="282">
        <v>1869</v>
      </c>
      <c r="G68" s="281">
        <v>14711</v>
      </c>
      <c r="H68" s="282">
        <v>1960</v>
      </c>
      <c r="I68" s="281">
        <v>15671</v>
      </c>
      <c r="J68" s="282">
        <v>2048</v>
      </c>
      <c r="K68" s="281">
        <f>$I68-'Año 2012'!$I68</f>
        <v>5244</v>
      </c>
      <c r="L68" s="283">
        <f>$J68-'Año 2012'!$J68</f>
        <v>338</v>
      </c>
      <c r="M68" s="91"/>
    </row>
    <row r="69" spans="1:13" x14ac:dyDescent="0.2">
      <c r="A69" s="285">
        <v>63</v>
      </c>
      <c r="B69" s="280" t="s">
        <v>239</v>
      </c>
      <c r="C69" s="281">
        <v>597</v>
      </c>
      <c r="D69" s="282">
        <v>232</v>
      </c>
      <c r="E69" s="281">
        <v>642</v>
      </c>
      <c r="F69" s="282">
        <v>249</v>
      </c>
      <c r="G69" s="281">
        <v>688</v>
      </c>
      <c r="H69" s="282">
        <v>259</v>
      </c>
      <c r="I69" s="281">
        <v>733</v>
      </c>
      <c r="J69" s="282">
        <v>268</v>
      </c>
      <c r="K69" s="281">
        <f>$I69-'Año 2012'!$I69</f>
        <v>247</v>
      </c>
      <c r="L69" s="283">
        <f>$J69-'Año 2012'!$J69</f>
        <v>48</v>
      </c>
      <c r="M69" s="91"/>
    </row>
    <row r="70" spans="1:13" x14ac:dyDescent="0.2">
      <c r="A70" s="285">
        <v>64</v>
      </c>
      <c r="B70" s="280" t="s">
        <v>248</v>
      </c>
      <c r="C70" s="281">
        <v>61342</v>
      </c>
      <c r="D70" s="282">
        <v>467</v>
      </c>
      <c r="E70" s="281">
        <v>71113</v>
      </c>
      <c r="F70" s="282">
        <v>530</v>
      </c>
      <c r="G70" s="281">
        <v>80559</v>
      </c>
      <c r="H70" s="282">
        <v>590</v>
      </c>
      <c r="I70" s="281">
        <v>89005</v>
      </c>
      <c r="J70" s="282">
        <v>623</v>
      </c>
      <c r="K70" s="281">
        <f>$I70-'Año 2012'!$I70</f>
        <v>35828</v>
      </c>
      <c r="L70" s="283">
        <f>$J70-'Año 2012'!$J70</f>
        <v>198</v>
      </c>
      <c r="M70" s="91"/>
    </row>
    <row r="71" spans="1:13" x14ac:dyDescent="0.2">
      <c r="A71" s="285">
        <v>65</v>
      </c>
      <c r="B71" s="280" t="s">
        <v>249</v>
      </c>
      <c r="C71" s="281">
        <v>220898</v>
      </c>
      <c r="D71" s="282">
        <v>1166</v>
      </c>
      <c r="E71" s="281">
        <v>246103</v>
      </c>
      <c r="F71" s="282">
        <v>1253</v>
      </c>
      <c r="G71" s="281">
        <v>270831</v>
      </c>
      <c r="H71" s="282">
        <v>1370</v>
      </c>
      <c r="I71" s="281">
        <v>294420</v>
      </c>
      <c r="J71" s="282">
        <v>1485</v>
      </c>
      <c r="K71" s="281">
        <f>$I71-'Año 2012'!$I71</f>
        <v>96312</v>
      </c>
      <c r="L71" s="283">
        <f>$J71-'Año 2012'!$J71</f>
        <v>399</v>
      </c>
      <c r="M71" s="91"/>
    </row>
    <row r="72" spans="1:13" x14ac:dyDescent="0.2">
      <c r="A72" s="285">
        <v>66</v>
      </c>
      <c r="B72" s="280" t="s">
        <v>247</v>
      </c>
      <c r="C72" s="281">
        <v>377165</v>
      </c>
      <c r="D72" s="282">
        <v>19006</v>
      </c>
      <c r="E72" s="281">
        <v>415890</v>
      </c>
      <c r="F72" s="282">
        <v>21489</v>
      </c>
      <c r="G72" s="281">
        <v>450165</v>
      </c>
      <c r="H72" s="282">
        <v>23782</v>
      </c>
      <c r="I72" s="281">
        <v>484934</v>
      </c>
      <c r="J72" s="282">
        <v>25969</v>
      </c>
      <c r="K72" s="281">
        <f>$I72-'Año 2012'!$I72</f>
        <v>142175</v>
      </c>
      <c r="L72" s="283">
        <f>$J72-'Año 2012'!$J72</f>
        <v>8947</v>
      </c>
      <c r="M72" s="91"/>
    </row>
    <row r="73" spans="1:13" x14ac:dyDescent="0.2">
      <c r="A73" s="285">
        <v>67</v>
      </c>
      <c r="B73" s="280" t="s">
        <v>240</v>
      </c>
      <c r="C73" s="281">
        <v>752</v>
      </c>
      <c r="D73" s="282">
        <v>624</v>
      </c>
      <c r="E73" s="281">
        <v>806</v>
      </c>
      <c r="F73" s="282">
        <v>654</v>
      </c>
      <c r="G73" s="281">
        <v>863</v>
      </c>
      <c r="H73" s="282">
        <v>695</v>
      </c>
      <c r="I73" s="281">
        <v>912</v>
      </c>
      <c r="J73" s="282">
        <v>735</v>
      </c>
      <c r="K73" s="281">
        <f>$I73-'Año 2012'!$I73</f>
        <v>212</v>
      </c>
      <c r="L73" s="283">
        <f>$J73-'Año 2012'!$J73</f>
        <v>143</v>
      </c>
      <c r="M73" s="91"/>
    </row>
    <row r="74" spans="1:13" x14ac:dyDescent="0.2">
      <c r="A74" s="285">
        <v>68</v>
      </c>
      <c r="B74" s="280" t="s">
        <v>237</v>
      </c>
      <c r="C74" s="281">
        <v>965</v>
      </c>
      <c r="D74" s="282">
        <v>327</v>
      </c>
      <c r="E74" s="281">
        <v>1077</v>
      </c>
      <c r="F74" s="282">
        <v>361</v>
      </c>
      <c r="G74" s="281">
        <v>1181</v>
      </c>
      <c r="H74" s="282">
        <v>385</v>
      </c>
      <c r="I74" s="281">
        <v>1288</v>
      </c>
      <c r="J74" s="282">
        <v>413</v>
      </c>
      <c r="K74" s="281">
        <f>$I74-'Año 2012'!$I74</f>
        <v>435</v>
      </c>
      <c r="L74" s="283">
        <f>$J74-'Año 2012'!$J74</f>
        <v>110</v>
      </c>
      <c r="M74" s="91"/>
    </row>
    <row r="75" spans="1:13" x14ac:dyDescent="0.2">
      <c r="A75" s="285">
        <v>69</v>
      </c>
      <c r="B75" s="280" t="s">
        <v>243</v>
      </c>
      <c r="C75" s="281">
        <v>1329</v>
      </c>
      <c r="D75" s="282">
        <v>287</v>
      </c>
      <c r="E75" s="281">
        <v>1423</v>
      </c>
      <c r="F75" s="282">
        <v>300</v>
      </c>
      <c r="G75" s="281">
        <v>1498</v>
      </c>
      <c r="H75" s="282">
        <v>314</v>
      </c>
      <c r="I75" s="281">
        <v>1571</v>
      </c>
      <c r="J75" s="282">
        <v>329</v>
      </c>
      <c r="K75" s="281">
        <f>$I75-'Año 2012'!$I75</f>
        <v>333</v>
      </c>
      <c r="L75" s="283">
        <f>$J75-'Año 2012'!$J75</f>
        <v>58</v>
      </c>
      <c r="M75" s="91"/>
    </row>
    <row r="76" spans="1:13" x14ac:dyDescent="0.2">
      <c r="A76" s="285">
        <v>70</v>
      </c>
      <c r="B76" s="280" t="s">
        <v>288</v>
      </c>
      <c r="C76" s="281"/>
      <c r="D76" s="282"/>
      <c r="E76" s="281"/>
      <c r="F76" s="282"/>
      <c r="G76" s="281">
        <v>1546</v>
      </c>
      <c r="H76" s="282">
        <v>152</v>
      </c>
      <c r="I76" s="281">
        <v>2688</v>
      </c>
      <c r="J76" s="282">
        <v>309</v>
      </c>
      <c r="K76" s="281">
        <f>$I76-0</f>
        <v>2688</v>
      </c>
      <c r="L76" s="283">
        <f>$J76-0</f>
        <v>309</v>
      </c>
      <c r="M76" s="91"/>
    </row>
    <row r="77" spans="1:13" x14ac:dyDescent="0.2">
      <c r="A77" s="285">
        <v>71</v>
      </c>
      <c r="B77" s="280" t="s">
        <v>289</v>
      </c>
      <c r="C77" s="281"/>
      <c r="D77" s="282"/>
      <c r="E77" s="281"/>
      <c r="F77" s="282"/>
      <c r="G77" s="281">
        <v>421</v>
      </c>
      <c r="H77" s="282">
        <v>47</v>
      </c>
      <c r="I77" s="281">
        <v>798</v>
      </c>
      <c r="J77" s="282">
        <v>81</v>
      </c>
      <c r="K77" s="281">
        <f t="shared" ref="K77:K86" si="0">$I77-0</f>
        <v>798</v>
      </c>
      <c r="L77" s="283">
        <f t="shared" ref="L77:L86" si="1">$J77-0</f>
        <v>81</v>
      </c>
      <c r="M77" s="91"/>
    </row>
    <row r="78" spans="1:13" x14ac:dyDescent="0.2">
      <c r="A78" s="285">
        <v>72</v>
      </c>
      <c r="B78" s="280" t="s">
        <v>290</v>
      </c>
      <c r="C78" s="281"/>
      <c r="D78" s="282"/>
      <c r="E78" s="281"/>
      <c r="F78" s="282"/>
      <c r="G78" s="281">
        <v>313</v>
      </c>
      <c r="H78" s="282">
        <v>74</v>
      </c>
      <c r="I78" s="281">
        <v>587</v>
      </c>
      <c r="J78" s="282">
        <v>147</v>
      </c>
      <c r="K78" s="281">
        <f t="shared" si="0"/>
        <v>587</v>
      </c>
      <c r="L78" s="283">
        <f t="shared" si="1"/>
        <v>147</v>
      </c>
      <c r="M78" s="91"/>
    </row>
    <row r="79" spans="1:13" x14ac:dyDescent="0.2">
      <c r="A79" s="285">
        <v>73</v>
      </c>
      <c r="B79" s="280" t="s">
        <v>291</v>
      </c>
      <c r="C79" s="281"/>
      <c r="D79" s="282"/>
      <c r="E79" s="281"/>
      <c r="F79" s="282"/>
      <c r="G79" s="281">
        <v>26</v>
      </c>
      <c r="H79" s="282">
        <v>6</v>
      </c>
      <c r="I79" s="281">
        <v>42</v>
      </c>
      <c r="J79" s="282">
        <v>7</v>
      </c>
      <c r="K79" s="281">
        <f t="shared" si="0"/>
        <v>42</v>
      </c>
      <c r="L79" s="283">
        <f t="shared" si="1"/>
        <v>7</v>
      </c>
      <c r="M79" s="91"/>
    </row>
    <row r="80" spans="1:13" x14ac:dyDescent="0.2">
      <c r="A80" s="285">
        <v>74</v>
      </c>
      <c r="B80" s="280" t="s">
        <v>292</v>
      </c>
      <c r="C80" s="281"/>
      <c r="D80" s="282"/>
      <c r="E80" s="281"/>
      <c r="F80" s="282"/>
      <c r="G80" s="281">
        <v>500</v>
      </c>
      <c r="H80" s="282">
        <v>34</v>
      </c>
      <c r="I80" s="281">
        <v>802</v>
      </c>
      <c r="J80" s="282">
        <v>65</v>
      </c>
      <c r="K80" s="281">
        <f t="shared" si="0"/>
        <v>802</v>
      </c>
      <c r="L80" s="283">
        <f t="shared" si="1"/>
        <v>65</v>
      </c>
      <c r="M80" s="91"/>
    </row>
    <row r="81" spans="1:13" x14ac:dyDescent="0.2">
      <c r="A81" s="285">
        <v>75</v>
      </c>
      <c r="B81" s="280" t="s">
        <v>293</v>
      </c>
      <c r="C81" s="281"/>
      <c r="D81" s="282"/>
      <c r="E81" s="281"/>
      <c r="F81" s="282"/>
      <c r="G81" s="281">
        <v>3778</v>
      </c>
      <c r="H81" s="282">
        <v>3331</v>
      </c>
      <c r="I81" s="281">
        <v>6526</v>
      </c>
      <c r="J81" s="282">
        <v>4377</v>
      </c>
      <c r="K81" s="281">
        <f t="shared" si="0"/>
        <v>6526</v>
      </c>
      <c r="L81" s="283">
        <f t="shared" si="1"/>
        <v>4377</v>
      </c>
      <c r="M81" s="91"/>
    </row>
    <row r="82" spans="1:13" x14ac:dyDescent="0.2">
      <c r="A82" s="285">
        <v>76</v>
      </c>
      <c r="B82" s="280" t="s">
        <v>294</v>
      </c>
      <c r="C82" s="281"/>
      <c r="D82" s="282"/>
      <c r="E82" s="281"/>
      <c r="F82" s="282"/>
      <c r="G82" s="281">
        <v>40750</v>
      </c>
      <c r="H82" s="282">
        <v>6960</v>
      </c>
      <c r="I82" s="281">
        <v>81276</v>
      </c>
      <c r="J82" s="282">
        <v>12642</v>
      </c>
      <c r="K82" s="281">
        <f t="shared" si="0"/>
        <v>81276</v>
      </c>
      <c r="L82" s="283">
        <f t="shared" si="1"/>
        <v>12642</v>
      </c>
      <c r="M82" s="91"/>
    </row>
    <row r="83" spans="1:13" x14ac:dyDescent="0.2">
      <c r="A83" s="285">
        <v>77</v>
      </c>
      <c r="B83" s="280" t="s">
        <v>295</v>
      </c>
      <c r="C83" s="281"/>
      <c r="D83" s="282"/>
      <c r="E83" s="281"/>
      <c r="F83" s="282"/>
      <c r="G83" s="281">
        <v>0</v>
      </c>
      <c r="H83" s="282">
        <v>4</v>
      </c>
      <c r="I83" s="281">
        <v>0</v>
      </c>
      <c r="J83" s="282">
        <v>8</v>
      </c>
      <c r="K83" s="281">
        <f t="shared" si="0"/>
        <v>0</v>
      </c>
      <c r="L83" s="283">
        <f t="shared" si="1"/>
        <v>8</v>
      </c>
      <c r="M83" s="91"/>
    </row>
    <row r="84" spans="1:13" x14ac:dyDescent="0.2">
      <c r="A84" s="285">
        <v>78</v>
      </c>
      <c r="B84" s="280" t="s">
        <v>296</v>
      </c>
      <c r="C84" s="281"/>
      <c r="D84" s="282"/>
      <c r="E84" s="281"/>
      <c r="F84" s="282"/>
      <c r="G84" s="281">
        <v>1955</v>
      </c>
      <c r="H84" s="282">
        <v>528</v>
      </c>
      <c r="I84" s="281">
        <v>3365</v>
      </c>
      <c r="J84" s="282">
        <v>795</v>
      </c>
      <c r="K84" s="281">
        <f t="shared" si="0"/>
        <v>3365</v>
      </c>
      <c r="L84" s="283">
        <f t="shared" si="1"/>
        <v>795</v>
      </c>
      <c r="M84" s="91"/>
    </row>
    <row r="85" spans="1:13" x14ac:dyDescent="0.2">
      <c r="A85" s="285">
        <v>79</v>
      </c>
      <c r="B85" s="280" t="s">
        <v>297</v>
      </c>
      <c r="C85" s="281"/>
      <c r="D85" s="282"/>
      <c r="E85" s="281"/>
      <c r="F85" s="282"/>
      <c r="G85" s="281">
        <v>509</v>
      </c>
      <c r="H85" s="282">
        <v>40</v>
      </c>
      <c r="I85" s="281">
        <v>1082</v>
      </c>
      <c r="J85" s="282">
        <v>61</v>
      </c>
      <c r="K85" s="281">
        <f t="shared" si="0"/>
        <v>1082</v>
      </c>
      <c r="L85" s="283">
        <f t="shared" si="1"/>
        <v>61</v>
      </c>
      <c r="M85" s="91"/>
    </row>
    <row r="86" spans="1:13" x14ac:dyDescent="0.2">
      <c r="A86" s="285">
        <v>80</v>
      </c>
      <c r="B86" s="280" t="s">
        <v>298</v>
      </c>
      <c r="C86" s="281"/>
      <c r="D86" s="282"/>
      <c r="E86" s="281"/>
      <c r="F86" s="282"/>
      <c r="G86" s="281">
        <v>1731</v>
      </c>
      <c r="H86" s="282">
        <v>619</v>
      </c>
      <c r="I86" s="281">
        <v>4241</v>
      </c>
      <c r="J86" s="282">
        <v>1346</v>
      </c>
      <c r="K86" s="281">
        <f t="shared" si="0"/>
        <v>4241</v>
      </c>
      <c r="L86" s="283">
        <f t="shared" si="1"/>
        <v>1346</v>
      </c>
      <c r="M86" s="91"/>
    </row>
    <row r="87" spans="1:13" x14ac:dyDescent="0.2">
      <c r="A87" s="285">
        <v>0</v>
      </c>
      <c r="B87" s="280" t="s">
        <v>145</v>
      </c>
      <c r="C87" s="281"/>
      <c r="D87" s="282"/>
      <c r="E87" s="281"/>
      <c r="F87" s="282"/>
      <c r="G87" s="281"/>
      <c r="H87" s="282"/>
      <c r="I87" s="281"/>
      <c r="J87" s="282"/>
      <c r="K87" s="281">
        <f>$G87-'Año 2012'!$I81</f>
        <v>0</v>
      </c>
      <c r="L87" s="283">
        <f>$H87-'Año 2012'!$J81</f>
        <v>0</v>
      </c>
      <c r="M87" s="91"/>
    </row>
    <row r="88" spans="1:13" x14ac:dyDescent="0.2">
      <c r="A88" s="331"/>
      <c r="B88" s="276" t="s">
        <v>60</v>
      </c>
      <c r="C88" s="277">
        <f>SUM(C7:C87)</f>
        <v>16812121</v>
      </c>
      <c r="D88" s="278">
        <f>SUM(D7:D87)</f>
        <v>862835</v>
      </c>
      <c r="E88" s="277">
        <f>SUM(E7:E87)</f>
        <v>17605304</v>
      </c>
      <c r="F88" s="278">
        <f>SUM(F7:F87)</f>
        <v>894351</v>
      </c>
      <c r="G88" s="277">
        <f t="shared" ref="G88:L88" si="2">SUM(G7:G87)</f>
        <v>18406605</v>
      </c>
      <c r="H88" s="278">
        <f t="shared" si="2"/>
        <v>940959</v>
      </c>
      <c r="I88" s="277">
        <f t="shared" si="2"/>
        <v>19135122</v>
      </c>
      <c r="J88" s="278">
        <f t="shared" si="2"/>
        <v>979904</v>
      </c>
      <c r="K88" s="277">
        <f t="shared" si="2"/>
        <v>2978702</v>
      </c>
      <c r="L88" s="279">
        <f t="shared" si="2"/>
        <v>141845</v>
      </c>
      <c r="M88" s="92"/>
    </row>
    <row r="90" spans="1:13" x14ac:dyDescent="0.2">
      <c r="B90" s="73"/>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x14ac:dyDescent="0.2">
      <c r="A124" s="72"/>
      <c r="B124" s="72"/>
      <c r="C124" s="72"/>
      <c r="D124" s="85"/>
      <c r="E124" s="85"/>
      <c r="F124" s="85"/>
      <c r="G124" s="85"/>
      <c r="H124" s="85"/>
      <c r="I124" s="85"/>
      <c r="J124" s="85"/>
      <c r="K124" s="85"/>
      <c r="L124" s="85"/>
      <c r="M124" s="85"/>
    </row>
    <row r="125" spans="1:13" x14ac:dyDescent="0.2">
      <c r="A125" s="72"/>
      <c r="B125" s="72"/>
      <c r="C125" s="72"/>
      <c r="D125" s="85"/>
      <c r="E125" s="85"/>
      <c r="F125" s="85"/>
      <c r="G125" s="85"/>
      <c r="H125" s="85"/>
      <c r="I125" s="85"/>
      <c r="J125" s="85"/>
      <c r="K125" s="85"/>
      <c r="L125" s="85"/>
      <c r="M125" s="85"/>
    </row>
    <row r="126" spans="1:13" x14ac:dyDescent="0.2">
      <c r="A126" s="72"/>
      <c r="B126" s="72"/>
      <c r="C126" s="72"/>
      <c r="D126" s="85"/>
      <c r="E126" s="85"/>
      <c r="F126" s="85"/>
      <c r="G126" s="85"/>
      <c r="H126" s="85"/>
      <c r="I126" s="85"/>
      <c r="J126" s="85"/>
      <c r="K126" s="85"/>
      <c r="L126" s="85"/>
      <c r="M126" s="85"/>
    </row>
  </sheetData>
  <mergeCells count="10">
    <mergeCell ref="A4:A6"/>
    <mergeCell ref="B4:B6"/>
    <mergeCell ref="C4:D4"/>
    <mergeCell ref="E4:F4"/>
    <mergeCell ref="A2:L2"/>
    <mergeCell ref="I4:J4"/>
    <mergeCell ref="K4:L4"/>
    <mergeCell ref="K5:K6"/>
    <mergeCell ref="L5:L6"/>
    <mergeCell ref="G4:H4"/>
  </mergeCells>
  <pageMargins left="0.74803149606299213" right="0.74803149606299213" top="0.98425196850393704" bottom="0.98425196850393704" header="0" footer="0"/>
  <pageSetup scale="38" orientation="portrait" r:id="rId1"/>
  <headerFooter alignWithMargins="0"/>
  <ignoredErrors>
    <ignoredError sqref="D88:L88"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2:Q126"/>
  <sheetViews>
    <sheetView showGridLines="0" zoomScaleNormal="100" workbookViewId="0">
      <pane xSplit="2" ySplit="6" topLeftCell="C7" activePane="bottomRight" state="frozen"/>
      <selection pane="topRight"/>
      <selection pane="bottomLeft"/>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42578125" style="75" customWidth="1"/>
    <col min="11" max="12" width="12.7109375" style="75" customWidth="1"/>
    <col min="13" max="13" width="10.140625" style="75" customWidth="1"/>
    <col min="14" max="16384" width="11.42578125" style="75"/>
  </cols>
  <sheetData>
    <row r="2" spans="1:17" ht="15" x14ac:dyDescent="0.2">
      <c r="A2" s="367" t="s">
        <v>423</v>
      </c>
      <c r="B2" s="367"/>
      <c r="C2" s="367"/>
      <c r="D2" s="367"/>
      <c r="E2" s="367"/>
      <c r="F2" s="367"/>
      <c r="G2" s="367"/>
      <c r="H2" s="367"/>
      <c r="I2" s="367"/>
      <c r="J2" s="367"/>
      <c r="K2" s="367"/>
      <c r="L2" s="367"/>
      <c r="M2" s="86"/>
    </row>
    <row r="3" spans="1:17" ht="15" x14ac:dyDescent="0.2">
      <c r="A3" s="267"/>
      <c r="B3" s="267"/>
      <c r="C3" s="267"/>
      <c r="D3" s="267"/>
      <c r="E3" s="267"/>
      <c r="F3" s="267"/>
      <c r="G3" s="267"/>
      <c r="H3" s="267"/>
      <c r="I3" s="86"/>
      <c r="J3" s="86"/>
      <c r="K3" s="86"/>
      <c r="L3" s="86"/>
      <c r="M3" s="86"/>
    </row>
    <row r="4" spans="1:17" ht="30" customHeight="1" x14ac:dyDescent="0.2">
      <c r="A4" s="369" t="s">
        <v>233</v>
      </c>
      <c r="B4" s="375" t="s">
        <v>0</v>
      </c>
      <c r="C4" s="372" t="s">
        <v>484</v>
      </c>
      <c r="D4" s="372"/>
      <c r="E4" s="372" t="s">
        <v>485</v>
      </c>
      <c r="F4" s="372"/>
      <c r="G4" s="372" t="s">
        <v>486</v>
      </c>
      <c r="H4" s="372"/>
      <c r="I4" s="372" t="s">
        <v>487</v>
      </c>
      <c r="J4" s="372"/>
      <c r="K4" s="373" t="s">
        <v>488</v>
      </c>
      <c r="L4" s="374"/>
      <c r="M4" s="87"/>
    </row>
    <row r="5" spans="1:17" ht="15" customHeight="1" x14ac:dyDescent="0.2">
      <c r="A5" s="370"/>
      <c r="B5" s="376"/>
      <c r="C5" s="272" t="s">
        <v>54</v>
      </c>
      <c r="D5" s="273" t="s">
        <v>55</v>
      </c>
      <c r="E5" s="272" t="s">
        <v>54</v>
      </c>
      <c r="F5" s="273" t="s">
        <v>55</v>
      </c>
      <c r="G5" s="272" t="s">
        <v>54</v>
      </c>
      <c r="H5" s="273" t="s">
        <v>55</v>
      </c>
      <c r="I5" s="272" t="s">
        <v>54</v>
      </c>
      <c r="J5" s="273" t="s">
        <v>55</v>
      </c>
      <c r="K5" s="378" t="s">
        <v>54</v>
      </c>
      <c r="L5" s="380" t="s">
        <v>55</v>
      </c>
      <c r="M5" s="88"/>
      <c r="Q5" s="80"/>
    </row>
    <row r="6" spans="1:17" ht="15" customHeight="1" x14ac:dyDescent="0.2">
      <c r="A6" s="371"/>
      <c r="B6" s="377"/>
      <c r="C6" s="286">
        <v>41728</v>
      </c>
      <c r="D6" s="287">
        <v>41729</v>
      </c>
      <c r="E6" s="286">
        <v>41820</v>
      </c>
      <c r="F6" s="287">
        <v>41820</v>
      </c>
      <c r="G6" s="286">
        <v>41912</v>
      </c>
      <c r="H6" s="287">
        <v>41912</v>
      </c>
      <c r="I6" s="286">
        <v>42004</v>
      </c>
      <c r="J6" s="287">
        <v>42004</v>
      </c>
      <c r="K6" s="379"/>
      <c r="L6" s="381"/>
      <c r="M6" s="88"/>
    </row>
    <row r="7" spans="1:17" x14ac:dyDescent="0.2">
      <c r="A7" s="285">
        <v>1</v>
      </c>
      <c r="B7" s="280" t="s">
        <v>1</v>
      </c>
      <c r="C7" s="281">
        <v>31247</v>
      </c>
      <c r="D7" s="282">
        <v>2727</v>
      </c>
      <c r="E7" s="281">
        <v>32300</v>
      </c>
      <c r="F7" s="282">
        <v>2817</v>
      </c>
      <c r="G7" s="281">
        <v>33381</v>
      </c>
      <c r="H7" s="282">
        <v>2953</v>
      </c>
      <c r="I7" s="281">
        <v>34399</v>
      </c>
      <c r="J7" s="282">
        <v>3027</v>
      </c>
      <c r="K7" s="281">
        <f>$I7-'Año 2013'!$I7</f>
        <v>4113</v>
      </c>
      <c r="L7" s="283">
        <f>$J7-'Año 2013'!$J7</f>
        <v>379</v>
      </c>
      <c r="M7" s="89"/>
      <c r="O7" s="20"/>
      <c r="P7" s="20"/>
    </row>
    <row r="8" spans="1:17" x14ac:dyDescent="0.2">
      <c r="A8" s="285">
        <v>2</v>
      </c>
      <c r="B8" s="280" t="s">
        <v>2</v>
      </c>
      <c r="C8" s="281">
        <v>61865</v>
      </c>
      <c r="D8" s="282">
        <v>3144</v>
      </c>
      <c r="E8" s="281">
        <v>63450</v>
      </c>
      <c r="F8" s="282">
        <v>3214</v>
      </c>
      <c r="G8" s="281">
        <v>65043</v>
      </c>
      <c r="H8" s="282">
        <v>3371</v>
      </c>
      <c r="I8" s="281">
        <v>66454</v>
      </c>
      <c r="J8" s="282">
        <v>3453</v>
      </c>
      <c r="K8" s="281">
        <f>$I8-'Año 2013'!$I8</f>
        <v>6276</v>
      </c>
      <c r="L8" s="283">
        <f>$J8-'Año 2013'!$J8</f>
        <v>393</v>
      </c>
      <c r="M8" s="89"/>
      <c r="O8" s="20"/>
      <c r="P8" s="20"/>
    </row>
    <row r="9" spans="1:17" x14ac:dyDescent="0.2">
      <c r="A9" s="285">
        <v>3</v>
      </c>
      <c r="B9" s="280" t="s">
        <v>3</v>
      </c>
      <c r="C9" s="281">
        <v>1709632</v>
      </c>
      <c r="D9" s="282">
        <v>11485</v>
      </c>
      <c r="E9" s="281">
        <v>1892485</v>
      </c>
      <c r="F9" s="282">
        <v>11886</v>
      </c>
      <c r="G9" s="281">
        <v>2056185</v>
      </c>
      <c r="H9" s="282">
        <v>12464</v>
      </c>
      <c r="I9" s="281">
        <v>2213943</v>
      </c>
      <c r="J9" s="282">
        <v>12851</v>
      </c>
      <c r="K9" s="281">
        <f>$I9-'Año 2013'!$I9</f>
        <v>653666</v>
      </c>
      <c r="L9" s="283">
        <f>$J9-'Año 2013'!$J9</f>
        <v>1698</v>
      </c>
      <c r="M9" s="89"/>
      <c r="O9" s="20"/>
      <c r="P9" s="20"/>
    </row>
    <row r="10" spans="1:17" x14ac:dyDescent="0.2">
      <c r="A10" s="285">
        <v>4</v>
      </c>
      <c r="B10" s="280" t="s">
        <v>4</v>
      </c>
      <c r="C10" s="281">
        <v>123801</v>
      </c>
      <c r="D10" s="282">
        <v>6866</v>
      </c>
      <c r="E10" s="281">
        <v>127875</v>
      </c>
      <c r="F10" s="282">
        <v>7008</v>
      </c>
      <c r="G10" s="281">
        <v>131859</v>
      </c>
      <c r="H10" s="282">
        <v>7444</v>
      </c>
      <c r="I10" s="281">
        <v>135987</v>
      </c>
      <c r="J10" s="282">
        <v>7741</v>
      </c>
      <c r="K10" s="281">
        <f>$I10-'Año 2013'!$I10</f>
        <v>16431</v>
      </c>
      <c r="L10" s="283">
        <f>$J10-'Año 2013'!$J10</f>
        <v>1120</v>
      </c>
      <c r="M10" s="89"/>
    </row>
    <row r="11" spans="1:17" x14ac:dyDescent="0.2">
      <c r="A11" s="285">
        <v>5</v>
      </c>
      <c r="B11" s="280" t="s">
        <v>5</v>
      </c>
      <c r="C11" s="281">
        <v>679403</v>
      </c>
      <c r="D11" s="282">
        <v>8407</v>
      </c>
      <c r="E11" s="281">
        <v>702980</v>
      </c>
      <c r="F11" s="282">
        <v>8565</v>
      </c>
      <c r="G11" s="281">
        <v>728842</v>
      </c>
      <c r="H11" s="282">
        <v>9109</v>
      </c>
      <c r="I11" s="281">
        <v>751291</v>
      </c>
      <c r="J11" s="282">
        <v>9397</v>
      </c>
      <c r="K11" s="281">
        <f>$I11-'Año 2013'!$I11</f>
        <v>93864</v>
      </c>
      <c r="L11" s="283">
        <f>$J11-'Año 2013'!$J11</f>
        <v>1252</v>
      </c>
      <c r="M11" s="89"/>
    </row>
    <row r="12" spans="1:17" x14ac:dyDescent="0.2">
      <c r="A12" s="285">
        <v>6</v>
      </c>
      <c r="B12" s="280" t="s">
        <v>6</v>
      </c>
      <c r="C12" s="281">
        <v>8695</v>
      </c>
      <c r="D12" s="282">
        <v>6019</v>
      </c>
      <c r="E12" s="281">
        <v>8909</v>
      </c>
      <c r="F12" s="282">
        <v>6125</v>
      </c>
      <c r="G12" s="281">
        <v>9134</v>
      </c>
      <c r="H12" s="282">
        <v>6264</v>
      </c>
      <c r="I12" s="281">
        <v>9337</v>
      </c>
      <c r="J12" s="282">
        <v>6332</v>
      </c>
      <c r="K12" s="281">
        <f>$I12-'Año 2013'!$I12</f>
        <v>859</v>
      </c>
      <c r="L12" s="283">
        <f>$J12-'Año 2013'!$J12</f>
        <v>419</v>
      </c>
      <c r="M12" s="89"/>
    </row>
    <row r="13" spans="1:17" x14ac:dyDescent="0.2">
      <c r="A13" s="285">
        <v>7</v>
      </c>
      <c r="B13" s="280" t="s">
        <v>7</v>
      </c>
      <c r="C13" s="281">
        <v>969846</v>
      </c>
      <c r="D13" s="282">
        <v>84217</v>
      </c>
      <c r="E13" s="281">
        <v>997617</v>
      </c>
      <c r="F13" s="282">
        <v>88418</v>
      </c>
      <c r="G13" s="281">
        <v>1024543</v>
      </c>
      <c r="H13" s="282">
        <v>92162</v>
      </c>
      <c r="I13" s="281">
        <v>1048908</v>
      </c>
      <c r="J13" s="282">
        <v>94330</v>
      </c>
      <c r="K13" s="281">
        <f>$I13-'Año 2013'!$I13</f>
        <v>104169</v>
      </c>
      <c r="L13" s="283">
        <f>$J13-'Año 2013'!$J13</f>
        <v>12249</v>
      </c>
      <c r="M13" s="89"/>
    </row>
    <row r="14" spans="1:17" x14ac:dyDescent="0.2">
      <c r="A14" s="285">
        <v>8</v>
      </c>
      <c r="B14" s="280" t="s">
        <v>8</v>
      </c>
      <c r="C14" s="281">
        <v>88723</v>
      </c>
      <c r="D14" s="282">
        <v>19325</v>
      </c>
      <c r="E14" s="281">
        <v>91496</v>
      </c>
      <c r="F14" s="282">
        <v>19846</v>
      </c>
      <c r="G14" s="281">
        <v>94339</v>
      </c>
      <c r="H14" s="282">
        <v>21002</v>
      </c>
      <c r="I14" s="281">
        <v>97449</v>
      </c>
      <c r="J14" s="282">
        <v>21675</v>
      </c>
      <c r="K14" s="281">
        <f>$I14-'Año 2013'!$I14</f>
        <v>11406</v>
      </c>
      <c r="L14" s="283">
        <f>$J14-'Año 2013'!$J14</f>
        <v>2916</v>
      </c>
      <c r="M14" s="89"/>
    </row>
    <row r="15" spans="1:17" x14ac:dyDescent="0.2">
      <c r="A15" s="285">
        <v>9</v>
      </c>
      <c r="B15" s="280" t="s">
        <v>9</v>
      </c>
      <c r="C15" s="281">
        <v>7265</v>
      </c>
      <c r="D15" s="282">
        <v>269</v>
      </c>
      <c r="E15" s="281">
        <v>7465</v>
      </c>
      <c r="F15" s="282">
        <v>276</v>
      </c>
      <c r="G15" s="281">
        <v>7683</v>
      </c>
      <c r="H15" s="282">
        <v>291</v>
      </c>
      <c r="I15" s="281">
        <v>7839</v>
      </c>
      <c r="J15" s="282">
        <v>300</v>
      </c>
      <c r="K15" s="281">
        <f>$I15-'Año 2013'!$I15</f>
        <v>811</v>
      </c>
      <c r="L15" s="283">
        <f>$J15-'Año 2013'!$J15</f>
        <v>38</v>
      </c>
      <c r="M15" s="89"/>
    </row>
    <row r="16" spans="1:17" x14ac:dyDescent="0.2">
      <c r="A16" s="285">
        <v>10</v>
      </c>
      <c r="B16" s="280" t="s">
        <v>10</v>
      </c>
      <c r="C16" s="281">
        <v>5354</v>
      </c>
      <c r="D16" s="282">
        <v>1338</v>
      </c>
      <c r="E16" s="281">
        <v>5532</v>
      </c>
      <c r="F16" s="282">
        <v>1361</v>
      </c>
      <c r="G16" s="281">
        <v>5686</v>
      </c>
      <c r="H16" s="282">
        <v>1416</v>
      </c>
      <c r="I16" s="281">
        <v>5849</v>
      </c>
      <c r="J16" s="282">
        <v>1445</v>
      </c>
      <c r="K16" s="281">
        <f>$I16-'Año 2013'!$I16</f>
        <v>627</v>
      </c>
      <c r="L16" s="283">
        <f>$J16-'Año 2013'!$J16</f>
        <v>150</v>
      </c>
      <c r="M16" s="89"/>
    </row>
    <row r="17" spans="1:15" x14ac:dyDescent="0.2">
      <c r="A17" s="285">
        <v>11</v>
      </c>
      <c r="B17" s="280" t="s">
        <v>11</v>
      </c>
      <c r="C17" s="281">
        <v>477731</v>
      </c>
      <c r="D17" s="282">
        <v>16704</v>
      </c>
      <c r="E17" s="281">
        <v>492036</v>
      </c>
      <c r="F17" s="282">
        <v>16992</v>
      </c>
      <c r="G17" s="281">
        <v>506266</v>
      </c>
      <c r="H17" s="282">
        <v>17907</v>
      </c>
      <c r="I17" s="281">
        <v>521720</v>
      </c>
      <c r="J17" s="282">
        <v>18428</v>
      </c>
      <c r="K17" s="281">
        <f>$I17-'Año 2013'!$I17</f>
        <v>58425</v>
      </c>
      <c r="L17" s="283">
        <f>$J17-'Año 2013'!$J17</f>
        <v>2240</v>
      </c>
      <c r="M17" s="89"/>
    </row>
    <row r="18" spans="1:15" ht="15" x14ac:dyDescent="0.2">
      <c r="A18" s="285">
        <v>12</v>
      </c>
      <c r="B18" s="280" t="s">
        <v>12</v>
      </c>
      <c r="C18" s="281">
        <v>18863</v>
      </c>
      <c r="D18" s="282">
        <v>1399</v>
      </c>
      <c r="E18" s="281">
        <v>19556</v>
      </c>
      <c r="F18" s="282">
        <v>1415</v>
      </c>
      <c r="G18" s="281">
        <v>20226</v>
      </c>
      <c r="H18" s="282">
        <v>1503</v>
      </c>
      <c r="I18" s="281">
        <v>20891</v>
      </c>
      <c r="J18" s="282">
        <v>1544</v>
      </c>
      <c r="K18" s="281">
        <f>$I18-'Año 2013'!$I18</f>
        <v>2662</v>
      </c>
      <c r="L18" s="283">
        <f>$J18-'Año 2013'!$J18</f>
        <v>186</v>
      </c>
      <c r="M18" s="89"/>
      <c r="O18" s="180"/>
    </row>
    <row r="19" spans="1:15" x14ac:dyDescent="0.2">
      <c r="A19" s="285">
        <v>13</v>
      </c>
      <c r="B19" s="280" t="s">
        <v>13</v>
      </c>
      <c r="C19" s="281">
        <v>3341</v>
      </c>
      <c r="D19" s="282">
        <v>351</v>
      </c>
      <c r="E19" s="281">
        <v>3463</v>
      </c>
      <c r="F19" s="282">
        <v>367</v>
      </c>
      <c r="G19" s="281">
        <v>3541</v>
      </c>
      <c r="H19" s="282">
        <v>391</v>
      </c>
      <c r="I19" s="281">
        <v>3631</v>
      </c>
      <c r="J19" s="282">
        <v>414</v>
      </c>
      <c r="K19" s="281">
        <f>$I19-'Año 2013'!$I19</f>
        <v>405</v>
      </c>
      <c r="L19" s="283">
        <f>$J19-'Año 2013'!$J19</f>
        <v>71</v>
      </c>
      <c r="M19" s="89"/>
    </row>
    <row r="20" spans="1:15" x14ac:dyDescent="0.2">
      <c r="A20" s="285">
        <v>14</v>
      </c>
      <c r="B20" s="280" t="s">
        <v>14</v>
      </c>
      <c r="C20" s="281">
        <v>9482</v>
      </c>
      <c r="D20" s="282">
        <v>1041</v>
      </c>
      <c r="E20" s="281">
        <v>9759</v>
      </c>
      <c r="F20" s="282">
        <v>1068</v>
      </c>
      <c r="G20" s="281">
        <v>10020</v>
      </c>
      <c r="H20" s="282">
        <v>1117</v>
      </c>
      <c r="I20" s="281">
        <v>10281</v>
      </c>
      <c r="J20" s="282">
        <v>1157</v>
      </c>
      <c r="K20" s="281">
        <f>$I20-'Año 2013'!$I20</f>
        <v>1050</v>
      </c>
      <c r="L20" s="283">
        <f>$J20-'Año 2013'!$J20</f>
        <v>142</v>
      </c>
      <c r="M20" s="89"/>
    </row>
    <row r="21" spans="1:15" x14ac:dyDescent="0.2">
      <c r="A21" s="285">
        <v>15</v>
      </c>
      <c r="B21" s="280" t="s">
        <v>15</v>
      </c>
      <c r="C21" s="281">
        <v>22852</v>
      </c>
      <c r="D21" s="282">
        <v>2076</v>
      </c>
      <c r="E21" s="281">
        <v>23443</v>
      </c>
      <c r="F21" s="282">
        <v>2128</v>
      </c>
      <c r="G21" s="281">
        <v>24033</v>
      </c>
      <c r="H21" s="282">
        <v>2253</v>
      </c>
      <c r="I21" s="281">
        <v>24582</v>
      </c>
      <c r="J21" s="282">
        <v>2330</v>
      </c>
      <c r="K21" s="281">
        <f>$I21-'Año 2013'!$I21</f>
        <v>2321</v>
      </c>
      <c r="L21" s="283">
        <f>$J21-'Año 2013'!$J21</f>
        <v>303</v>
      </c>
      <c r="M21" s="89"/>
    </row>
    <row r="22" spans="1:15" x14ac:dyDescent="0.2">
      <c r="A22" s="285">
        <v>16</v>
      </c>
      <c r="B22" s="280" t="s">
        <v>16</v>
      </c>
      <c r="C22" s="281">
        <v>14222</v>
      </c>
      <c r="D22" s="282">
        <v>2277</v>
      </c>
      <c r="E22" s="281">
        <v>14581</v>
      </c>
      <c r="F22" s="282">
        <v>2331</v>
      </c>
      <c r="G22" s="281">
        <v>14906</v>
      </c>
      <c r="H22" s="282">
        <v>2439</v>
      </c>
      <c r="I22" s="281">
        <v>15237</v>
      </c>
      <c r="J22" s="282">
        <v>2510</v>
      </c>
      <c r="K22" s="281">
        <f>$I22-'Año 2013'!$I22</f>
        <v>1311</v>
      </c>
      <c r="L22" s="283">
        <f>$J22-'Año 2013'!$J22</f>
        <v>308</v>
      </c>
      <c r="M22" s="89"/>
    </row>
    <row r="23" spans="1:15" x14ac:dyDescent="0.2">
      <c r="A23" s="285">
        <v>17</v>
      </c>
      <c r="B23" s="280" t="s">
        <v>17</v>
      </c>
      <c r="C23" s="281">
        <v>14217</v>
      </c>
      <c r="D23" s="282">
        <v>2383</v>
      </c>
      <c r="E23" s="281">
        <v>14728</v>
      </c>
      <c r="F23" s="282">
        <v>2478</v>
      </c>
      <c r="G23" s="281">
        <v>15215</v>
      </c>
      <c r="H23" s="282">
        <v>2625</v>
      </c>
      <c r="I23" s="281">
        <v>15709</v>
      </c>
      <c r="J23" s="282">
        <v>2715</v>
      </c>
      <c r="K23" s="281">
        <f>$I23-'Año 2013'!$I23</f>
        <v>1966</v>
      </c>
      <c r="L23" s="283">
        <f>$J23-'Año 2013'!$J23</f>
        <v>417</v>
      </c>
      <c r="M23" s="89"/>
    </row>
    <row r="24" spans="1:15" s="76" customFormat="1" x14ac:dyDescent="0.2">
      <c r="A24" s="285">
        <v>18</v>
      </c>
      <c r="B24" s="280" t="s">
        <v>470</v>
      </c>
      <c r="C24" s="281">
        <v>32294</v>
      </c>
      <c r="D24" s="282">
        <v>5468</v>
      </c>
      <c r="E24" s="281">
        <v>45258</v>
      </c>
      <c r="F24" s="282">
        <v>5751</v>
      </c>
      <c r="G24" s="281">
        <v>58261</v>
      </c>
      <c r="H24" s="282">
        <v>6160</v>
      </c>
      <c r="I24" s="281">
        <v>68940</v>
      </c>
      <c r="J24" s="282">
        <v>6407</v>
      </c>
      <c r="K24" s="281">
        <v>48146</v>
      </c>
      <c r="L24" s="283">
        <f>$J24-'Año 2013'!$J24</f>
        <v>1197</v>
      </c>
      <c r="M24" s="91"/>
    </row>
    <row r="25" spans="1:15" x14ac:dyDescent="0.2">
      <c r="A25" s="285">
        <v>19</v>
      </c>
      <c r="B25" s="280" t="s">
        <v>19</v>
      </c>
      <c r="C25" s="281">
        <v>2767253</v>
      </c>
      <c r="D25" s="282">
        <v>90990</v>
      </c>
      <c r="E25" s="281">
        <v>2842797</v>
      </c>
      <c r="F25" s="282">
        <v>92700</v>
      </c>
      <c r="G25" s="281">
        <v>2940162</v>
      </c>
      <c r="H25" s="282">
        <v>98250</v>
      </c>
      <c r="I25" s="281">
        <v>2994320</v>
      </c>
      <c r="J25" s="282">
        <v>100200</v>
      </c>
      <c r="K25" s="281">
        <f>$I25-'Año 2013'!$I25</f>
        <v>258461</v>
      </c>
      <c r="L25" s="283">
        <f>$J25-'Año 2013'!$J25</f>
        <v>10289</v>
      </c>
      <c r="M25" s="89"/>
    </row>
    <row r="26" spans="1:15" x14ac:dyDescent="0.2">
      <c r="A26" s="285">
        <v>20</v>
      </c>
      <c r="B26" s="280" t="s">
        <v>20</v>
      </c>
      <c r="C26" s="281">
        <v>204553</v>
      </c>
      <c r="D26" s="282">
        <v>791</v>
      </c>
      <c r="E26" s="281">
        <v>210867</v>
      </c>
      <c r="F26" s="282">
        <v>814</v>
      </c>
      <c r="G26" s="281">
        <v>221061</v>
      </c>
      <c r="H26" s="282">
        <v>849</v>
      </c>
      <c r="I26" s="281">
        <v>226524</v>
      </c>
      <c r="J26" s="282">
        <v>866</v>
      </c>
      <c r="K26" s="281">
        <f>$I26-'Año 2013'!$I26</f>
        <v>25552</v>
      </c>
      <c r="L26" s="283">
        <f>$J26-'Año 2013'!$J26</f>
        <v>88</v>
      </c>
      <c r="M26" s="89"/>
    </row>
    <row r="27" spans="1:15" x14ac:dyDescent="0.2">
      <c r="A27" s="285">
        <v>21</v>
      </c>
      <c r="B27" s="280" t="s">
        <v>21</v>
      </c>
      <c r="C27" s="281">
        <v>2411521</v>
      </c>
      <c r="D27" s="282">
        <v>180292</v>
      </c>
      <c r="E27" s="281">
        <v>2453117</v>
      </c>
      <c r="F27" s="282">
        <v>187365</v>
      </c>
      <c r="G27" s="281">
        <v>2495515</v>
      </c>
      <c r="H27" s="282">
        <v>194706</v>
      </c>
      <c r="I27" s="281">
        <v>2530682</v>
      </c>
      <c r="J27" s="282">
        <v>198684</v>
      </c>
      <c r="K27" s="281">
        <f>$I27-'Año 2013'!$I27</f>
        <v>153054</v>
      </c>
      <c r="L27" s="283">
        <f>$J27-'Año 2013'!$J27</f>
        <v>21941</v>
      </c>
      <c r="M27" s="89"/>
    </row>
    <row r="28" spans="1:15" x14ac:dyDescent="0.2">
      <c r="A28" s="285">
        <v>22</v>
      </c>
      <c r="B28" s="280" t="s">
        <v>22</v>
      </c>
      <c r="C28" s="281">
        <v>7970</v>
      </c>
      <c r="D28" s="282">
        <v>1759</v>
      </c>
      <c r="E28" s="281">
        <v>8571</v>
      </c>
      <c r="F28" s="282">
        <v>1831</v>
      </c>
      <c r="G28" s="281">
        <v>9191</v>
      </c>
      <c r="H28" s="282">
        <v>1902</v>
      </c>
      <c r="I28" s="281">
        <v>9682</v>
      </c>
      <c r="J28" s="282">
        <v>1958</v>
      </c>
      <c r="K28" s="281">
        <f>$I28-'Año 2013'!$I28</f>
        <v>2272</v>
      </c>
      <c r="L28" s="283">
        <f>$J28-'Año 2013'!$J28</f>
        <v>241</v>
      </c>
      <c r="M28" s="89"/>
    </row>
    <row r="29" spans="1:15" x14ac:dyDescent="0.2">
      <c r="A29" s="285">
        <v>23</v>
      </c>
      <c r="B29" s="280" t="s">
        <v>23</v>
      </c>
      <c r="C29" s="281">
        <v>763171</v>
      </c>
      <c r="D29" s="282">
        <v>104219</v>
      </c>
      <c r="E29" s="281">
        <v>797921</v>
      </c>
      <c r="F29" s="282">
        <v>107524</v>
      </c>
      <c r="G29" s="281">
        <v>826178</v>
      </c>
      <c r="H29" s="282">
        <v>113911</v>
      </c>
      <c r="I29" s="281">
        <v>851858</v>
      </c>
      <c r="J29" s="282">
        <v>117319</v>
      </c>
      <c r="K29" s="281">
        <f>$I29-'Año 2013'!$I29</f>
        <v>112903</v>
      </c>
      <c r="L29" s="283">
        <f>$J29-'Año 2013'!$J29</f>
        <v>16439</v>
      </c>
      <c r="M29" s="89"/>
    </row>
    <row r="30" spans="1:15" x14ac:dyDescent="0.2">
      <c r="A30" s="285">
        <v>24</v>
      </c>
      <c r="B30" s="280" t="s">
        <v>471</v>
      </c>
      <c r="C30" s="281">
        <v>177048</v>
      </c>
      <c r="D30" s="282">
        <v>4926</v>
      </c>
      <c r="E30" s="281">
        <v>181375</v>
      </c>
      <c r="F30" s="282">
        <v>4965</v>
      </c>
      <c r="G30" s="281">
        <v>185084</v>
      </c>
      <c r="H30" s="282">
        <v>5275</v>
      </c>
      <c r="I30" s="281">
        <v>188875</v>
      </c>
      <c r="J30" s="282">
        <v>5425</v>
      </c>
      <c r="K30" s="281">
        <f>$I30-'Año 2013'!$I30</f>
        <v>16874</v>
      </c>
      <c r="L30" s="283">
        <f>$J30-'Año 2013'!$J30</f>
        <v>653</v>
      </c>
      <c r="M30" s="90"/>
    </row>
    <row r="31" spans="1:15" x14ac:dyDescent="0.2">
      <c r="A31" s="285">
        <v>25</v>
      </c>
      <c r="B31" s="280" t="s">
        <v>25</v>
      </c>
      <c r="C31" s="281">
        <v>41018</v>
      </c>
      <c r="D31" s="282">
        <v>4448</v>
      </c>
      <c r="E31" s="281">
        <v>42497</v>
      </c>
      <c r="F31" s="282">
        <v>4566</v>
      </c>
      <c r="G31" s="281">
        <v>43908</v>
      </c>
      <c r="H31" s="282">
        <v>4786</v>
      </c>
      <c r="I31" s="281">
        <v>45368</v>
      </c>
      <c r="J31" s="282">
        <v>4937</v>
      </c>
      <c r="K31" s="281">
        <f>$I31-'Año 2013'!$I31</f>
        <v>5805</v>
      </c>
      <c r="L31" s="283">
        <f>$J31-'Año 2013'!$J31</f>
        <v>626</v>
      </c>
      <c r="M31" s="89"/>
    </row>
    <row r="32" spans="1:15" x14ac:dyDescent="0.2">
      <c r="A32" s="285">
        <v>26</v>
      </c>
      <c r="B32" s="280" t="s">
        <v>150</v>
      </c>
      <c r="C32" s="281">
        <v>156035</v>
      </c>
      <c r="D32" s="282">
        <v>12070</v>
      </c>
      <c r="E32" s="281">
        <v>161841</v>
      </c>
      <c r="F32" s="282">
        <v>12436</v>
      </c>
      <c r="G32" s="281">
        <v>167506</v>
      </c>
      <c r="H32" s="282">
        <v>13183</v>
      </c>
      <c r="I32" s="281">
        <v>172666</v>
      </c>
      <c r="J32" s="282">
        <v>13682</v>
      </c>
      <c r="K32" s="281">
        <f>$I32-'Año 2013'!$I32</f>
        <v>21734</v>
      </c>
      <c r="L32" s="283">
        <f>$J32-'Año 2013'!$J32</f>
        <v>1987</v>
      </c>
      <c r="M32" s="91"/>
    </row>
    <row r="33" spans="1:13" x14ac:dyDescent="0.2">
      <c r="A33" s="285">
        <v>27</v>
      </c>
      <c r="B33" s="280" t="s">
        <v>27</v>
      </c>
      <c r="C33" s="281">
        <v>106434</v>
      </c>
      <c r="D33" s="282">
        <v>1081</v>
      </c>
      <c r="E33" s="281">
        <v>109670</v>
      </c>
      <c r="F33" s="282">
        <v>1110</v>
      </c>
      <c r="G33" s="281">
        <v>112954</v>
      </c>
      <c r="H33" s="282">
        <v>1163</v>
      </c>
      <c r="I33" s="281">
        <v>116171</v>
      </c>
      <c r="J33" s="282">
        <v>1184</v>
      </c>
      <c r="K33" s="281">
        <f>$I33-'Año 2013'!$I33</f>
        <v>13078</v>
      </c>
      <c r="L33" s="283">
        <f>$J33-'Año 2013'!$J33</f>
        <v>134</v>
      </c>
      <c r="M33" s="89"/>
    </row>
    <row r="34" spans="1:13" x14ac:dyDescent="0.2">
      <c r="A34" s="285">
        <v>28</v>
      </c>
      <c r="B34" s="280" t="s">
        <v>28</v>
      </c>
      <c r="C34" s="281">
        <v>29751</v>
      </c>
      <c r="D34" s="282">
        <v>4178</v>
      </c>
      <c r="E34" s="281">
        <v>30765</v>
      </c>
      <c r="F34" s="282">
        <v>4297</v>
      </c>
      <c r="G34" s="281">
        <v>31696</v>
      </c>
      <c r="H34" s="282">
        <v>4513</v>
      </c>
      <c r="I34" s="281">
        <v>32605</v>
      </c>
      <c r="J34" s="282">
        <v>4609</v>
      </c>
      <c r="K34" s="281">
        <f>$I34-'Año 2013'!$I34</f>
        <v>3736</v>
      </c>
      <c r="L34" s="283">
        <f>$J34-'Año 2013'!$J34</f>
        <v>524</v>
      </c>
      <c r="M34" s="89"/>
    </row>
    <row r="35" spans="1:13" x14ac:dyDescent="0.2">
      <c r="A35" s="285">
        <v>29</v>
      </c>
      <c r="B35" s="280" t="s">
        <v>29</v>
      </c>
      <c r="C35" s="281">
        <v>1015580</v>
      </c>
      <c r="D35" s="282">
        <v>10018</v>
      </c>
      <c r="E35" s="281">
        <v>1055433</v>
      </c>
      <c r="F35" s="282">
        <v>10609</v>
      </c>
      <c r="G35" s="281">
        <v>1093106</v>
      </c>
      <c r="H35" s="282">
        <v>11492</v>
      </c>
      <c r="I35" s="281">
        <v>1134121</v>
      </c>
      <c r="J35" s="282">
        <v>12163</v>
      </c>
      <c r="K35" s="281">
        <f>$I35-'Año 2013'!$I35</f>
        <v>156693</v>
      </c>
      <c r="L35" s="283">
        <f>$J35-'Año 2013'!$J35</f>
        <v>2663</v>
      </c>
      <c r="M35" s="89"/>
    </row>
    <row r="36" spans="1:13" x14ac:dyDescent="0.2">
      <c r="A36" s="285">
        <v>30</v>
      </c>
      <c r="B36" s="280" t="s">
        <v>30</v>
      </c>
      <c r="C36" s="281">
        <v>72172</v>
      </c>
      <c r="D36" s="282">
        <v>3867</v>
      </c>
      <c r="E36" s="281">
        <v>74382</v>
      </c>
      <c r="F36" s="282">
        <v>3971</v>
      </c>
      <c r="G36" s="281">
        <v>76388</v>
      </c>
      <c r="H36" s="282">
        <v>4183</v>
      </c>
      <c r="I36" s="281">
        <v>78446</v>
      </c>
      <c r="J36" s="282">
        <v>4293</v>
      </c>
      <c r="K36" s="281">
        <f>$I36-'Año 2013'!$I36</f>
        <v>8481</v>
      </c>
      <c r="L36" s="283">
        <f>$J36-'Año 2013'!$J36</f>
        <v>523</v>
      </c>
      <c r="M36" s="89"/>
    </row>
    <row r="37" spans="1:13" x14ac:dyDescent="0.2">
      <c r="A37" s="285">
        <v>31</v>
      </c>
      <c r="B37" s="280" t="s">
        <v>31</v>
      </c>
      <c r="C37" s="281">
        <v>204977</v>
      </c>
      <c r="D37" s="282">
        <v>4112</v>
      </c>
      <c r="E37" s="281">
        <v>214530</v>
      </c>
      <c r="F37" s="282">
        <v>4230</v>
      </c>
      <c r="G37" s="281">
        <v>222743</v>
      </c>
      <c r="H37" s="282">
        <v>4446</v>
      </c>
      <c r="I37" s="281">
        <v>230236</v>
      </c>
      <c r="J37" s="282">
        <v>4582</v>
      </c>
      <c r="K37" s="281">
        <f>$I37-'Año 2013'!$I37</f>
        <v>33523</v>
      </c>
      <c r="L37" s="283">
        <f>$J37-'Año 2013'!$J37</f>
        <v>608</v>
      </c>
      <c r="M37" s="89"/>
    </row>
    <row r="38" spans="1:13" x14ac:dyDescent="0.2">
      <c r="A38" s="285">
        <v>32</v>
      </c>
      <c r="B38" s="280" t="s">
        <v>32</v>
      </c>
      <c r="C38" s="281">
        <v>15984</v>
      </c>
      <c r="D38" s="282">
        <v>1375</v>
      </c>
      <c r="E38" s="281">
        <v>16534</v>
      </c>
      <c r="F38" s="282">
        <v>1401</v>
      </c>
      <c r="G38" s="281">
        <v>17049</v>
      </c>
      <c r="H38" s="282">
        <v>1470</v>
      </c>
      <c r="I38" s="281">
        <v>17586</v>
      </c>
      <c r="J38" s="282">
        <v>1528</v>
      </c>
      <c r="K38" s="281">
        <f>$I38-'Año 2013'!$I38</f>
        <v>2227</v>
      </c>
      <c r="L38" s="283">
        <f>$J38-'Año 2013'!$J38</f>
        <v>191</v>
      </c>
      <c r="M38" s="89"/>
    </row>
    <row r="39" spans="1:13" x14ac:dyDescent="0.2">
      <c r="A39" s="285">
        <v>33</v>
      </c>
      <c r="B39" s="280" t="s">
        <v>33</v>
      </c>
      <c r="C39" s="281">
        <v>4076</v>
      </c>
      <c r="D39" s="282">
        <v>263</v>
      </c>
      <c r="E39" s="281">
        <v>4236</v>
      </c>
      <c r="F39" s="282">
        <v>278</v>
      </c>
      <c r="G39" s="281">
        <v>4370</v>
      </c>
      <c r="H39" s="282">
        <v>295</v>
      </c>
      <c r="I39" s="281">
        <v>4507</v>
      </c>
      <c r="J39" s="282">
        <v>303</v>
      </c>
      <c r="K39" s="281">
        <f>$I39-'Año 2013'!$I39</f>
        <v>558</v>
      </c>
      <c r="L39" s="283">
        <f>$J39-'Año 2013'!$J39</f>
        <v>46</v>
      </c>
      <c r="M39" s="89"/>
    </row>
    <row r="40" spans="1:13" x14ac:dyDescent="0.2">
      <c r="A40" s="285">
        <v>34</v>
      </c>
      <c r="B40" s="280" t="s">
        <v>34</v>
      </c>
      <c r="C40" s="281">
        <v>919388</v>
      </c>
      <c r="D40" s="282">
        <v>169675</v>
      </c>
      <c r="E40" s="281">
        <v>936747</v>
      </c>
      <c r="F40" s="282">
        <v>176086</v>
      </c>
      <c r="G40" s="281">
        <v>952754</v>
      </c>
      <c r="H40" s="282">
        <v>184713</v>
      </c>
      <c r="I40" s="281">
        <v>967068</v>
      </c>
      <c r="J40" s="282">
        <v>189536</v>
      </c>
      <c r="K40" s="281">
        <f>$I40-'Año 2013'!$I40</f>
        <v>64480</v>
      </c>
      <c r="L40" s="283">
        <f>$J40-'Año 2013'!$J40</f>
        <v>23840</v>
      </c>
      <c r="M40" s="89"/>
    </row>
    <row r="41" spans="1:13" ht="14.25" customHeight="1" x14ac:dyDescent="0.2">
      <c r="A41" s="285">
        <v>35</v>
      </c>
      <c r="B41" s="280" t="s">
        <v>35</v>
      </c>
      <c r="C41" s="281">
        <v>39677</v>
      </c>
      <c r="D41" s="282">
        <v>2912</v>
      </c>
      <c r="E41" s="281">
        <v>42458</v>
      </c>
      <c r="F41" s="282">
        <v>3300</v>
      </c>
      <c r="G41" s="281">
        <v>45221</v>
      </c>
      <c r="H41" s="282">
        <v>3896</v>
      </c>
      <c r="I41" s="281">
        <v>48169</v>
      </c>
      <c r="J41" s="282">
        <v>4333</v>
      </c>
      <c r="K41" s="281">
        <f>$I41-'Año 2013'!$I41</f>
        <v>11119</v>
      </c>
      <c r="L41" s="283">
        <f>$J41-'Año 2013'!$J41</f>
        <v>1739</v>
      </c>
      <c r="M41" s="91"/>
    </row>
    <row r="42" spans="1:13" x14ac:dyDescent="0.2">
      <c r="A42" s="285">
        <v>36</v>
      </c>
      <c r="B42" s="280" t="s">
        <v>36</v>
      </c>
      <c r="C42" s="281">
        <v>355321</v>
      </c>
      <c r="D42" s="282">
        <v>1241</v>
      </c>
      <c r="E42" s="281">
        <v>368647</v>
      </c>
      <c r="F42" s="282">
        <v>1279</v>
      </c>
      <c r="G42" s="281">
        <v>381354</v>
      </c>
      <c r="H42" s="282">
        <v>1382</v>
      </c>
      <c r="I42" s="281">
        <v>394482</v>
      </c>
      <c r="J42" s="282">
        <v>1444</v>
      </c>
      <c r="K42" s="281">
        <f>$I42-'Año 2013'!$I42</f>
        <v>52263</v>
      </c>
      <c r="L42" s="283">
        <f>$J42-'Año 2013'!$J42</f>
        <v>246</v>
      </c>
      <c r="M42" s="89"/>
    </row>
    <row r="43" spans="1:13" ht="12.75" customHeight="1" x14ac:dyDescent="0.2">
      <c r="A43" s="285">
        <v>37</v>
      </c>
      <c r="B43" s="280" t="s">
        <v>37</v>
      </c>
      <c r="C43" s="281">
        <v>150112</v>
      </c>
      <c r="D43" s="282">
        <v>6232</v>
      </c>
      <c r="E43" s="281">
        <v>156778</v>
      </c>
      <c r="F43" s="282">
        <v>6346</v>
      </c>
      <c r="G43" s="281">
        <v>164145</v>
      </c>
      <c r="H43" s="282">
        <v>6843</v>
      </c>
      <c r="I43" s="281">
        <v>170514</v>
      </c>
      <c r="J43" s="282">
        <v>7082</v>
      </c>
      <c r="K43" s="281">
        <f>$I43-'Año 2013'!$I43</f>
        <v>26462</v>
      </c>
      <c r="L43" s="283">
        <f>$J43-'Año 2013'!$J43</f>
        <v>1069</v>
      </c>
      <c r="M43" s="91"/>
    </row>
    <row r="44" spans="1:13" s="76" customFormat="1" x14ac:dyDescent="0.2">
      <c r="A44" s="285">
        <v>38</v>
      </c>
      <c r="B44" s="280" t="s">
        <v>38</v>
      </c>
      <c r="C44" s="281">
        <v>174100</v>
      </c>
      <c r="D44" s="282">
        <v>6185</v>
      </c>
      <c r="E44" s="281">
        <v>178102</v>
      </c>
      <c r="F44" s="282">
        <v>6405</v>
      </c>
      <c r="G44" s="281">
        <v>182278</v>
      </c>
      <c r="H44" s="282">
        <v>6785</v>
      </c>
      <c r="I44" s="281">
        <v>186049</v>
      </c>
      <c r="J44" s="282">
        <v>6982</v>
      </c>
      <c r="K44" s="281">
        <f>$I44-'Año 2013'!$I44</f>
        <v>15290</v>
      </c>
      <c r="L44" s="283">
        <f>$J44-'Año 2013'!$J44</f>
        <v>957</v>
      </c>
      <c r="M44" s="91"/>
    </row>
    <row r="45" spans="1:13" x14ac:dyDescent="0.2">
      <c r="A45" s="285">
        <v>39</v>
      </c>
      <c r="B45" s="280" t="s">
        <v>39</v>
      </c>
      <c r="C45" s="281">
        <v>209770</v>
      </c>
      <c r="D45" s="282">
        <v>30496</v>
      </c>
      <c r="E45" s="281">
        <v>216673</v>
      </c>
      <c r="F45" s="282">
        <v>32215</v>
      </c>
      <c r="G45" s="281">
        <v>223979</v>
      </c>
      <c r="H45" s="282">
        <v>34481</v>
      </c>
      <c r="I45" s="281">
        <v>230331</v>
      </c>
      <c r="J45" s="282">
        <v>36311</v>
      </c>
      <c r="K45" s="281">
        <f>$I45-'Año 2013'!$I45</f>
        <v>24955</v>
      </c>
      <c r="L45" s="283">
        <f>$J45-'Año 2013'!$J45</f>
        <v>6595</v>
      </c>
      <c r="M45" s="89"/>
    </row>
    <row r="46" spans="1:13" x14ac:dyDescent="0.2">
      <c r="A46" s="285">
        <v>40</v>
      </c>
      <c r="B46" s="280" t="s">
        <v>40</v>
      </c>
      <c r="C46" s="281">
        <v>20471</v>
      </c>
      <c r="D46" s="282">
        <v>2127</v>
      </c>
      <c r="E46" s="281">
        <v>21109</v>
      </c>
      <c r="F46" s="282">
        <v>2189</v>
      </c>
      <c r="G46" s="281">
        <v>21723</v>
      </c>
      <c r="H46" s="282">
        <v>2295</v>
      </c>
      <c r="I46" s="281">
        <v>22299</v>
      </c>
      <c r="J46" s="282">
        <v>2379</v>
      </c>
      <c r="K46" s="281">
        <f>$I46-'Año 2013'!$I46</f>
        <v>2504</v>
      </c>
      <c r="L46" s="283">
        <f>$J46-'Año 2013'!$J46</f>
        <v>324</v>
      </c>
      <c r="M46" s="89"/>
    </row>
    <row r="47" spans="1:13" x14ac:dyDescent="0.2">
      <c r="A47" s="285">
        <v>41</v>
      </c>
      <c r="B47" s="280" t="s">
        <v>41</v>
      </c>
      <c r="C47" s="281">
        <v>367397</v>
      </c>
      <c r="D47" s="282">
        <v>11489</v>
      </c>
      <c r="E47" s="281">
        <v>384476</v>
      </c>
      <c r="F47" s="282">
        <v>12194</v>
      </c>
      <c r="G47" s="281">
        <v>399304</v>
      </c>
      <c r="H47" s="282">
        <v>13128</v>
      </c>
      <c r="I47" s="281">
        <v>414011</v>
      </c>
      <c r="J47" s="282">
        <v>13751</v>
      </c>
      <c r="K47" s="281">
        <f>$I47-'Año 2013'!$I47</f>
        <v>63962</v>
      </c>
      <c r="L47" s="283">
        <f>$J47-'Año 2013'!$J47</f>
        <v>2889</v>
      </c>
      <c r="M47" s="91"/>
    </row>
    <row r="48" spans="1:13" x14ac:dyDescent="0.2">
      <c r="A48" s="285">
        <v>42</v>
      </c>
      <c r="B48" s="280" t="s">
        <v>42</v>
      </c>
      <c r="C48" s="281">
        <v>5035</v>
      </c>
      <c r="D48" s="282">
        <v>569</v>
      </c>
      <c r="E48" s="281">
        <v>5195</v>
      </c>
      <c r="F48" s="282">
        <v>577</v>
      </c>
      <c r="G48" s="281">
        <v>5362</v>
      </c>
      <c r="H48" s="282">
        <v>610</v>
      </c>
      <c r="I48" s="281">
        <v>5529</v>
      </c>
      <c r="J48" s="282">
        <v>629</v>
      </c>
      <c r="K48" s="281">
        <f>$I48-'Año 2013'!$I48</f>
        <v>647</v>
      </c>
      <c r="L48" s="283">
        <f>$J48-'Año 2013'!$J48</f>
        <v>71</v>
      </c>
      <c r="M48" s="91"/>
    </row>
    <row r="49" spans="1:13" x14ac:dyDescent="0.2">
      <c r="A49" s="285">
        <v>43</v>
      </c>
      <c r="B49" s="280" t="s">
        <v>149</v>
      </c>
      <c r="C49" s="281">
        <v>7717</v>
      </c>
      <c r="D49" s="282">
        <v>1230</v>
      </c>
      <c r="E49" s="281">
        <v>8125</v>
      </c>
      <c r="F49" s="282">
        <v>1288</v>
      </c>
      <c r="G49" s="281">
        <v>8483</v>
      </c>
      <c r="H49" s="282">
        <v>1395</v>
      </c>
      <c r="I49" s="281">
        <v>8788</v>
      </c>
      <c r="J49" s="282">
        <v>1460</v>
      </c>
      <c r="K49" s="281">
        <f>$I49-'Año 2013'!$I49</f>
        <v>1469</v>
      </c>
      <c r="L49" s="283">
        <f>$J49-'Año 2013'!$J49</f>
        <v>288</v>
      </c>
      <c r="M49" s="91"/>
    </row>
    <row r="50" spans="1:13" x14ac:dyDescent="0.2">
      <c r="A50" s="285">
        <v>44</v>
      </c>
      <c r="B50" s="280" t="s">
        <v>152</v>
      </c>
      <c r="C50" s="281">
        <v>19118</v>
      </c>
      <c r="D50" s="282">
        <v>8910</v>
      </c>
      <c r="E50" s="281">
        <v>19912</v>
      </c>
      <c r="F50" s="282">
        <v>9229</v>
      </c>
      <c r="G50" s="281">
        <v>20586</v>
      </c>
      <c r="H50" s="282">
        <v>9755</v>
      </c>
      <c r="I50" s="281">
        <v>21271</v>
      </c>
      <c r="J50" s="282">
        <v>10105</v>
      </c>
      <c r="K50" s="281">
        <f>$I50-'Año 2013'!$I50</f>
        <v>2794</v>
      </c>
      <c r="L50" s="283">
        <f>$J50-'Año 2013'!$J50</f>
        <v>1529</v>
      </c>
      <c r="M50" s="89"/>
    </row>
    <row r="51" spans="1:13" x14ac:dyDescent="0.2">
      <c r="A51" s="285">
        <v>45</v>
      </c>
      <c r="B51" s="280" t="s">
        <v>43</v>
      </c>
      <c r="C51" s="281">
        <v>6111</v>
      </c>
      <c r="D51" s="282">
        <v>864</v>
      </c>
      <c r="E51" s="281">
        <v>6353</v>
      </c>
      <c r="F51" s="282">
        <v>888</v>
      </c>
      <c r="G51" s="281">
        <v>6600</v>
      </c>
      <c r="H51" s="282">
        <v>942</v>
      </c>
      <c r="I51" s="281">
        <v>6833</v>
      </c>
      <c r="J51" s="282">
        <v>987</v>
      </c>
      <c r="K51" s="281">
        <f>$I51-'Año 2013'!$I51</f>
        <v>967</v>
      </c>
      <c r="L51" s="283">
        <f>$J51-'Año 2013'!$J51</f>
        <v>155</v>
      </c>
      <c r="M51" s="89"/>
    </row>
    <row r="52" spans="1:13" x14ac:dyDescent="0.2">
      <c r="A52" s="285">
        <v>46</v>
      </c>
      <c r="B52" s="280" t="s">
        <v>44</v>
      </c>
      <c r="C52" s="281">
        <v>3023487</v>
      </c>
      <c r="D52" s="282">
        <v>61458</v>
      </c>
      <c r="E52" s="281">
        <v>3114055</v>
      </c>
      <c r="F52" s="282">
        <v>62224</v>
      </c>
      <c r="G52" s="281">
        <v>3195120</v>
      </c>
      <c r="H52" s="282">
        <v>63459</v>
      </c>
      <c r="I52" s="281">
        <v>3272160</v>
      </c>
      <c r="J52" s="282">
        <v>63954</v>
      </c>
      <c r="K52" s="281">
        <f>$I52-'Año 2013'!$I52</f>
        <v>333257</v>
      </c>
      <c r="L52" s="283">
        <f>$J52-'Año 2013'!$J52</f>
        <v>3738</v>
      </c>
      <c r="M52" s="89"/>
    </row>
    <row r="53" spans="1:13" x14ac:dyDescent="0.2">
      <c r="A53" s="285">
        <v>47</v>
      </c>
      <c r="B53" s="280" t="s">
        <v>45</v>
      </c>
      <c r="C53" s="281">
        <v>206347</v>
      </c>
      <c r="D53" s="282">
        <v>6685</v>
      </c>
      <c r="E53" s="281">
        <v>216569</v>
      </c>
      <c r="F53" s="282">
        <v>7031</v>
      </c>
      <c r="G53" s="281">
        <v>226800</v>
      </c>
      <c r="H53" s="282">
        <v>7755</v>
      </c>
      <c r="I53" s="281">
        <v>236607</v>
      </c>
      <c r="J53" s="282">
        <v>8229</v>
      </c>
      <c r="K53" s="281">
        <f>$I53-'Año 2013'!$I53</f>
        <v>39014</v>
      </c>
      <c r="L53" s="283">
        <f>$J53-'Año 2013'!$J53</f>
        <v>1874</v>
      </c>
      <c r="M53" s="89"/>
    </row>
    <row r="54" spans="1:13" x14ac:dyDescent="0.2">
      <c r="A54" s="285">
        <v>48</v>
      </c>
      <c r="B54" s="280" t="s">
        <v>46</v>
      </c>
      <c r="C54" s="281">
        <v>10137</v>
      </c>
      <c r="D54" s="282">
        <v>694</v>
      </c>
      <c r="E54" s="281">
        <v>10578</v>
      </c>
      <c r="F54" s="282">
        <v>714</v>
      </c>
      <c r="G54" s="281">
        <v>10961</v>
      </c>
      <c r="H54" s="282">
        <v>757</v>
      </c>
      <c r="I54" s="281">
        <v>11350</v>
      </c>
      <c r="J54" s="282">
        <v>779</v>
      </c>
      <c r="K54" s="281">
        <f>$I54-'Año 2013'!$I54</f>
        <v>1675</v>
      </c>
      <c r="L54" s="283">
        <f>$J54-'Año 2013'!$J54</f>
        <v>112</v>
      </c>
      <c r="M54" s="89"/>
    </row>
    <row r="55" spans="1:13" x14ac:dyDescent="0.2">
      <c r="A55" s="285">
        <v>49</v>
      </c>
      <c r="B55" s="280" t="s">
        <v>47</v>
      </c>
      <c r="C55" s="281">
        <v>81201</v>
      </c>
      <c r="D55" s="282">
        <v>1293</v>
      </c>
      <c r="E55" s="281">
        <v>85789</v>
      </c>
      <c r="F55" s="282">
        <v>1320</v>
      </c>
      <c r="G55" s="281">
        <v>90144</v>
      </c>
      <c r="H55" s="282">
        <v>1399</v>
      </c>
      <c r="I55" s="281">
        <v>94564</v>
      </c>
      <c r="J55" s="282">
        <v>1446</v>
      </c>
      <c r="K55" s="281">
        <f>$I55-'Año 2013'!$I55</f>
        <v>17677</v>
      </c>
      <c r="L55" s="283">
        <f>$J55-'Año 2013'!$J55</f>
        <v>219</v>
      </c>
      <c r="M55" s="91"/>
    </row>
    <row r="56" spans="1:13" x14ac:dyDescent="0.2">
      <c r="A56" s="285">
        <v>50</v>
      </c>
      <c r="B56" s="280" t="s">
        <v>48</v>
      </c>
      <c r="C56" s="281">
        <v>118681</v>
      </c>
      <c r="D56" s="282">
        <v>558</v>
      </c>
      <c r="E56" s="281">
        <v>123168</v>
      </c>
      <c r="F56" s="282">
        <v>582</v>
      </c>
      <c r="G56" s="281">
        <v>126943</v>
      </c>
      <c r="H56" s="282">
        <v>614</v>
      </c>
      <c r="I56" s="281">
        <v>130936</v>
      </c>
      <c r="J56" s="282">
        <v>642</v>
      </c>
      <c r="K56" s="281">
        <f>$I56-'Año 2013'!$I56</f>
        <v>16399</v>
      </c>
      <c r="L56" s="283">
        <f>$J56-'Año 2013'!$J56</f>
        <v>107</v>
      </c>
      <c r="M56" s="89"/>
    </row>
    <row r="57" spans="1:13" x14ac:dyDescent="0.2">
      <c r="A57" s="285">
        <v>51</v>
      </c>
      <c r="B57" s="280" t="s">
        <v>151</v>
      </c>
      <c r="C57" s="281">
        <v>514</v>
      </c>
      <c r="D57" s="282">
        <v>94</v>
      </c>
      <c r="E57" s="281">
        <v>525</v>
      </c>
      <c r="F57" s="282">
        <v>98</v>
      </c>
      <c r="G57" s="281">
        <v>530</v>
      </c>
      <c r="H57" s="282">
        <v>105</v>
      </c>
      <c r="I57" s="281">
        <v>539</v>
      </c>
      <c r="J57" s="282">
        <v>108</v>
      </c>
      <c r="K57" s="281">
        <f>$I57-'Año 2013'!$I57</f>
        <v>28</v>
      </c>
      <c r="L57" s="283">
        <f>$J57-'Año 2013'!$J57</f>
        <v>18</v>
      </c>
      <c r="M57" s="89"/>
    </row>
    <row r="58" spans="1:13" x14ac:dyDescent="0.2">
      <c r="A58" s="285">
        <v>52</v>
      </c>
      <c r="B58" s="280" t="s">
        <v>49</v>
      </c>
      <c r="C58" s="281">
        <v>41825</v>
      </c>
      <c r="D58" s="282">
        <v>7501</v>
      </c>
      <c r="E58" s="281">
        <v>42979</v>
      </c>
      <c r="F58" s="282">
        <v>7744</v>
      </c>
      <c r="G58" s="281">
        <v>43920</v>
      </c>
      <c r="H58" s="282">
        <v>8100</v>
      </c>
      <c r="I58" s="281">
        <v>44821</v>
      </c>
      <c r="J58" s="282">
        <v>8341</v>
      </c>
      <c r="K58" s="281">
        <f>$I58-'Año 2013'!$I58</f>
        <v>3964</v>
      </c>
      <c r="L58" s="283">
        <f>$J58-'Año 2013'!$J58</f>
        <v>1059</v>
      </c>
      <c r="M58" s="89"/>
    </row>
    <row r="59" spans="1:13" x14ac:dyDescent="0.2">
      <c r="A59" s="285">
        <v>53</v>
      </c>
      <c r="B59" s="280" t="s">
        <v>50</v>
      </c>
      <c r="C59" s="281">
        <v>13767</v>
      </c>
      <c r="D59" s="282">
        <v>668</v>
      </c>
      <c r="E59" s="281">
        <v>14382</v>
      </c>
      <c r="F59" s="282">
        <v>693</v>
      </c>
      <c r="G59" s="281">
        <v>15051</v>
      </c>
      <c r="H59" s="282">
        <v>749</v>
      </c>
      <c r="I59" s="281">
        <v>15630</v>
      </c>
      <c r="J59" s="282">
        <v>769</v>
      </c>
      <c r="K59" s="281">
        <f>$I59-'Año 2013'!$I59</f>
        <v>2217</v>
      </c>
      <c r="L59" s="283">
        <f>$J59-'Año 2013'!$J59</f>
        <v>118</v>
      </c>
      <c r="M59" s="91"/>
    </row>
    <row r="60" spans="1:13" x14ac:dyDescent="0.2">
      <c r="A60" s="285">
        <v>54</v>
      </c>
      <c r="B60" s="280" t="s">
        <v>51</v>
      </c>
      <c r="C60" s="281">
        <v>423142</v>
      </c>
      <c r="D60" s="282">
        <v>1133</v>
      </c>
      <c r="E60" s="281">
        <v>438560</v>
      </c>
      <c r="F60" s="282">
        <v>1169</v>
      </c>
      <c r="G60" s="281">
        <v>453794</v>
      </c>
      <c r="H60" s="282">
        <v>1212</v>
      </c>
      <c r="I60" s="281">
        <v>468186</v>
      </c>
      <c r="J60" s="282">
        <v>1245</v>
      </c>
      <c r="K60" s="281">
        <f>$I60-'Año 2013'!$I60</f>
        <v>61298</v>
      </c>
      <c r="L60" s="283">
        <f>$J60-'Año 2013'!$J60</f>
        <v>132</v>
      </c>
      <c r="M60" s="89"/>
    </row>
    <row r="61" spans="1:13" x14ac:dyDescent="0.2">
      <c r="A61" s="285">
        <v>55</v>
      </c>
      <c r="B61" s="280" t="s">
        <v>52</v>
      </c>
      <c r="C61" s="281">
        <v>5677</v>
      </c>
      <c r="D61" s="282">
        <v>336</v>
      </c>
      <c r="E61" s="281">
        <v>5920</v>
      </c>
      <c r="F61" s="282">
        <v>354</v>
      </c>
      <c r="G61" s="281">
        <v>6139</v>
      </c>
      <c r="H61" s="282">
        <v>374</v>
      </c>
      <c r="I61" s="281">
        <v>6306</v>
      </c>
      <c r="J61" s="282">
        <v>393</v>
      </c>
      <c r="K61" s="281">
        <f>$I61-'Año 2013'!$I61</f>
        <v>843</v>
      </c>
      <c r="L61" s="283">
        <f>$J61-'Año 2013'!$J61</f>
        <v>70</v>
      </c>
      <c r="M61" s="89"/>
    </row>
    <row r="62" spans="1:13" x14ac:dyDescent="0.2">
      <c r="A62" s="285">
        <v>56</v>
      </c>
      <c r="B62" s="280" t="s">
        <v>53</v>
      </c>
      <c r="C62" s="281">
        <v>157713</v>
      </c>
      <c r="D62" s="282">
        <v>8967</v>
      </c>
      <c r="E62" s="281">
        <v>164892</v>
      </c>
      <c r="F62" s="282">
        <v>9215</v>
      </c>
      <c r="G62" s="281">
        <v>172224</v>
      </c>
      <c r="H62" s="282">
        <v>9849</v>
      </c>
      <c r="I62" s="281">
        <v>180454</v>
      </c>
      <c r="J62" s="282">
        <v>10213</v>
      </c>
      <c r="K62" s="281">
        <f>$I62-'Año 2013'!$I62</f>
        <v>27818</v>
      </c>
      <c r="L62" s="283">
        <f>$J62-'Año 2013'!$J62</f>
        <v>1601</v>
      </c>
      <c r="M62" s="91"/>
    </row>
    <row r="63" spans="1:13" x14ac:dyDescent="0.2">
      <c r="A63" s="285">
        <v>57</v>
      </c>
      <c r="B63" s="280" t="s">
        <v>472</v>
      </c>
      <c r="C63" s="281">
        <v>7239</v>
      </c>
      <c r="D63" s="282">
        <v>981</v>
      </c>
      <c r="E63" s="281">
        <v>7780</v>
      </c>
      <c r="F63" s="282">
        <v>989</v>
      </c>
      <c r="G63" s="281">
        <v>8258</v>
      </c>
      <c r="H63" s="282">
        <v>1035</v>
      </c>
      <c r="I63" s="281">
        <v>8751</v>
      </c>
      <c r="J63" s="282">
        <v>1056</v>
      </c>
      <c r="K63" s="281">
        <f>$I63-'Año 2013'!$I63</f>
        <v>2063</v>
      </c>
      <c r="L63" s="283">
        <f>$J63-'Año 2013'!$J63</f>
        <v>91</v>
      </c>
      <c r="M63" s="91"/>
    </row>
    <row r="64" spans="1:13" x14ac:dyDescent="0.2">
      <c r="A64" s="285">
        <v>58</v>
      </c>
      <c r="B64" s="280" t="s">
        <v>473</v>
      </c>
      <c r="C64" s="281">
        <v>2402</v>
      </c>
      <c r="D64" s="282">
        <v>602</v>
      </c>
      <c r="E64" s="281">
        <v>2604</v>
      </c>
      <c r="F64" s="282">
        <v>647</v>
      </c>
      <c r="G64" s="281">
        <v>2754</v>
      </c>
      <c r="H64" s="282">
        <v>690</v>
      </c>
      <c r="I64" s="281">
        <v>2896</v>
      </c>
      <c r="J64" s="282">
        <v>727</v>
      </c>
      <c r="K64" s="281">
        <f>$I64-'Año 2013'!$I64</f>
        <v>658</v>
      </c>
      <c r="L64" s="283">
        <f>$J64-'Año 2013'!$J64</f>
        <v>152</v>
      </c>
      <c r="M64" s="91"/>
    </row>
    <row r="65" spans="1:13" x14ac:dyDescent="0.2">
      <c r="A65" s="285">
        <v>59</v>
      </c>
      <c r="B65" s="280" t="s">
        <v>474</v>
      </c>
      <c r="C65" s="281">
        <v>6484</v>
      </c>
      <c r="D65" s="282">
        <v>1186</v>
      </c>
      <c r="E65" s="281">
        <v>6979</v>
      </c>
      <c r="F65" s="282">
        <v>1213</v>
      </c>
      <c r="G65" s="281">
        <v>7410</v>
      </c>
      <c r="H65" s="282">
        <v>1249</v>
      </c>
      <c r="I65" s="281">
        <v>7858</v>
      </c>
      <c r="J65" s="282">
        <v>1270</v>
      </c>
      <c r="K65" s="281">
        <f>$I65-'Año 2013'!$I65</f>
        <v>1891</v>
      </c>
      <c r="L65" s="283">
        <f>$J65-'Año 2013'!$J65</f>
        <v>97</v>
      </c>
      <c r="M65" s="91"/>
    </row>
    <row r="66" spans="1:13" x14ac:dyDescent="0.2">
      <c r="A66" s="285">
        <v>60</v>
      </c>
      <c r="B66" s="280" t="s">
        <v>246</v>
      </c>
      <c r="C66" s="281">
        <v>25602</v>
      </c>
      <c r="D66" s="282">
        <v>2334</v>
      </c>
      <c r="E66" s="281">
        <v>27967</v>
      </c>
      <c r="F66" s="282">
        <v>2619</v>
      </c>
      <c r="G66" s="281">
        <v>29361</v>
      </c>
      <c r="H66" s="282">
        <v>2941</v>
      </c>
      <c r="I66" s="281">
        <v>30593</v>
      </c>
      <c r="J66" s="282">
        <v>3171</v>
      </c>
      <c r="K66" s="281">
        <f>$I66-'Año 2013'!$I66</f>
        <v>7241</v>
      </c>
      <c r="L66" s="283">
        <f>$J66-'Año 2013'!$J66</f>
        <v>999</v>
      </c>
      <c r="M66" s="91"/>
    </row>
    <row r="67" spans="1:13" x14ac:dyDescent="0.2">
      <c r="A67" s="285">
        <v>61</v>
      </c>
      <c r="B67" s="280" t="s">
        <v>242</v>
      </c>
      <c r="C67" s="281">
        <v>106376</v>
      </c>
      <c r="D67" s="282">
        <v>16388</v>
      </c>
      <c r="E67" s="281">
        <v>114168</v>
      </c>
      <c r="F67" s="282">
        <v>17845</v>
      </c>
      <c r="G67" s="281">
        <v>120124</v>
      </c>
      <c r="H67" s="282">
        <v>19717</v>
      </c>
      <c r="I67" s="281">
        <v>125413</v>
      </c>
      <c r="J67" s="282">
        <v>20890</v>
      </c>
      <c r="K67" s="281">
        <f>$I67-'Año 2013'!$I67</f>
        <v>26113</v>
      </c>
      <c r="L67" s="283">
        <f>$J67-'Año 2013'!$J67</f>
        <v>5305</v>
      </c>
      <c r="M67" s="91"/>
    </row>
    <row r="68" spans="1:13" x14ac:dyDescent="0.2">
      <c r="A68" s="285">
        <v>62</v>
      </c>
      <c r="B68" s="280" t="s">
        <v>245</v>
      </c>
      <c r="C68" s="281">
        <v>16794</v>
      </c>
      <c r="D68" s="282">
        <v>2127</v>
      </c>
      <c r="E68" s="281">
        <v>17931</v>
      </c>
      <c r="F68" s="282">
        <v>2238</v>
      </c>
      <c r="G68" s="281">
        <v>18660</v>
      </c>
      <c r="H68" s="282">
        <v>2390</v>
      </c>
      <c r="I68" s="281">
        <v>19308</v>
      </c>
      <c r="J68" s="282">
        <v>2459</v>
      </c>
      <c r="K68" s="281">
        <f>$I68-'Año 2013'!$I68</f>
        <v>3637</v>
      </c>
      <c r="L68" s="283">
        <f>$J68-'Año 2013'!$J68</f>
        <v>411</v>
      </c>
      <c r="M68" s="91"/>
    </row>
    <row r="69" spans="1:13" x14ac:dyDescent="0.2">
      <c r="A69" s="285">
        <v>63</v>
      </c>
      <c r="B69" s="280" t="s">
        <v>239</v>
      </c>
      <c r="C69" s="281">
        <v>779</v>
      </c>
      <c r="D69" s="282">
        <v>284</v>
      </c>
      <c r="E69" s="281">
        <v>834</v>
      </c>
      <c r="F69" s="282">
        <v>301</v>
      </c>
      <c r="G69" s="281">
        <v>877</v>
      </c>
      <c r="H69" s="282">
        <v>329</v>
      </c>
      <c r="I69" s="281">
        <v>921</v>
      </c>
      <c r="J69" s="282">
        <v>342</v>
      </c>
      <c r="K69" s="281">
        <f>$I69-'Año 2013'!$I69</f>
        <v>188</v>
      </c>
      <c r="L69" s="283">
        <f>$J69-'Año 2013'!$J69</f>
        <v>74</v>
      </c>
      <c r="M69" s="91"/>
    </row>
    <row r="70" spans="1:13" x14ac:dyDescent="0.2">
      <c r="A70" s="285">
        <v>64</v>
      </c>
      <c r="B70" s="280" t="s">
        <v>248</v>
      </c>
      <c r="C70" s="281">
        <v>98202</v>
      </c>
      <c r="D70" s="282">
        <v>662</v>
      </c>
      <c r="E70" s="281">
        <v>107915</v>
      </c>
      <c r="F70" s="282">
        <v>726</v>
      </c>
      <c r="G70" s="281">
        <v>116649</v>
      </c>
      <c r="H70" s="282">
        <v>787</v>
      </c>
      <c r="I70" s="281">
        <v>124823</v>
      </c>
      <c r="J70" s="282">
        <v>836</v>
      </c>
      <c r="K70" s="281">
        <f>$I70-'Año 2013'!$I70</f>
        <v>35818</v>
      </c>
      <c r="L70" s="283">
        <f>$J70-'Año 2013'!$J70</f>
        <v>213</v>
      </c>
      <c r="M70" s="91"/>
    </row>
    <row r="71" spans="1:13" x14ac:dyDescent="0.2">
      <c r="A71" s="285">
        <v>65</v>
      </c>
      <c r="B71" s="280" t="s">
        <v>249</v>
      </c>
      <c r="C71" s="281">
        <v>319601</v>
      </c>
      <c r="D71" s="282">
        <v>1578</v>
      </c>
      <c r="E71" s="281">
        <v>346169</v>
      </c>
      <c r="F71" s="282">
        <v>1663</v>
      </c>
      <c r="G71" s="281">
        <v>372254</v>
      </c>
      <c r="H71" s="282">
        <v>1863</v>
      </c>
      <c r="I71" s="281">
        <v>399040</v>
      </c>
      <c r="J71" s="282">
        <v>2000</v>
      </c>
      <c r="K71" s="281">
        <f>$I71-'Año 2013'!$I71</f>
        <v>104620</v>
      </c>
      <c r="L71" s="283">
        <f>$J71-'Año 2013'!$J71</f>
        <v>515</v>
      </c>
      <c r="M71" s="91"/>
    </row>
    <row r="72" spans="1:13" x14ac:dyDescent="0.2">
      <c r="A72" s="285">
        <v>66</v>
      </c>
      <c r="B72" s="280" t="s">
        <v>247</v>
      </c>
      <c r="C72" s="281">
        <v>522634</v>
      </c>
      <c r="D72" s="282">
        <v>28156</v>
      </c>
      <c r="E72" s="281">
        <v>562128</v>
      </c>
      <c r="F72" s="282">
        <v>31090</v>
      </c>
      <c r="G72" s="281">
        <v>597989</v>
      </c>
      <c r="H72" s="282">
        <v>36077</v>
      </c>
      <c r="I72" s="281">
        <v>633078</v>
      </c>
      <c r="J72" s="282">
        <v>39023</v>
      </c>
      <c r="K72" s="281">
        <f>$I72-'Año 2013'!$I72</f>
        <v>148144</v>
      </c>
      <c r="L72" s="283">
        <f>$J72-'Año 2013'!$J72</f>
        <v>13054</v>
      </c>
      <c r="M72" s="91"/>
    </row>
    <row r="73" spans="1:13" x14ac:dyDescent="0.2">
      <c r="A73" s="285">
        <v>67</v>
      </c>
      <c r="B73" s="280" t="s">
        <v>240</v>
      </c>
      <c r="C73" s="281">
        <v>951</v>
      </c>
      <c r="D73" s="282">
        <v>773</v>
      </c>
      <c r="E73" s="281">
        <v>996</v>
      </c>
      <c r="F73" s="282">
        <v>800</v>
      </c>
      <c r="G73" s="281">
        <v>1026</v>
      </c>
      <c r="H73" s="282">
        <v>869</v>
      </c>
      <c r="I73" s="281">
        <v>1072</v>
      </c>
      <c r="J73" s="282">
        <v>909</v>
      </c>
      <c r="K73" s="281">
        <f>$I73-'Año 2013'!$I73</f>
        <v>160</v>
      </c>
      <c r="L73" s="283">
        <f>$J73-'Año 2013'!$J73</f>
        <v>174</v>
      </c>
      <c r="M73" s="91"/>
    </row>
    <row r="74" spans="1:13" x14ac:dyDescent="0.2">
      <c r="A74" s="285">
        <v>68</v>
      </c>
      <c r="B74" s="280" t="s">
        <v>237</v>
      </c>
      <c r="C74" s="281">
        <v>1369</v>
      </c>
      <c r="D74" s="282">
        <v>432</v>
      </c>
      <c r="E74" s="281">
        <v>1463</v>
      </c>
      <c r="F74" s="282">
        <v>458</v>
      </c>
      <c r="G74" s="281">
        <v>1549</v>
      </c>
      <c r="H74" s="282">
        <v>496</v>
      </c>
      <c r="I74" s="281">
        <v>1613</v>
      </c>
      <c r="J74" s="282">
        <v>520</v>
      </c>
      <c r="K74" s="281">
        <f>$I74-'Año 2013'!$I74</f>
        <v>325</v>
      </c>
      <c r="L74" s="283">
        <f>$J74-'Año 2013'!$J74</f>
        <v>107</v>
      </c>
      <c r="M74" s="91"/>
    </row>
    <row r="75" spans="1:13" x14ac:dyDescent="0.2">
      <c r="A75" s="285">
        <v>69</v>
      </c>
      <c r="B75" s="280" t="s">
        <v>243</v>
      </c>
      <c r="C75" s="281">
        <v>1657</v>
      </c>
      <c r="D75" s="282">
        <v>335</v>
      </c>
      <c r="E75" s="281">
        <v>1715</v>
      </c>
      <c r="F75" s="282">
        <v>352</v>
      </c>
      <c r="G75" s="281">
        <v>1796</v>
      </c>
      <c r="H75" s="282">
        <v>383</v>
      </c>
      <c r="I75" s="281">
        <v>1878</v>
      </c>
      <c r="J75" s="282">
        <v>398</v>
      </c>
      <c r="K75" s="281">
        <f>$I75-'Año 2013'!$I75</f>
        <v>307</v>
      </c>
      <c r="L75" s="283">
        <f>$J75-'Año 2013'!$J75</f>
        <v>69</v>
      </c>
      <c r="M75" s="91"/>
    </row>
    <row r="76" spans="1:13" x14ac:dyDescent="0.2">
      <c r="A76" s="285">
        <v>70</v>
      </c>
      <c r="B76" s="280" t="s">
        <v>288</v>
      </c>
      <c r="C76" s="281">
        <v>3591</v>
      </c>
      <c r="D76" s="282">
        <v>452</v>
      </c>
      <c r="E76" s="281">
        <v>4441</v>
      </c>
      <c r="F76" s="282">
        <v>593</v>
      </c>
      <c r="G76" s="281">
        <v>5188</v>
      </c>
      <c r="H76" s="282">
        <v>762</v>
      </c>
      <c r="I76" s="281">
        <v>5906</v>
      </c>
      <c r="J76" s="282">
        <v>883</v>
      </c>
      <c r="K76" s="281">
        <f>$I76-'Año 2013'!$I76</f>
        <v>3218</v>
      </c>
      <c r="L76" s="283">
        <f>$J76-'Año 2013'!$J76</f>
        <v>574</v>
      </c>
      <c r="M76" s="91"/>
    </row>
    <row r="77" spans="1:13" x14ac:dyDescent="0.2">
      <c r="A77" s="285">
        <v>71</v>
      </c>
      <c r="B77" s="280" t="s">
        <v>289</v>
      </c>
      <c r="C77" s="281">
        <v>1037</v>
      </c>
      <c r="D77" s="282">
        <v>112</v>
      </c>
      <c r="E77" s="281">
        <v>1294</v>
      </c>
      <c r="F77" s="282">
        <v>132</v>
      </c>
      <c r="G77" s="281">
        <v>1561</v>
      </c>
      <c r="H77" s="282">
        <v>191</v>
      </c>
      <c r="I77" s="281">
        <v>1766</v>
      </c>
      <c r="J77" s="282">
        <v>220</v>
      </c>
      <c r="K77" s="281">
        <f>$I77-'Año 2013'!$I77</f>
        <v>968</v>
      </c>
      <c r="L77" s="283">
        <f>$J77-'Año 2013'!$J77</f>
        <v>139</v>
      </c>
      <c r="M77" s="91"/>
    </row>
    <row r="78" spans="1:13" x14ac:dyDescent="0.2">
      <c r="A78" s="285">
        <v>72</v>
      </c>
      <c r="B78" s="280" t="s">
        <v>290</v>
      </c>
      <c r="C78" s="281">
        <v>840</v>
      </c>
      <c r="D78" s="282">
        <v>187</v>
      </c>
      <c r="E78" s="281">
        <v>1057</v>
      </c>
      <c r="F78" s="282">
        <v>206</v>
      </c>
      <c r="G78" s="281">
        <v>1253</v>
      </c>
      <c r="H78" s="282">
        <v>284</v>
      </c>
      <c r="I78" s="281">
        <v>1459</v>
      </c>
      <c r="J78" s="282">
        <v>324</v>
      </c>
      <c r="K78" s="281">
        <f>$I78-'Año 2013'!$I78</f>
        <v>872</v>
      </c>
      <c r="L78" s="283">
        <f>$J78-'Año 2013'!$J78</f>
        <v>177</v>
      </c>
      <c r="M78" s="91"/>
    </row>
    <row r="79" spans="1:13" x14ac:dyDescent="0.2">
      <c r="A79" s="285">
        <v>73</v>
      </c>
      <c r="B79" s="280" t="s">
        <v>291</v>
      </c>
      <c r="C79" s="281">
        <v>53</v>
      </c>
      <c r="D79" s="282">
        <v>8</v>
      </c>
      <c r="E79" s="281">
        <v>68</v>
      </c>
      <c r="F79" s="282">
        <v>9</v>
      </c>
      <c r="G79" s="281">
        <v>81</v>
      </c>
      <c r="H79" s="282">
        <v>14</v>
      </c>
      <c r="I79" s="281">
        <v>99</v>
      </c>
      <c r="J79" s="282">
        <v>17</v>
      </c>
      <c r="K79" s="281">
        <f>$I79-'Año 2013'!$I79</f>
        <v>57</v>
      </c>
      <c r="L79" s="283">
        <f>$J79-'Año 2013'!$J79</f>
        <v>10</v>
      </c>
      <c r="M79" s="91"/>
    </row>
    <row r="80" spans="1:13" x14ac:dyDescent="0.2">
      <c r="A80" s="285">
        <v>74</v>
      </c>
      <c r="B80" s="280" t="s">
        <v>292</v>
      </c>
      <c r="C80" s="281">
        <v>1108</v>
      </c>
      <c r="D80" s="282">
        <v>98</v>
      </c>
      <c r="E80" s="281">
        <v>1419</v>
      </c>
      <c r="F80" s="282">
        <v>126</v>
      </c>
      <c r="G80" s="281">
        <v>1706</v>
      </c>
      <c r="H80" s="282">
        <v>172</v>
      </c>
      <c r="I80" s="281">
        <v>2042</v>
      </c>
      <c r="J80" s="282">
        <v>205</v>
      </c>
      <c r="K80" s="281">
        <f>$I80-'Año 2013'!$I80</f>
        <v>1240</v>
      </c>
      <c r="L80" s="283">
        <f>$J80-'Año 2013'!$J80</f>
        <v>140</v>
      </c>
      <c r="M80" s="91"/>
    </row>
    <row r="81" spans="1:13" x14ac:dyDescent="0.2">
      <c r="A81" s="285">
        <v>75</v>
      </c>
      <c r="B81" s="280" t="s">
        <v>293</v>
      </c>
      <c r="C81" s="281">
        <v>7699</v>
      </c>
      <c r="D81" s="282">
        <v>5098</v>
      </c>
      <c r="E81" s="281">
        <v>8735</v>
      </c>
      <c r="F81" s="282">
        <v>5993</v>
      </c>
      <c r="G81" s="281">
        <v>9529</v>
      </c>
      <c r="H81" s="282">
        <v>7380</v>
      </c>
      <c r="I81" s="281">
        <v>10223</v>
      </c>
      <c r="J81" s="282">
        <v>8089</v>
      </c>
      <c r="K81" s="281">
        <f>$I81-'Año 2013'!$I81</f>
        <v>3697</v>
      </c>
      <c r="L81" s="283">
        <f>$J81-'Año 2013'!$J81</f>
        <v>3712</v>
      </c>
      <c r="M81" s="91"/>
    </row>
    <row r="82" spans="1:13" x14ac:dyDescent="0.2">
      <c r="A82" s="285">
        <v>76</v>
      </c>
      <c r="B82" s="280" t="s">
        <v>294</v>
      </c>
      <c r="C82" s="281">
        <v>117785</v>
      </c>
      <c r="D82" s="282">
        <v>16467</v>
      </c>
      <c r="E82" s="281">
        <v>147073</v>
      </c>
      <c r="F82" s="282">
        <v>21258</v>
      </c>
      <c r="G82" s="281">
        <v>169914</v>
      </c>
      <c r="H82" s="282">
        <v>27035</v>
      </c>
      <c r="I82" s="281">
        <v>189530</v>
      </c>
      <c r="J82" s="282">
        <v>30393</v>
      </c>
      <c r="K82" s="281">
        <f>$I82-'Año 2013'!$I82</f>
        <v>108254</v>
      </c>
      <c r="L82" s="283">
        <f>$J82-'Año 2013'!$J82</f>
        <v>17751</v>
      </c>
      <c r="M82" s="91"/>
    </row>
    <row r="83" spans="1:13" x14ac:dyDescent="0.2">
      <c r="A83" s="285">
        <v>77</v>
      </c>
      <c r="B83" s="280" t="s">
        <v>295</v>
      </c>
      <c r="C83" s="281">
        <v>23</v>
      </c>
      <c r="D83" s="282">
        <v>9</v>
      </c>
      <c r="E83" s="281">
        <v>37</v>
      </c>
      <c r="F83" s="282">
        <v>12</v>
      </c>
      <c r="G83" s="281">
        <v>52</v>
      </c>
      <c r="H83" s="282">
        <v>18</v>
      </c>
      <c r="I83" s="281">
        <v>70</v>
      </c>
      <c r="J83" s="282">
        <v>23</v>
      </c>
      <c r="K83" s="281">
        <f>$I83-'Año 2013'!$I83</f>
        <v>70</v>
      </c>
      <c r="L83" s="283">
        <f>$J83-'Año 2013'!$J83</f>
        <v>15</v>
      </c>
      <c r="M83" s="91"/>
    </row>
    <row r="84" spans="1:13" x14ac:dyDescent="0.2">
      <c r="A84" s="285">
        <v>78</v>
      </c>
      <c r="B84" s="280" t="s">
        <v>296</v>
      </c>
      <c r="C84" s="281">
        <v>4017</v>
      </c>
      <c r="D84" s="282">
        <v>954</v>
      </c>
      <c r="E84" s="281">
        <v>4528</v>
      </c>
      <c r="F84" s="282">
        <v>1098</v>
      </c>
      <c r="G84" s="281">
        <v>4943</v>
      </c>
      <c r="H84" s="282">
        <v>1297</v>
      </c>
      <c r="I84" s="281">
        <v>5290</v>
      </c>
      <c r="J84" s="282">
        <v>1398</v>
      </c>
      <c r="K84" s="281">
        <f>$I84-'Año 2013'!$I84</f>
        <v>1925</v>
      </c>
      <c r="L84" s="283">
        <f>$J84-'Año 2013'!$J84</f>
        <v>603</v>
      </c>
      <c r="M84" s="91"/>
    </row>
    <row r="85" spans="1:13" x14ac:dyDescent="0.2">
      <c r="A85" s="285">
        <v>79</v>
      </c>
      <c r="B85" s="280" t="s">
        <v>297</v>
      </c>
      <c r="C85" s="281">
        <v>1210</v>
      </c>
      <c r="D85" s="282">
        <v>78</v>
      </c>
      <c r="E85" s="281">
        <v>1424</v>
      </c>
      <c r="F85" s="282">
        <v>86</v>
      </c>
      <c r="G85" s="281">
        <v>1653</v>
      </c>
      <c r="H85" s="282">
        <v>116</v>
      </c>
      <c r="I85" s="281">
        <v>1716</v>
      </c>
      <c r="J85" s="282">
        <v>137</v>
      </c>
      <c r="K85" s="281">
        <f>$I85-'Año 2013'!$I85</f>
        <v>634</v>
      </c>
      <c r="L85" s="283">
        <f>$J85-'Año 2013'!$J85</f>
        <v>76</v>
      </c>
      <c r="M85" s="91"/>
    </row>
    <row r="86" spans="1:13" x14ac:dyDescent="0.2">
      <c r="A86" s="285">
        <v>80</v>
      </c>
      <c r="B86" s="280" t="s">
        <v>298</v>
      </c>
      <c r="C86" s="281">
        <v>7348</v>
      </c>
      <c r="D86" s="282">
        <v>2072</v>
      </c>
      <c r="E86" s="281">
        <v>11065</v>
      </c>
      <c r="F86" s="282">
        <v>3327</v>
      </c>
      <c r="G86" s="281">
        <v>15765</v>
      </c>
      <c r="H86" s="282">
        <v>4686</v>
      </c>
      <c r="I86" s="281">
        <v>20492</v>
      </c>
      <c r="J86" s="282">
        <v>5822</v>
      </c>
      <c r="K86" s="281">
        <f>$I86-'Año 2013'!$I86</f>
        <v>16251</v>
      </c>
      <c r="L86" s="283">
        <f>$J86-'Año 2013'!$J86</f>
        <v>4476</v>
      </c>
      <c r="M86" s="91"/>
    </row>
    <row r="87" spans="1:13" x14ac:dyDescent="0.2">
      <c r="A87" s="285">
        <v>0</v>
      </c>
      <c r="B87" s="280" t="s">
        <v>145</v>
      </c>
      <c r="C87" s="281"/>
      <c r="D87" s="282"/>
      <c r="E87" s="281"/>
      <c r="F87" s="282"/>
      <c r="G87" s="281"/>
      <c r="H87" s="282"/>
      <c r="I87" s="281"/>
      <c r="J87" s="282"/>
      <c r="K87" s="281">
        <f>$I87-'Año 2013'!$I87</f>
        <v>0</v>
      </c>
      <c r="L87" s="283">
        <f>$J87-'Año 2013'!$J87</f>
        <v>0</v>
      </c>
      <c r="M87" s="91"/>
    </row>
    <row r="88" spans="1:13" x14ac:dyDescent="0.2">
      <c r="A88" s="288"/>
      <c r="B88" s="276" t="s">
        <v>60</v>
      </c>
      <c r="C88" s="277">
        <f t="shared" ref="C88:L88" si="0">SUM(C7:C87)</f>
        <v>19867885</v>
      </c>
      <c r="D88" s="278">
        <f t="shared" si="0"/>
        <v>1012575</v>
      </c>
      <c r="E88" s="277">
        <f t="shared" si="0"/>
        <v>20699251</v>
      </c>
      <c r="F88" s="278">
        <f t="shared" si="0"/>
        <v>1057064</v>
      </c>
      <c r="G88" s="277">
        <f t="shared" si="0"/>
        <v>21499841</v>
      </c>
      <c r="H88" s="278">
        <f t="shared" si="0"/>
        <v>1122674</v>
      </c>
      <c r="I88" s="277">
        <f t="shared" si="0"/>
        <v>22218828</v>
      </c>
      <c r="J88" s="278">
        <f t="shared" si="0"/>
        <v>1160019</v>
      </c>
      <c r="K88" s="277">
        <f>SUM(K7:K87)</f>
        <v>3062912</v>
      </c>
      <c r="L88" s="279">
        <f t="shared" si="0"/>
        <v>180115</v>
      </c>
      <c r="M88" s="92"/>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x14ac:dyDescent="0.2">
      <c r="A124" s="72"/>
      <c r="B124" s="72"/>
      <c r="C124" s="72"/>
      <c r="D124" s="85"/>
      <c r="E124" s="85"/>
      <c r="F124" s="85"/>
      <c r="G124" s="85"/>
      <c r="H124" s="85"/>
      <c r="I124" s="85"/>
      <c r="J124" s="85"/>
      <c r="K124" s="85"/>
      <c r="L124" s="85"/>
      <c r="M124" s="85"/>
    </row>
    <row r="125" spans="1:13" x14ac:dyDescent="0.2">
      <c r="A125" s="72"/>
      <c r="B125" s="72"/>
      <c r="C125" s="72"/>
      <c r="D125" s="85"/>
      <c r="E125" s="85"/>
      <c r="F125" s="85"/>
      <c r="G125" s="85"/>
      <c r="H125" s="85"/>
      <c r="I125" s="85"/>
      <c r="J125" s="85"/>
      <c r="K125" s="85"/>
      <c r="L125" s="85"/>
      <c r="M125" s="85"/>
    </row>
    <row r="126" spans="1:13" x14ac:dyDescent="0.2">
      <c r="A126" s="72"/>
      <c r="B126" s="72"/>
      <c r="C126" s="72"/>
      <c r="D126" s="85"/>
      <c r="E126" s="85"/>
      <c r="F126" s="85"/>
      <c r="G126" s="85"/>
      <c r="H126" s="85"/>
      <c r="I126" s="85"/>
      <c r="J126" s="85"/>
      <c r="K126" s="85"/>
      <c r="L126" s="85"/>
      <c r="M126" s="85"/>
    </row>
  </sheetData>
  <mergeCells count="10">
    <mergeCell ref="A4:A6"/>
    <mergeCell ref="B4:B6"/>
    <mergeCell ref="C4:D4"/>
    <mergeCell ref="E4:F4"/>
    <mergeCell ref="A2:L2"/>
    <mergeCell ref="I4:J4"/>
    <mergeCell ref="K4:L4"/>
    <mergeCell ref="K5:K6"/>
    <mergeCell ref="L5:L6"/>
    <mergeCell ref="G4:H4"/>
  </mergeCells>
  <pageMargins left="0.74803149606299213" right="0.74803149606299213" top="0.98425196850393704" bottom="0.98425196850393704" header="0" footer="0"/>
  <pageSetup scale="37" orientation="portrait" r:id="rId1"/>
  <headerFooter alignWithMargins="0"/>
  <ignoredErrors>
    <ignoredError sqref="C88:L88"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2:Q126"/>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2" width="14.7109375" style="75" customWidth="1"/>
    <col min="13" max="13" width="10.140625" style="75" customWidth="1"/>
    <col min="14" max="16384" width="11.42578125" style="75"/>
  </cols>
  <sheetData>
    <row r="2" spans="1:17" ht="15" x14ac:dyDescent="0.2">
      <c r="A2" s="367" t="s">
        <v>423</v>
      </c>
      <c r="B2" s="367"/>
      <c r="C2" s="367"/>
      <c r="D2" s="367"/>
      <c r="E2" s="367"/>
      <c r="F2" s="367"/>
      <c r="G2" s="367"/>
      <c r="H2" s="367"/>
      <c r="I2" s="367"/>
      <c r="J2" s="367"/>
      <c r="K2" s="367"/>
      <c r="L2" s="367"/>
      <c r="M2" s="86"/>
    </row>
    <row r="3" spans="1:17" ht="15" x14ac:dyDescent="0.2">
      <c r="A3" s="267"/>
      <c r="B3" s="267"/>
      <c r="C3" s="267"/>
      <c r="D3" s="267"/>
      <c r="E3" s="267"/>
      <c r="F3" s="267"/>
      <c r="G3" s="267"/>
      <c r="H3" s="267"/>
      <c r="I3" s="86"/>
      <c r="J3" s="86"/>
      <c r="K3" s="86"/>
      <c r="L3" s="86"/>
      <c r="M3" s="86"/>
    </row>
    <row r="4" spans="1:17" ht="38.25" customHeight="1" x14ac:dyDescent="0.2">
      <c r="A4" s="369" t="s">
        <v>233</v>
      </c>
      <c r="B4" s="375" t="s">
        <v>0</v>
      </c>
      <c r="C4" s="372" t="s">
        <v>302</v>
      </c>
      <c r="D4" s="372"/>
      <c r="E4" s="372" t="s">
        <v>304</v>
      </c>
      <c r="F4" s="372"/>
      <c r="G4" s="372" t="s">
        <v>306</v>
      </c>
      <c r="H4" s="372"/>
      <c r="I4" s="372" t="s">
        <v>307</v>
      </c>
      <c r="J4" s="372"/>
      <c r="K4" s="373" t="s">
        <v>475</v>
      </c>
      <c r="L4" s="374"/>
      <c r="M4" s="87"/>
    </row>
    <row r="5" spans="1:17" ht="15" customHeight="1" x14ac:dyDescent="0.2">
      <c r="A5" s="370"/>
      <c r="B5" s="376"/>
      <c r="C5" s="272" t="s">
        <v>54</v>
      </c>
      <c r="D5" s="273" t="s">
        <v>55</v>
      </c>
      <c r="E5" s="272" t="s">
        <v>54</v>
      </c>
      <c r="F5" s="273" t="s">
        <v>55</v>
      </c>
      <c r="G5" s="272" t="s">
        <v>54</v>
      </c>
      <c r="H5" s="273" t="s">
        <v>55</v>
      </c>
      <c r="I5" s="272" t="s">
        <v>54</v>
      </c>
      <c r="J5" s="273" t="s">
        <v>55</v>
      </c>
      <c r="K5" s="378" t="s">
        <v>54</v>
      </c>
      <c r="L5" s="380" t="s">
        <v>55</v>
      </c>
      <c r="M5" s="88"/>
      <c r="Q5" s="80"/>
    </row>
    <row r="6" spans="1:17" ht="15" customHeight="1" x14ac:dyDescent="0.2">
      <c r="A6" s="371"/>
      <c r="B6" s="377"/>
      <c r="C6" s="286">
        <v>42094</v>
      </c>
      <c r="D6" s="287">
        <v>42094</v>
      </c>
      <c r="E6" s="286">
        <v>42185</v>
      </c>
      <c r="F6" s="287">
        <v>42185</v>
      </c>
      <c r="G6" s="286">
        <v>42277</v>
      </c>
      <c r="H6" s="287">
        <v>42277</v>
      </c>
      <c r="I6" s="286">
        <v>42369</v>
      </c>
      <c r="J6" s="287">
        <v>42369</v>
      </c>
      <c r="K6" s="379"/>
      <c r="L6" s="381"/>
      <c r="M6" s="88"/>
    </row>
    <row r="7" spans="1:17" x14ac:dyDescent="0.2">
      <c r="A7" s="285">
        <v>1</v>
      </c>
      <c r="B7" s="280" t="s">
        <v>1</v>
      </c>
      <c r="C7" s="281">
        <v>35500</v>
      </c>
      <c r="D7" s="282">
        <v>3106</v>
      </c>
      <c r="E7" s="281">
        <v>36572</v>
      </c>
      <c r="F7" s="282">
        <v>3196</v>
      </c>
      <c r="G7" s="281">
        <v>37774</v>
      </c>
      <c r="H7" s="282">
        <v>3301</v>
      </c>
      <c r="I7" s="281">
        <v>38878</v>
      </c>
      <c r="J7" s="282">
        <v>3410</v>
      </c>
      <c r="K7" s="281">
        <f>$I7-'Año 2014'!$I7</f>
        <v>4479</v>
      </c>
      <c r="L7" s="283">
        <f>$J7-'Año 2014'!$J7</f>
        <v>383</v>
      </c>
      <c r="M7" s="89"/>
      <c r="O7" s="20"/>
      <c r="P7" s="20"/>
    </row>
    <row r="8" spans="1:17" x14ac:dyDescent="0.2">
      <c r="A8" s="285">
        <v>2</v>
      </c>
      <c r="B8" s="280" t="s">
        <v>2</v>
      </c>
      <c r="C8" s="281">
        <v>68047</v>
      </c>
      <c r="D8" s="282">
        <v>3525</v>
      </c>
      <c r="E8" s="281">
        <v>69455</v>
      </c>
      <c r="F8" s="282">
        <v>3633</v>
      </c>
      <c r="G8" s="281">
        <v>70973</v>
      </c>
      <c r="H8" s="282">
        <v>3740</v>
      </c>
      <c r="I8" s="281">
        <v>72489</v>
      </c>
      <c r="J8" s="282">
        <v>3839</v>
      </c>
      <c r="K8" s="281">
        <f>$I8-'Año 2014'!$I8</f>
        <v>6035</v>
      </c>
      <c r="L8" s="283">
        <f>$J8-'Año 2014'!$J8</f>
        <v>386</v>
      </c>
      <c r="M8" s="89"/>
      <c r="O8" s="20"/>
      <c r="P8" s="20"/>
    </row>
    <row r="9" spans="1:17" x14ac:dyDescent="0.2">
      <c r="A9" s="285">
        <v>3</v>
      </c>
      <c r="B9" s="280" t="s">
        <v>3</v>
      </c>
      <c r="C9" s="281">
        <v>2379733</v>
      </c>
      <c r="D9" s="282">
        <v>13189</v>
      </c>
      <c r="E9" s="281">
        <v>2553614</v>
      </c>
      <c r="F9" s="282">
        <v>13598</v>
      </c>
      <c r="G9" s="281">
        <v>2717057</v>
      </c>
      <c r="H9" s="282">
        <v>14001</v>
      </c>
      <c r="I9" s="281">
        <v>2877336</v>
      </c>
      <c r="J9" s="282">
        <v>14377</v>
      </c>
      <c r="K9" s="281">
        <f>$I9-'Año 2014'!$I9</f>
        <v>663393</v>
      </c>
      <c r="L9" s="283">
        <f>$J9-'Año 2014'!$J9</f>
        <v>1526</v>
      </c>
      <c r="M9" s="89"/>
      <c r="O9" s="20"/>
      <c r="P9" s="20"/>
    </row>
    <row r="10" spans="1:17" x14ac:dyDescent="0.2">
      <c r="A10" s="285">
        <v>4</v>
      </c>
      <c r="B10" s="280" t="s">
        <v>4</v>
      </c>
      <c r="C10" s="281">
        <v>140770</v>
      </c>
      <c r="D10" s="282">
        <v>8008</v>
      </c>
      <c r="E10" s="281">
        <v>144877</v>
      </c>
      <c r="F10" s="282">
        <v>8320</v>
      </c>
      <c r="G10" s="281">
        <v>149073</v>
      </c>
      <c r="H10" s="282">
        <v>8674</v>
      </c>
      <c r="I10" s="281">
        <v>153247</v>
      </c>
      <c r="J10" s="282">
        <v>9016</v>
      </c>
      <c r="K10" s="281">
        <f>$I10-'Año 2014'!$I10</f>
        <v>17260</v>
      </c>
      <c r="L10" s="283">
        <f>$J10-'Año 2014'!$J10</f>
        <v>1275</v>
      </c>
      <c r="M10" s="89"/>
    </row>
    <row r="11" spans="1:17" x14ac:dyDescent="0.2">
      <c r="A11" s="285">
        <v>5</v>
      </c>
      <c r="B11" s="280" t="s">
        <v>5</v>
      </c>
      <c r="C11" s="281">
        <v>776433</v>
      </c>
      <c r="D11" s="282">
        <v>9662</v>
      </c>
      <c r="E11" s="281">
        <v>799380</v>
      </c>
      <c r="F11" s="282">
        <v>9986</v>
      </c>
      <c r="G11" s="281">
        <v>824295</v>
      </c>
      <c r="H11" s="282">
        <v>10295</v>
      </c>
      <c r="I11" s="281">
        <v>847129</v>
      </c>
      <c r="J11" s="282">
        <v>10650</v>
      </c>
      <c r="K11" s="281">
        <f>$I11-'Año 2014'!$I11</f>
        <v>95838</v>
      </c>
      <c r="L11" s="283">
        <f>$J11-'Año 2014'!$J11</f>
        <v>1253</v>
      </c>
      <c r="M11" s="89"/>
    </row>
    <row r="12" spans="1:17" x14ac:dyDescent="0.2">
      <c r="A12" s="285">
        <v>6</v>
      </c>
      <c r="B12" s="280" t="s">
        <v>6</v>
      </c>
      <c r="C12" s="281">
        <v>9559</v>
      </c>
      <c r="D12" s="282">
        <v>6418</v>
      </c>
      <c r="E12" s="281">
        <v>9792</v>
      </c>
      <c r="F12" s="282">
        <v>6515</v>
      </c>
      <c r="G12" s="281">
        <v>10069</v>
      </c>
      <c r="H12" s="282">
        <v>6636</v>
      </c>
      <c r="I12" s="281">
        <v>10301</v>
      </c>
      <c r="J12" s="282">
        <v>6719</v>
      </c>
      <c r="K12" s="281">
        <f>$I12-'Año 2014'!$I12</f>
        <v>964</v>
      </c>
      <c r="L12" s="283">
        <f>$J12-'Año 2014'!$J12</f>
        <v>387</v>
      </c>
      <c r="M12" s="89"/>
    </row>
    <row r="13" spans="1:17" x14ac:dyDescent="0.2">
      <c r="A13" s="285">
        <v>7</v>
      </c>
      <c r="B13" s="280" t="s">
        <v>7</v>
      </c>
      <c r="C13" s="281">
        <v>1077533</v>
      </c>
      <c r="D13" s="282">
        <v>96660</v>
      </c>
      <c r="E13" s="281">
        <v>1103814</v>
      </c>
      <c r="F13" s="282">
        <v>99132</v>
      </c>
      <c r="G13" s="281">
        <v>1130967</v>
      </c>
      <c r="H13" s="282">
        <v>101675</v>
      </c>
      <c r="I13" s="281">
        <v>1156835</v>
      </c>
      <c r="J13" s="282">
        <v>103962</v>
      </c>
      <c r="K13" s="281">
        <f>$I13-'Año 2014'!$I13</f>
        <v>107927</v>
      </c>
      <c r="L13" s="283">
        <f>$J13-'Año 2014'!$J13</f>
        <v>9632</v>
      </c>
      <c r="M13" s="89"/>
    </row>
    <row r="14" spans="1:17" x14ac:dyDescent="0.2">
      <c r="A14" s="285">
        <v>8</v>
      </c>
      <c r="B14" s="280" t="s">
        <v>8</v>
      </c>
      <c r="C14" s="281">
        <v>100556</v>
      </c>
      <c r="D14" s="282">
        <v>22275</v>
      </c>
      <c r="E14" s="281">
        <v>103513</v>
      </c>
      <c r="F14" s="282">
        <v>22997</v>
      </c>
      <c r="G14" s="281">
        <v>106751</v>
      </c>
      <c r="H14" s="282">
        <v>23692</v>
      </c>
      <c r="I14" s="281">
        <v>110238</v>
      </c>
      <c r="J14" s="282">
        <v>24500</v>
      </c>
      <c r="K14" s="281">
        <f>$I14-'Año 2014'!$I14</f>
        <v>12789</v>
      </c>
      <c r="L14" s="283">
        <f>$J14-'Año 2014'!$J14</f>
        <v>2825</v>
      </c>
      <c r="M14" s="89"/>
    </row>
    <row r="15" spans="1:17" x14ac:dyDescent="0.2">
      <c r="A15" s="285">
        <v>9</v>
      </c>
      <c r="B15" s="280" t="s">
        <v>9</v>
      </c>
      <c r="C15" s="281">
        <v>8071</v>
      </c>
      <c r="D15" s="282">
        <v>310</v>
      </c>
      <c r="E15" s="281">
        <v>8240</v>
      </c>
      <c r="F15" s="282">
        <v>324</v>
      </c>
      <c r="G15" s="281">
        <v>8421</v>
      </c>
      <c r="H15" s="282">
        <v>331</v>
      </c>
      <c r="I15" s="281">
        <v>8609</v>
      </c>
      <c r="J15" s="282">
        <v>336</v>
      </c>
      <c r="K15" s="281">
        <f>$I15-'Año 2014'!$I15</f>
        <v>770</v>
      </c>
      <c r="L15" s="283">
        <f>$J15-'Año 2014'!$J15</f>
        <v>36</v>
      </c>
      <c r="M15" s="89"/>
    </row>
    <row r="16" spans="1:17" x14ac:dyDescent="0.2">
      <c r="A16" s="285">
        <v>10</v>
      </c>
      <c r="B16" s="280" t="s">
        <v>10</v>
      </c>
      <c r="C16" s="281">
        <v>6028</v>
      </c>
      <c r="D16" s="282">
        <v>1478</v>
      </c>
      <c r="E16" s="281">
        <v>6246</v>
      </c>
      <c r="F16" s="282">
        <v>1498</v>
      </c>
      <c r="G16" s="281">
        <v>6443</v>
      </c>
      <c r="H16" s="282">
        <v>1515</v>
      </c>
      <c r="I16" s="281">
        <v>6640</v>
      </c>
      <c r="J16" s="282">
        <v>1556</v>
      </c>
      <c r="K16" s="281">
        <f>$I16-'Año 2014'!$I16</f>
        <v>791</v>
      </c>
      <c r="L16" s="283">
        <f>$J16-'Año 2014'!$J16</f>
        <v>111</v>
      </c>
      <c r="M16" s="89"/>
    </row>
    <row r="17" spans="1:15" x14ac:dyDescent="0.2">
      <c r="A17" s="285">
        <v>11</v>
      </c>
      <c r="B17" s="280" t="s">
        <v>11</v>
      </c>
      <c r="C17" s="281">
        <v>538159</v>
      </c>
      <c r="D17" s="282">
        <v>18887</v>
      </c>
      <c r="E17" s="281">
        <v>552487</v>
      </c>
      <c r="F17" s="282">
        <v>19420</v>
      </c>
      <c r="G17" s="281">
        <v>567061</v>
      </c>
      <c r="H17" s="282">
        <v>19952</v>
      </c>
      <c r="I17" s="281">
        <v>583203</v>
      </c>
      <c r="J17" s="282">
        <v>20473</v>
      </c>
      <c r="K17" s="281">
        <f>$I17-'Año 2014'!$I17</f>
        <v>61483</v>
      </c>
      <c r="L17" s="283">
        <f>$J17-'Año 2014'!$J17</f>
        <v>2045</v>
      </c>
      <c r="M17" s="89"/>
    </row>
    <row r="18" spans="1:15" ht="15" x14ac:dyDescent="0.2">
      <c r="A18" s="285">
        <v>12</v>
      </c>
      <c r="B18" s="280" t="s">
        <v>12</v>
      </c>
      <c r="C18" s="281">
        <v>21603</v>
      </c>
      <c r="D18" s="282">
        <v>1594</v>
      </c>
      <c r="E18" s="281">
        <v>22250</v>
      </c>
      <c r="F18" s="282">
        <v>1654</v>
      </c>
      <c r="G18" s="281">
        <v>22971</v>
      </c>
      <c r="H18" s="282">
        <v>1709</v>
      </c>
      <c r="I18" s="281">
        <v>23655</v>
      </c>
      <c r="J18" s="282">
        <v>1765</v>
      </c>
      <c r="K18" s="281">
        <f>$I18-'Año 2014'!$I18</f>
        <v>2764</v>
      </c>
      <c r="L18" s="283">
        <f>$J18-'Año 2014'!$J18</f>
        <v>221</v>
      </c>
      <c r="M18" s="89"/>
      <c r="O18" s="180"/>
    </row>
    <row r="19" spans="1:15" x14ac:dyDescent="0.2">
      <c r="A19" s="285">
        <v>13</v>
      </c>
      <c r="B19" s="280" t="s">
        <v>13</v>
      </c>
      <c r="C19" s="281">
        <v>3729</v>
      </c>
      <c r="D19" s="282">
        <v>430</v>
      </c>
      <c r="E19" s="281">
        <v>3816</v>
      </c>
      <c r="F19" s="282">
        <v>455</v>
      </c>
      <c r="G19" s="281">
        <v>3910</v>
      </c>
      <c r="H19" s="282">
        <v>478</v>
      </c>
      <c r="I19" s="281">
        <v>3999</v>
      </c>
      <c r="J19" s="282">
        <v>501</v>
      </c>
      <c r="K19" s="281">
        <f>$I19-'Año 2014'!$I19</f>
        <v>368</v>
      </c>
      <c r="L19" s="283">
        <f>$J19-'Año 2014'!$J19</f>
        <v>87</v>
      </c>
      <c r="M19" s="89"/>
    </row>
    <row r="20" spans="1:15" x14ac:dyDescent="0.2">
      <c r="A20" s="285">
        <v>14</v>
      </c>
      <c r="B20" s="280" t="s">
        <v>14</v>
      </c>
      <c r="C20" s="281">
        <v>10546</v>
      </c>
      <c r="D20" s="282">
        <v>1187</v>
      </c>
      <c r="E20" s="281">
        <v>10829</v>
      </c>
      <c r="F20" s="282">
        <v>1234</v>
      </c>
      <c r="G20" s="281">
        <v>11108</v>
      </c>
      <c r="H20" s="282">
        <v>1270</v>
      </c>
      <c r="I20" s="281">
        <v>11405</v>
      </c>
      <c r="J20" s="282">
        <v>1305</v>
      </c>
      <c r="K20" s="281">
        <f>$I20-'Año 2014'!$I20</f>
        <v>1124</v>
      </c>
      <c r="L20" s="283">
        <f>$J20-'Año 2014'!$J20</f>
        <v>148</v>
      </c>
      <c r="M20" s="89"/>
    </row>
    <row r="21" spans="1:15" x14ac:dyDescent="0.2">
      <c r="A21" s="285">
        <v>15</v>
      </c>
      <c r="B21" s="280" t="s">
        <v>15</v>
      </c>
      <c r="C21" s="281">
        <v>25247</v>
      </c>
      <c r="D21" s="282">
        <v>2396</v>
      </c>
      <c r="E21" s="281">
        <v>25805</v>
      </c>
      <c r="F21" s="282">
        <v>2473</v>
      </c>
      <c r="G21" s="281">
        <v>26501</v>
      </c>
      <c r="H21" s="282">
        <v>2553</v>
      </c>
      <c r="I21" s="281">
        <v>27132</v>
      </c>
      <c r="J21" s="282">
        <v>2653</v>
      </c>
      <c r="K21" s="281">
        <f>$I21-'Año 2014'!$I21</f>
        <v>2550</v>
      </c>
      <c r="L21" s="283">
        <f>$J21-'Año 2014'!$J21</f>
        <v>323</v>
      </c>
      <c r="M21" s="89"/>
    </row>
    <row r="22" spans="1:15" x14ac:dyDescent="0.2">
      <c r="A22" s="285">
        <v>16</v>
      </c>
      <c r="B22" s="280" t="s">
        <v>16</v>
      </c>
      <c r="C22" s="281">
        <v>15578</v>
      </c>
      <c r="D22" s="282">
        <v>2575</v>
      </c>
      <c r="E22" s="281">
        <v>15918</v>
      </c>
      <c r="F22" s="282">
        <v>2649</v>
      </c>
      <c r="G22" s="281">
        <v>16233</v>
      </c>
      <c r="H22" s="282">
        <v>2727</v>
      </c>
      <c r="I22" s="281">
        <v>16520</v>
      </c>
      <c r="J22" s="282">
        <v>2805</v>
      </c>
      <c r="K22" s="281">
        <f>$I22-'Año 2014'!$I22</f>
        <v>1283</v>
      </c>
      <c r="L22" s="283">
        <f>$J22-'Año 2014'!$J22</f>
        <v>295</v>
      </c>
      <c r="M22" s="89"/>
    </row>
    <row r="23" spans="1:15" x14ac:dyDescent="0.2">
      <c r="A23" s="285">
        <v>17</v>
      </c>
      <c r="B23" s="280" t="s">
        <v>17</v>
      </c>
      <c r="C23" s="281">
        <v>16256</v>
      </c>
      <c r="D23" s="282">
        <v>2801</v>
      </c>
      <c r="E23" s="281">
        <v>16751</v>
      </c>
      <c r="F23" s="282">
        <v>2900</v>
      </c>
      <c r="G23" s="281">
        <v>17283</v>
      </c>
      <c r="H23" s="282">
        <v>2988</v>
      </c>
      <c r="I23" s="281">
        <v>17803</v>
      </c>
      <c r="J23" s="282">
        <v>3058</v>
      </c>
      <c r="K23" s="281">
        <f>$I23-'Año 2014'!$I23</f>
        <v>2094</v>
      </c>
      <c r="L23" s="283">
        <f>$J23-'Año 2014'!$J23</f>
        <v>343</v>
      </c>
      <c r="M23" s="89"/>
    </row>
    <row r="24" spans="1:15" s="76" customFormat="1" x14ac:dyDescent="0.2">
      <c r="A24" s="285">
        <v>18</v>
      </c>
      <c r="B24" s="280" t="s">
        <v>470</v>
      </c>
      <c r="C24" s="281">
        <v>80708</v>
      </c>
      <c r="D24" s="282">
        <v>6684</v>
      </c>
      <c r="E24" s="281">
        <v>91860</v>
      </c>
      <c r="F24" s="282">
        <v>6976</v>
      </c>
      <c r="G24" s="281">
        <v>103946</v>
      </c>
      <c r="H24" s="282">
        <v>7314</v>
      </c>
      <c r="I24" s="281">
        <v>117100</v>
      </c>
      <c r="J24" s="282">
        <v>7635</v>
      </c>
      <c r="K24" s="281">
        <f>$I24-'Año 2014'!$I24</f>
        <v>48160</v>
      </c>
      <c r="L24" s="283">
        <f>$J24-'Año 2014'!$J24</f>
        <v>1228</v>
      </c>
      <c r="M24" s="91"/>
    </row>
    <row r="25" spans="1:15" x14ac:dyDescent="0.2">
      <c r="A25" s="285">
        <v>19</v>
      </c>
      <c r="B25" s="280" t="s">
        <v>19</v>
      </c>
      <c r="C25" s="281">
        <v>3028809</v>
      </c>
      <c r="D25" s="282">
        <v>101332</v>
      </c>
      <c r="E25" s="281">
        <v>3109364</v>
      </c>
      <c r="F25" s="282">
        <v>105872</v>
      </c>
      <c r="G25" s="281">
        <v>3206237</v>
      </c>
      <c r="H25" s="282">
        <v>112628</v>
      </c>
      <c r="I25" s="281">
        <v>3266798</v>
      </c>
      <c r="J25" s="282">
        <v>117576</v>
      </c>
      <c r="K25" s="281">
        <f>$I25-'Año 2014'!$I25</f>
        <v>272478</v>
      </c>
      <c r="L25" s="283">
        <f>$J25-'Año 2014'!$J25</f>
        <v>17376</v>
      </c>
      <c r="M25" s="89"/>
    </row>
    <row r="26" spans="1:15" x14ac:dyDescent="0.2">
      <c r="A26" s="285">
        <v>20</v>
      </c>
      <c r="B26" s="280" t="s">
        <v>20</v>
      </c>
      <c r="C26" s="281">
        <v>231497</v>
      </c>
      <c r="D26" s="282">
        <v>895</v>
      </c>
      <c r="E26" s="281">
        <v>238429</v>
      </c>
      <c r="F26" s="282">
        <v>922</v>
      </c>
      <c r="G26" s="281">
        <v>248959</v>
      </c>
      <c r="H26" s="282">
        <v>975</v>
      </c>
      <c r="I26" s="281">
        <v>255987</v>
      </c>
      <c r="J26" s="282">
        <v>1007</v>
      </c>
      <c r="K26" s="281">
        <f>$I26-'Año 2014'!$I26</f>
        <v>29463</v>
      </c>
      <c r="L26" s="283">
        <f>$J26-'Año 2014'!$J26</f>
        <v>141</v>
      </c>
      <c r="M26" s="89"/>
    </row>
    <row r="27" spans="1:15" x14ac:dyDescent="0.2">
      <c r="A27" s="285">
        <v>21</v>
      </c>
      <c r="B27" s="280" t="s">
        <v>21</v>
      </c>
      <c r="C27" s="281">
        <v>2565077</v>
      </c>
      <c r="D27" s="282">
        <v>202624</v>
      </c>
      <c r="E27" s="281">
        <v>2602352</v>
      </c>
      <c r="F27" s="282">
        <v>207744</v>
      </c>
      <c r="G27" s="281">
        <v>2644094</v>
      </c>
      <c r="H27" s="282">
        <v>213017</v>
      </c>
      <c r="I27" s="281">
        <v>2680931</v>
      </c>
      <c r="J27" s="282">
        <v>217649</v>
      </c>
      <c r="K27" s="281">
        <f>$I27-'Año 2014'!$I27</f>
        <v>150249</v>
      </c>
      <c r="L27" s="283">
        <f>$J27-'Año 2014'!$J27</f>
        <v>18965</v>
      </c>
      <c r="M27" s="89"/>
    </row>
    <row r="28" spans="1:15" x14ac:dyDescent="0.2">
      <c r="A28" s="285">
        <v>22</v>
      </c>
      <c r="B28" s="280" t="s">
        <v>22</v>
      </c>
      <c r="C28" s="281">
        <v>10326</v>
      </c>
      <c r="D28" s="282">
        <v>2025</v>
      </c>
      <c r="E28" s="281">
        <v>10990</v>
      </c>
      <c r="F28" s="282">
        <v>2091</v>
      </c>
      <c r="G28" s="281">
        <v>11636</v>
      </c>
      <c r="H28" s="282">
        <v>2164</v>
      </c>
      <c r="I28" s="281">
        <v>12285</v>
      </c>
      <c r="J28" s="282">
        <v>2256</v>
      </c>
      <c r="K28" s="281">
        <f>$I28-'Año 2014'!$I28</f>
        <v>2603</v>
      </c>
      <c r="L28" s="283">
        <f>$J28-'Año 2014'!$J28</f>
        <v>298</v>
      </c>
      <c r="M28" s="89"/>
    </row>
    <row r="29" spans="1:15" x14ac:dyDescent="0.2">
      <c r="A29" s="285">
        <v>23</v>
      </c>
      <c r="B29" s="280" t="s">
        <v>23</v>
      </c>
      <c r="C29" s="281">
        <v>878526</v>
      </c>
      <c r="D29" s="282">
        <v>121650</v>
      </c>
      <c r="E29" s="281">
        <v>912228</v>
      </c>
      <c r="F29" s="282">
        <v>125887</v>
      </c>
      <c r="G29" s="281">
        <v>942195</v>
      </c>
      <c r="H29" s="282">
        <v>130216</v>
      </c>
      <c r="I29" s="281">
        <v>969024</v>
      </c>
      <c r="J29" s="282">
        <v>134024</v>
      </c>
      <c r="K29" s="281">
        <f>$I29-'Año 2014'!$I29</f>
        <v>117166</v>
      </c>
      <c r="L29" s="283">
        <f>$J29-'Año 2014'!$J29</f>
        <v>16705</v>
      </c>
      <c r="M29" s="89"/>
    </row>
    <row r="30" spans="1:15" x14ac:dyDescent="0.2">
      <c r="A30" s="285">
        <v>24</v>
      </c>
      <c r="B30" s="280" t="s">
        <v>471</v>
      </c>
      <c r="C30" s="281">
        <v>193232</v>
      </c>
      <c r="D30" s="282">
        <v>5538</v>
      </c>
      <c r="E30" s="281">
        <v>197691</v>
      </c>
      <c r="F30" s="282">
        <v>5706</v>
      </c>
      <c r="G30" s="281">
        <v>201972</v>
      </c>
      <c r="H30" s="282">
        <v>5876</v>
      </c>
      <c r="I30" s="281">
        <v>205959</v>
      </c>
      <c r="J30" s="282">
        <v>6052</v>
      </c>
      <c r="K30" s="281">
        <f>$I30-'Año 2014'!$I30</f>
        <v>17084</v>
      </c>
      <c r="L30" s="283">
        <f>$J30-'Año 2014'!$J30</f>
        <v>627</v>
      </c>
      <c r="M30" s="90"/>
    </row>
    <row r="31" spans="1:15" x14ac:dyDescent="0.2">
      <c r="A31" s="285">
        <v>25</v>
      </c>
      <c r="B31" s="280" t="s">
        <v>25</v>
      </c>
      <c r="C31" s="281">
        <v>47103</v>
      </c>
      <c r="D31" s="282">
        <v>5035</v>
      </c>
      <c r="E31" s="281">
        <v>48522</v>
      </c>
      <c r="F31" s="282">
        <v>5210</v>
      </c>
      <c r="G31" s="281">
        <v>50076</v>
      </c>
      <c r="H31" s="282">
        <v>5351</v>
      </c>
      <c r="I31" s="281">
        <v>51672</v>
      </c>
      <c r="J31" s="282">
        <v>5502</v>
      </c>
      <c r="K31" s="281">
        <f>$I31-'Año 2014'!$I31</f>
        <v>6304</v>
      </c>
      <c r="L31" s="283">
        <f>$J31-'Año 2014'!$J31</f>
        <v>565</v>
      </c>
      <c r="M31" s="89"/>
    </row>
    <row r="32" spans="1:15" x14ac:dyDescent="0.2">
      <c r="A32" s="285">
        <v>26</v>
      </c>
      <c r="B32" s="280" t="s">
        <v>150</v>
      </c>
      <c r="C32" s="281">
        <v>178297</v>
      </c>
      <c r="D32" s="282">
        <v>14220</v>
      </c>
      <c r="E32" s="281">
        <v>183504</v>
      </c>
      <c r="F32" s="282">
        <v>14801</v>
      </c>
      <c r="G32" s="281">
        <v>189468</v>
      </c>
      <c r="H32" s="282">
        <v>15389</v>
      </c>
      <c r="I32" s="281">
        <v>194733</v>
      </c>
      <c r="J32" s="282">
        <v>15968</v>
      </c>
      <c r="K32" s="281">
        <f>$I32-'Año 2014'!$I32</f>
        <v>22067</v>
      </c>
      <c r="L32" s="283">
        <f>$J32-'Año 2014'!$J32</f>
        <v>2286</v>
      </c>
      <c r="M32" s="91"/>
    </row>
    <row r="33" spans="1:13" x14ac:dyDescent="0.2">
      <c r="A33" s="285">
        <v>27</v>
      </c>
      <c r="B33" s="280" t="s">
        <v>27</v>
      </c>
      <c r="C33" s="281">
        <v>120387</v>
      </c>
      <c r="D33" s="282">
        <v>1224</v>
      </c>
      <c r="E33" s="281">
        <v>123718</v>
      </c>
      <c r="F33" s="282">
        <v>1266</v>
      </c>
      <c r="G33" s="281">
        <v>126940</v>
      </c>
      <c r="H33" s="282">
        <v>1306</v>
      </c>
      <c r="I33" s="281">
        <v>130192</v>
      </c>
      <c r="J33" s="282">
        <v>1343</v>
      </c>
      <c r="K33" s="281">
        <f>$I33-'Año 2014'!$I33</f>
        <v>14021</v>
      </c>
      <c r="L33" s="283">
        <f>$J33-'Año 2014'!$J33</f>
        <v>159</v>
      </c>
      <c r="M33" s="89"/>
    </row>
    <row r="34" spans="1:13" x14ac:dyDescent="0.2">
      <c r="A34" s="285">
        <v>28</v>
      </c>
      <c r="B34" s="280" t="s">
        <v>28</v>
      </c>
      <c r="C34" s="281">
        <v>33598</v>
      </c>
      <c r="D34" s="282">
        <v>4730</v>
      </c>
      <c r="E34" s="281">
        <v>34571</v>
      </c>
      <c r="F34" s="282">
        <v>4875</v>
      </c>
      <c r="G34" s="281">
        <v>35588</v>
      </c>
      <c r="H34" s="282">
        <v>5035</v>
      </c>
      <c r="I34" s="281">
        <v>36623</v>
      </c>
      <c r="J34" s="282">
        <v>5180</v>
      </c>
      <c r="K34" s="281">
        <f>$I34-'Año 2014'!$I34</f>
        <v>4018</v>
      </c>
      <c r="L34" s="283">
        <f>$J34-'Año 2014'!$J34</f>
        <v>571</v>
      </c>
      <c r="M34" s="89"/>
    </row>
    <row r="35" spans="1:13" x14ac:dyDescent="0.2">
      <c r="A35" s="285">
        <v>29</v>
      </c>
      <c r="B35" s="280" t="s">
        <v>29</v>
      </c>
      <c r="C35" s="281">
        <v>1180011</v>
      </c>
      <c r="D35" s="282">
        <v>12780</v>
      </c>
      <c r="E35" s="281">
        <v>1222051</v>
      </c>
      <c r="F35" s="282">
        <v>13520</v>
      </c>
      <c r="G35" s="281">
        <v>1266218</v>
      </c>
      <c r="H35" s="282">
        <v>14295</v>
      </c>
      <c r="I35" s="281">
        <v>1312028</v>
      </c>
      <c r="J35" s="282">
        <v>15159</v>
      </c>
      <c r="K35" s="281">
        <f>$I35-'Año 2014'!$I35</f>
        <v>177907</v>
      </c>
      <c r="L35" s="283">
        <f>$J35-'Año 2014'!$J35</f>
        <v>2996</v>
      </c>
      <c r="M35" s="89"/>
    </row>
    <row r="36" spans="1:13" x14ac:dyDescent="0.2">
      <c r="A36" s="285">
        <v>30</v>
      </c>
      <c r="B36" s="280" t="s">
        <v>30</v>
      </c>
      <c r="C36" s="281">
        <v>80785</v>
      </c>
      <c r="D36" s="282">
        <v>4401</v>
      </c>
      <c r="E36" s="281">
        <v>82896</v>
      </c>
      <c r="F36" s="282">
        <v>4543</v>
      </c>
      <c r="G36" s="281">
        <v>85071</v>
      </c>
      <c r="H36" s="282">
        <v>4670</v>
      </c>
      <c r="I36" s="281">
        <v>87242</v>
      </c>
      <c r="J36" s="282">
        <v>4807</v>
      </c>
      <c r="K36" s="281">
        <f>$I36-'Año 2014'!$I36</f>
        <v>8796</v>
      </c>
      <c r="L36" s="283">
        <f>$J36-'Año 2014'!$J36</f>
        <v>514</v>
      </c>
      <c r="M36" s="89"/>
    </row>
    <row r="37" spans="1:13" x14ac:dyDescent="0.2">
      <c r="A37" s="285">
        <v>31</v>
      </c>
      <c r="B37" s="280" t="s">
        <v>31</v>
      </c>
      <c r="C37" s="281">
        <v>237986</v>
      </c>
      <c r="D37" s="282">
        <v>4706</v>
      </c>
      <c r="E37" s="281">
        <v>245341</v>
      </c>
      <c r="F37" s="282">
        <v>4861</v>
      </c>
      <c r="G37" s="281">
        <v>252900</v>
      </c>
      <c r="H37" s="282">
        <v>5016</v>
      </c>
      <c r="I37" s="281">
        <v>260253</v>
      </c>
      <c r="J37" s="282">
        <v>5164</v>
      </c>
      <c r="K37" s="281">
        <f>$I37-'Año 2014'!$I37</f>
        <v>30017</v>
      </c>
      <c r="L37" s="283">
        <f>$J37-'Año 2014'!$J37</f>
        <v>582</v>
      </c>
      <c r="M37" s="89"/>
    </row>
    <row r="38" spans="1:13" x14ac:dyDescent="0.2">
      <c r="A38" s="285">
        <v>32</v>
      </c>
      <c r="B38" s="280" t="s">
        <v>32</v>
      </c>
      <c r="C38" s="281">
        <v>18268</v>
      </c>
      <c r="D38" s="282">
        <v>1576</v>
      </c>
      <c r="E38" s="281">
        <v>18889</v>
      </c>
      <c r="F38" s="282">
        <v>1627</v>
      </c>
      <c r="G38" s="281">
        <v>19419</v>
      </c>
      <c r="H38" s="282">
        <v>1684</v>
      </c>
      <c r="I38" s="281">
        <v>20045</v>
      </c>
      <c r="J38" s="282">
        <v>1748</v>
      </c>
      <c r="K38" s="281">
        <f>$I38-'Año 2014'!$I38</f>
        <v>2459</v>
      </c>
      <c r="L38" s="283">
        <f>$J38-'Año 2014'!$J38</f>
        <v>220</v>
      </c>
      <c r="M38" s="89"/>
    </row>
    <row r="39" spans="1:13" x14ac:dyDescent="0.2">
      <c r="A39" s="285">
        <v>33</v>
      </c>
      <c r="B39" s="280" t="s">
        <v>33</v>
      </c>
      <c r="C39" s="281">
        <v>4664</v>
      </c>
      <c r="D39" s="282">
        <v>312</v>
      </c>
      <c r="E39" s="281">
        <v>4803</v>
      </c>
      <c r="F39" s="282">
        <v>322</v>
      </c>
      <c r="G39" s="281">
        <v>4968</v>
      </c>
      <c r="H39" s="282">
        <v>325</v>
      </c>
      <c r="I39" s="281">
        <v>5120</v>
      </c>
      <c r="J39" s="282">
        <v>336</v>
      </c>
      <c r="K39" s="281">
        <f>$I39-'Año 2014'!$I39</f>
        <v>613</v>
      </c>
      <c r="L39" s="283">
        <f>$J39-'Año 2014'!$J39</f>
        <v>33</v>
      </c>
      <c r="M39" s="89"/>
    </row>
    <row r="40" spans="1:13" x14ac:dyDescent="0.2">
      <c r="A40" s="285">
        <v>34</v>
      </c>
      <c r="B40" s="280" t="s">
        <v>34</v>
      </c>
      <c r="C40" s="281">
        <v>983776</v>
      </c>
      <c r="D40" s="282">
        <v>193617</v>
      </c>
      <c r="E40" s="281">
        <v>998614</v>
      </c>
      <c r="F40" s="282">
        <v>199275</v>
      </c>
      <c r="G40" s="281">
        <v>1012831</v>
      </c>
      <c r="H40" s="282">
        <v>205068</v>
      </c>
      <c r="I40" s="281">
        <v>1026754</v>
      </c>
      <c r="J40" s="282">
        <v>210516</v>
      </c>
      <c r="K40" s="281">
        <f>$I40-'Año 2014'!$I40</f>
        <v>59686</v>
      </c>
      <c r="L40" s="283">
        <f>$J40-'Año 2014'!$J40</f>
        <v>20980</v>
      </c>
      <c r="M40" s="89"/>
    </row>
    <row r="41" spans="1:13" ht="14.25" customHeight="1" x14ac:dyDescent="0.2">
      <c r="A41" s="285">
        <v>35</v>
      </c>
      <c r="B41" s="280" t="s">
        <v>35</v>
      </c>
      <c r="C41" s="281">
        <v>51397</v>
      </c>
      <c r="D41" s="282">
        <v>4703</v>
      </c>
      <c r="E41" s="281">
        <v>54524</v>
      </c>
      <c r="F41" s="282">
        <v>5179</v>
      </c>
      <c r="G41" s="281">
        <v>58133</v>
      </c>
      <c r="H41" s="282">
        <v>5660</v>
      </c>
      <c r="I41" s="281">
        <v>61028</v>
      </c>
      <c r="J41" s="282">
        <v>6119</v>
      </c>
      <c r="K41" s="281">
        <f>$I41-'Año 2014'!$I41</f>
        <v>12859</v>
      </c>
      <c r="L41" s="283">
        <f>$J41-'Año 2014'!$J41</f>
        <v>1786</v>
      </c>
      <c r="M41" s="91"/>
    </row>
    <row r="42" spans="1:13" x14ac:dyDescent="0.2">
      <c r="A42" s="285">
        <v>36</v>
      </c>
      <c r="B42" s="280" t="s">
        <v>36</v>
      </c>
      <c r="C42" s="281">
        <v>409843</v>
      </c>
      <c r="D42" s="282">
        <v>1522</v>
      </c>
      <c r="E42" s="281">
        <v>422835</v>
      </c>
      <c r="F42" s="282">
        <v>1592</v>
      </c>
      <c r="G42" s="281">
        <v>436433</v>
      </c>
      <c r="H42" s="282">
        <v>1664</v>
      </c>
      <c r="I42" s="281">
        <v>450628</v>
      </c>
      <c r="J42" s="282">
        <v>1743</v>
      </c>
      <c r="K42" s="281">
        <f>$I42-'Año 2014'!$I42</f>
        <v>56146</v>
      </c>
      <c r="L42" s="283">
        <f>$J42-'Año 2014'!$J42</f>
        <v>299</v>
      </c>
      <c r="M42" s="89"/>
    </row>
    <row r="43" spans="1:13" ht="12.75" customHeight="1" x14ac:dyDescent="0.2">
      <c r="A43" s="285">
        <v>37</v>
      </c>
      <c r="B43" s="280" t="s">
        <v>37</v>
      </c>
      <c r="C43" s="281">
        <v>178227</v>
      </c>
      <c r="D43" s="282">
        <v>7320</v>
      </c>
      <c r="E43" s="281">
        <v>184959</v>
      </c>
      <c r="F43" s="282">
        <v>7580</v>
      </c>
      <c r="G43" s="281">
        <v>192157</v>
      </c>
      <c r="H43" s="282">
        <v>7860</v>
      </c>
      <c r="I43" s="281">
        <v>198626</v>
      </c>
      <c r="J43" s="282">
        <v>8122</v>
      </c>
      <c r="K43" s="281">
        <f>$I43-'Año 2014'!$I43</f>
        <v>28112</v>
      </c>
      <c r="L43" s="283">
        <f>$J43-'Año 2014'!$J43</f>
        <v>1040</v>
      </c>
      <c r="M43" s="91"/>
    </row>
    <row r="44" spans="1:13" s="76" customFormat="1" x14ac:dyDescent="0.2">
      <c r="A44" s="285">
        <v>38</v>
      </c>
      <c r="B44" s="280" t="s">
        <v>38</v>
      </c>
      <c r="C44" s="281">
        <v>190144</v>
      </c>
      <c r="D44" s="282">
        <v>7155</v>
      </c>
      <c r="E44" s="281">
        <v>194607</v>
      </c>
      <c r="F44" s="282">
        <v>7437</v>
      </c>
      <c r="G44" s="281">
        <v>199898</v>
      </c>
      <c r="H44" s="282">
        <v>7738</v>
      </c>
      <c r="I44" s="281">
        <v>204769</v>
      </c>
      <c r="J44" s="282">
        <v>8016</v>
      </c>
      <c r="K44" s="281">
        <f>$I44-'Año 2014'!$I44</f>
        <v>18720</v>
      </c>
      <c r="L44" s="283">
        <f>$J44-'Año 2014'!$J44</f>
        <v>1034</v>
      </c>
      <c r="M44" s="91"/>
    </row>
    <row r="45" spans="1:13" x14ac:dyDescent="0.2">
      <c r="A45" s="285">
        <v>39</v>
      </c>
      <c r="B45" s="280" t="s">
        <v>39</v>
      </c>
      <c r="C45" s="281">
        <v>235642</v>
      </c>
      <c r="D45" s="282">
        <v>37493</v>
      </c>
      <c r="E45" s="281">
        <v>243397</v>
      </c>
      <c r="F45" s="282">
        <v>39957</v>
      </c>
      <c r="G45" s="281">
        <v>252706</v>
      </c>
      <c r="H45" s="282">
        <v>42224</v>
      </c>
      <c r="I45" s="281">
        <v>260856</v>
      </c>
      <c r="J45" s="282">
        <v>44336</v>
      </c>
      <c r="K45" s="281">
        <f>$I45-'Año 2014'!$I45</f>
        <v>30525</v>
      </c>
      <c r="L45" s="283">
        <f>$J45-'Año 2014'!$J45</f>
        <v>8025</v>
      </c>
      <c r="M45" s="89"/>
    </row>
    <row r="46" spans="1:13" x14ac:dyDescent="0.2">
      <c r="A46" s="285">
        <v>40</v>
      </c>
      <c r="B46" s="280" t="s">
        <v>40</v>
      </c>
      <c r="C46" s="281">
        <v>22931</v>
      </c>
      <c r="D46" s="282">
        <v>2473</v>
      </c>
      <c r="E46" s="281">
        <v>23517</v>
      </c>
      <c r="F46" s="282">
        <v>2558</v>
      </c>
      <c r="G46" s="281">
        <v>24144</v>
      </c>
      <c r="H46" s="282">
        <v>2638</v>
      </c>
      <c r="I46" s="281">
        <v>24739</v>
      </c>
      <c r="J46" s="282">
        <v>2725</v>
      </c>
      <c r="K46" s="281">
        <f>$I46-'Año 2014'!$I46</f>
        <v>2440</v>
      </c>
      <c r="L46" s="283">
        <f>$J46-'Año 2014'!$J46</f>
        <v>346</v>
      </c>
      <c r="M46" s="89"/>
    </row>
    <row r="47" spans="1:13" x14ac:dyDescent="0.2">
      <c r="A47" s="285">
        <v>41</v>
      </c>
      <c r="B47" s="280" t="s">
        <v>41</v>
      </c>
      <c r="C47" s="281">
        <v>432029</v>
      </c>
      <c r="D47" s="282">
        <v>14420</v>
      </c>
      <c r="E47" s="281">
        <v>447414</v>
      </c>
      <c r="F47" s="282">
        <v>15095</v>
      </c>
      <c r="G47" s="281">
        <v>462843</v>
      </c>
      <c r="H47" s="282">
        <v>15815</v>
      </c>
      <c r="I47" s="281">
        <v>478437</v>
      </c>
      <c r="J47" s="282">
        <v>16559</v>
      </c>
      <c r="K47" s="281">
        <f>$I47-'Año 2014'!$I47</f>
        <v>64426</v>
      </c>
      <c r="L47" s="283">
        <f>$J47-'Año 2014'!$J47</f>
        <v>2808</v>
      </c>
      <c r="M47" s="91"/>
    </row>
    <row r="48" spans="1:13" x14ac:dyDescent="0.2">
      <c r="A48" s="285">
        <v>42</v>
      </c>
      <c r="B48" s="280" t="s">
        <v>42</v>
      </c>
      <c r="C48" s="281">
        <v>5689</v>
      </c>
      <c r="D48" s="282">
        <v>644</v>
      </c>
      <c r="E48" s="281">
        <v>5872</v>
      </c>
      <c r="F48" s="282">
        <v>668</v>
      </c>
      <c r="G48" s="281">
        <v>6058</v>
      </c>
      <c r="H48" s="282">
        <v>692</v>
      </c>
      <c r="I48" s="281">
        <v>6229</v>
      </c>
      <c r="J48" s="282">
        <v>723</v>
      </c>
      <c r="K48" s="281">
        <f>$I48-'Año 2014'!$I48</f>
        <v>700</v>
      </c>
      <c r="L48" s="283">
        <f>$J48-'Año 2014'!$J48</f>
        <v>94</v>
      </c>
      <c r="M48" s="91"/>
    </row>
    <row r="49" spans="1:13" x14ac:dyDescent="0.2">
      <c r="A49" s="285">
        <v>43</v>
      </c>
      <c r="B49" s="280" t="s">
        <v>149</v>
      </c>
      <c r="C49" s="281">
        <v>9178</v>
      </c>
      <c r="D49" s="282">
        <v>1525</v>
      </c>
      <c r="E49" s="281">
        <v>9511</v>
      </c>
      <c r="F49" s="282">
        <v>1608</v>
      </c>
      <c r="G49" s="281">
        <v>9870</v>
      </c>
      <c r="H49" s="282">
        <v>1695</v>
      </c>
      <c r="I49" s="281">
        <v>10210</v>
      </c>
      <c r="J49" s="282">
        <v>1765</v>
      </c>
      <c r="K49" s="281">
        <f>$I49-'Año 2014'!$I49</f>
        <v>1422</v>
      </c>
      <c r="L49" s="283">
        <f>$J49-'Año 2014'!$J49</f>
        <v>305</v>
      </c>
      <c r="M49" s="91"/>
    </row>
    <row r="50" spans="1:13" x14ac:dyDescent="0.2">
      <c r="A50" s="285">
        <v>44</v>
      </c>
      <c r="B50" s="280" t="s">
        <v>152</v>
      </c>
      <c r="C50" s="281">
        <v>21941</v>
      </c>
      <c r="D50" s="282">
        <v>10431</v>
      </c>
      <c r="E50" s="281">
        <v>22584</v>
      </c>
      <c r="F50" s="282">
        <v>10872</v>
      </c>
      <c r="G50" s="281">
        <v>23303</v>
      </c>
      <c r="H50" s="282">
        <v>11243</v>
      </c>
      <c r="I50" s="281">
        <v>23965</v>
      </c>
      <c r="J50" s="282">
        <v>11601</v>
      </c>
      <c r="K50" s="281">
        <f>$I50-'Año 2014'!$I50</f>
        <v>2694</v>
      </c>
      <c r="L50" s="283">
        <f>$J50-'Año 2014'!$J50</f>
        <v>1496</v>
      </c>
      <c r="M50" s="89"/>
    </row>
    <row r="51" spans="1:13" x14ac:dyDescent="0.2">
      <c r="A51" s="285">
        <v>45</v>
      </c>
      <c r="B51" s="280" t="s">
        <v>43</v>
      </c>
      <c r="C51" s="281">
        <v>7129</v>
      </c>
      <c r="D51" s="282">
        <v>1017</v>
      </c>
      <c r="E51" s="281">
        <v>7340</v>
      </c>
      <c r="F51" s="282">
        <v>1053</v>
      </c>
      <c r="G51" s="281">
        <v>7607</v>
      </c>
      <c r="H51" s="282">
        <v>1085</v>
      </c>
      <c r="I51" s="281">
        <v>7862</v>
      </c>
      <c r="J51" s="282">
        <v>1122</v>
      </c>
      <c r="K51" s="281">
        <f>$I51-'Año 2014'!$I51</f>
        <v>1029</v>
      </c>
      <c r="L51" s="283">
        <f>$J51-'Año 2014'!$J51</f>
        <v>135</v>
      </c>
      <c r="M51" s="89"/>
    </row>
    <row r="52" spans="1:13" x14ac:dyDescent="0.2">
      <c r="A52" s="285">
        <v>46</v>
      </c>
      <c r="B52" s="280" t="s">
        <v>44</v>
      </c>
      <c r="C52" s="281">
        <v>3357000</v>
      </c>
      <c r="D52" s="282">
        <v>64894</v>
      </c>
      <c r="E52" s="281">
        <v>3436092</v>
      </c>
      <c r="F52" s="282">
        <v>65583</v>
      </c>
      <c r="G52" s="281">
        <v>3515025</v>
      </c>
      <c r="H52" s="282">
        <v>66214</v>
      </c>
      <c r="I52" s="281">
        <v>3591078</v>
      </c>
      <c r="J52" s="282">
        <v>66685</v>
      </c>
      <c r="K52" s="281">
        <f>$I52-'Año 2014'!$I52</f>
        <v>318918</v>
      </c>
      <c r="L52" s="283">
        <f>$J52-'Año 2014'!$J52</f>
        <v>2731</v>
      </c>
      <c r="M52" s="89"/>
    </row>
    <row r="53" spans="1:13" x14ac:dyDescent="0.2">
      <c r="A53" s="285">
        <v>47</v>
      </c>
      <c r="B53" s="280" t="s">
        <v>45</v>
      </c>
      <c r="C53" s="281">
        <v>245870</v>
      </c>
      <c r="D53" s="282">
        <v>8774</v>
      </c>
      <c r="E53" s="281">
        <v>256229</v>
      </c>
      <c r="F53" s="282">
        <v>9336</v>
      </c>
      <c r="G53" s="281">
        <v>266887</v>
      </c>
      <c r="H53" s="282">
        <v>9941</v>
      </c>
      <c r="I53" s="281">
        <v>276845</v>
      </c>
      <c r="J53" s="282">
        <v>10623</v>
      </c>
      <c r="K53" s="281">
        <f>$I53-'Año 2014'!$I53</f>
        <v>40238</v>
      </c>
      <c r="L53" s="283">
        <f>$J53-'Año 2014'!$J53</f>
        <v>2394</v>
      </c>
      <c r="M53" s="89"/>
    </row>
    <row r="54" spans="1:13" x14ac:dyDescent="0.2">
      <c r="A54" s="285">
        <v>48</v>
      </c>
      <c r="B54" s="280" t="s">
        <v>46</v>
      </c>
      <c r="C54" s="281">
        <v>11812</v>
      </c>
      <c r="D54" s="282">
        <v>808</v>
      </c>
      <c r="E54" s="281">
        <v>12140</v>
      </c>
      <c r="F54" s="282">
        <v>832</v>
      </c>
      <c r="G54" s="281">
        <v>12480</v>
      </c>
      <c r="H54" s="282">
        <v>862</v>
      </c>
      <c r="I54" s="281">
        <v>12824</v>
      </c>
      <c r="J54" s="282">
        <v>887</v>
      </c>
      <c r="K54" s="281">
        <f>$I54-'Año 2014'!$I54</f>
        <v>1474</v>
      </c>
      <c r="L54" s="283">
        <f>$J54-'Año 2014'!$J54</f>
        <v>108</v>
      </c>
      <c r="M54" s="89"/>
    </row>
    <row r="55" spans="1:13" x14ac:dyDescent="0.2">
      <c r="A55" s="285">
        <v>49</v>
      </c>
      <c r="B55" s="280" t="s">
        <v>47</v>
      </c>
      <c r="C55" s="281">
        <v>99331</v>
      </c>
      <c r="D55" s="282">
        <v>1492</v>
      </c>
      <c r="E55" s="281">
        <v>103421</v>
      </c>
      <c r="F55" s="282">
        <v>1546</v>
      </c>
      <c r="G55" s="281">
        <v>107149</v>
      </c>
      <c r="H55" s="282">
        <v>1605</v>
      </c>
      <c r="I55" s="281">
        <v>111028</v>
      </c>
      <c r="J55" s="282">
        <v>1667</v>
      </c>
      <c r="K55" s="281">
        <f>$I55-'Año 2014'!$I55</f>
        <v>16464</v>
      </c>
      <c r="L55" s="283">
        <f>$J55-'Año 2014'!$J55</f>
        <v>221</v>
      </c>
      <c r="M55" s="91"/>
    </row>
    <row r="56" spans="1:13" x14ac:dyDescent="0.2">
      <c r="A56" s="285">
        <v>50</v>
      </c>
      <c r="B56" s="280" t="s">
        <v>48</v>
      </c>
      <c r="C56" s="281">
        <v>135963</v>
      </c>
      <c r="D56" s="282">
        <v>669</v>
      </c>
      <c r="E56" s="281">
        <v>140386</v>
      </c>
      <c r="F56" s="282">
        <v>690</v>
      </c>
      <c r="G56" s="281">
        <v>144527</v>
      </c>
      <c r="H56" s="282">
        <v>722</v>
      </c>
      <c r="I56" s="281">
        <v>148662</v>
      </c>
      <c r="J56" s="282">
        <v>754</v>
      </c>
      <c r="K56" s="281">
        <f>$I56-'Año 2014'!$I56</f>
        <v>17726</v>
      </c>
      <c r="L56" s="283">
        <f>$J56-'Año 2014'!$J56</f>
        <v>112</v>
      </c>
      <c r="M56" s="89"/>
    </row>
    <row r="57" spans="1:13" x14ac:dyDescent="0.2">
      <c r="A57" s="285">
        <v>51</v>
      </c>
      <c r="B57" s="280" t="s">
        <v>151</v>
      </c>
      <c r="C57" s="281">
        <v>545</v>
      </c>
      <c r="D57" s="282">
        <v>110</v>
      </c>
      <c r="E57" s="281">
        <v>551</v>
      </c>
      <c r="F57" s="282">
        <v>116</v>
      </c>
      <c r="G57" s="281">
        <v>562</v>
      </c>
      <c r="H57" s="282">
        <v>118</v>
      </c>
      <c r="I57" s="281">
        <v>565</v>
      </c>
      <c r="J57" s="282">
        <v>119</v>
      </c>
      <c r="K57" s="281">
        <f>$I57-'Año 2014'!$I57</f>
        <v>26</v>
      </c>
      <c r="L57" s="283">
        <f>$J57-'Año 2014'!$J57</f>
        <v>11</v>
      </c>
      <c r="M57" s="89"/>
    </row>
    <row r="58" spans="1:13" x14ac:dyDescent="0.2">
      <c r="A58" s="285">
        <v>52</v>
      </c>
      <c r="B58" s="280" t="s">
        <v>49</v>
      </c>
      <c r="C58" s="281">
        <v>45719</v>
      </c>
      <c r="D58" s="282">
        <v>8582</v>
      </c>
      <c r="E58" s="281">
        <v>46644</v>
      </c>
      <c r="F58" s="282">
        <v>8825</v>
      </c>
      <c r="G58" s="281">
        <v>47670</v>
      </c>
      <c r="H58" s="282">
        <v>9106</v>
      </c>
      <c r="I58" s="281">
        <v>48662</v>
      </c>
      <c r="J58" s="282">
        <v>9391</v>
      </c>
      <c r="K58" s="281">
        <f>$I58-'Año 2014'!$I58</f>
        <v>3841</v>
      </c>
      <c r="L58" s="283">
        <f>$J58-'Año 2014'!$J58</f>
        <v>1050</v>
      </c>
      <c r="M58" s="89"/>
    </row>
    <row r="59" spans="1:13" x14ac:dyDescent="0.2">
      <c r="A59" s="285">
        <v>53</v>
      </c>
      <c r="B59" s="280" t="s">
        <v>50</v>
      </c>
      <c r="C59" s="281">
        <v>15989</v>
      </c>
      <c r="D59" s="282">
        <v>795</v>
      </c>
      <c r="E59" s="281">
        <v>16502</v>
      </c>
      <c r="F59" s="282">
        <v>816</v>
      </c>
      <c r="G59" s="281">
        <v>17029</v>
      </c>
      <c r="H59" s="282">
        <v>852</v>
      </c>
      <c r="I59" s="281">
        <v>17498</v>
      </c>
      <c r="J59" s="282">
        <v>882</v>
      </c>
      <c r="K59" s="281">
        <f>$I59-'Año 2014'!$I59</f>
        <v>1868</v>
      </c>
      <c r="L59" s="283">
        <f>$J59-'Año 2014'!$J59</f>
        <v>113</v>
      </c>
      <c r="M59" s="91"/>
    </row>
    <row r="60" spans="1:13" x14ac:dyDescent="0.2">
      <c r="A60" s="285">
        <v>54</v>
      </c>
      <c r="B60" s="280" t="s">
        <v>51</v>
      </c>
      <c r="C60" s="281">
        <v>485584</v>
      </c>
      <c r="D60" s="282">
        <v>1277</v>
      </c>
      <c r="E60" s="281">
        <v>500484</v>
      </c>
      <c r="F60" s="282">
        <v>1317</v>
      </c>
      <c r="G60" s="281">
        <v>515103</v>
      </c>
      <c r="H60" s="282">
        <v>1357</v>
      </c>
      <c r="I60" s="281">
        <v>529102</v>
      </c>
      <c r="J60" s="282">
        <v>1397</v>
      </c>
      <c r="K60" s="281">
        <f>$I60-'Año 2014'!$I60</f>
        <v>60916</v>
      </c>
      <c r="L60" s="283">
        <f>$J60-'Año 2014'!$J60</f>
        <v>152</v>
      </c>
      <c r="M60" s="89"/>
    </row>
    <row r="61" spans="1:13" x14ac:dyDescent="0.2">
      <c r="A61" s="285">
        <v>55</v>
      </c>
      <c r="B61" s="280" t="s">
        <v>52</v>
      </c>
      <c r="C61" s="281">
        <v>6514</v>
      </c>
      <c r="D61" s="282">
        <v>405</v>
      </c>
      <c r="E61" s="281">
        <v>6731</v>
      </c>
      <c r="F61" s="282">
        <v>418</v>
      </c>
      <c r="G61" s="281">
        <v>6959</v>
      </c>
      <c r="H61" s="282">
        <v>435</v>
      </c>
      <c r="I61" s="281">
        <v>7168</v>
      </c>
      <c r="J61" s="282">
        <v>449</v>
      </c>
      <c r="K61" s="281">
        <f>$I61-'Año 2014'!$I61</f>
        <v>862</v>
      </c>
      <c r="L61" s="283">
        <f>$J61-'Año 2014'!$J61</f>
        <v>56</v>
      </c>
      <c r="M61" s="89"/>
    </row>
    <row r="62" spans="1:13" x14ac:dyDescent="0.2">
      <c r="A62" s="285">
        <v>56</v>
      </c>
      <c r="B62" s="280" t="s">
        <v>53</v>
      </c>
      <c r="C62" s="281">
        <v>187620</v>
      </c>
      <c r="D62" s="282">
        <v>10567</v>
      </c>
      <c r="E62" s="281">
        <v>195088</v>
      </c>
      <c r="F62" s="282">
        <v>10998</v>
      </c>
      <c r="G62" s="281">
        <v>203241</v>
      </c>
      <c r="H62" s="282">
        <v>11397</v>
      </c>
      <c r="I62" s="281">
        <v>211481</v>
      </c>
      <c r="J62" s="282">
        <v>11824</v>
      </c>
      <c r="K62" s="281">
        <f>$I62-'Año 2014'!$I62</f>
        <v>31027</v>
      </c>
      <c r="L62" s="283">
        <f>$J62-'Año 2014'!$J62</f>
        <v>1611</v>
      </c>
      <c r="M62" s="91"/>
    </row>
    <row r="63" spans="1:13" x14ac:dyDescent="0.2">
      <c r="A63" s="285">
        <v>57</v>
      </c>
      <c r="B63" s="280" t="s">
        <v>472</v>
      </c>
      <c r="C63" s="281">
        <v>9266</v>
      </c>
      <c r="D63" s="282">
        <v>1076</v>
      </c>
      <c r="E63" s="281">
        <v>9728</v>
      </c>
      <c r="F63" s="282">
        <v>1095</v>
      </c>
      <c r="G63" s="281">
        <v>10191</v>
      </c>
      <c r="H63" s="282">
        <v>1109</v>
      </c>
      <c r="I63" s="281">
        <v>10651</v>
      </c>
      <c r="J63" s="282">
        <v>1124</v>
      </c>
      <c r="K63" s="281">
        <f>$I63-'Año 2014'!$I63</f>
        <v>1900</v>
      </c>
      <c r="L63" s="283">
        <f>$J63-'Año 2014'!$J63</f>
        <v>68</v>
      </c>
      <c r="M63" s="91"/>
    </row>
    <row r="64" spans="1:13" x14ac:dyDescent="0.2">
      <c r="A64" s="285">
        <v>58</v>
      </c>
      <c r="B64" s="280" t="s">
        <v>473</v>
      </c>
      <c r="C64" s="281">
        <v>3080</v>
      </c>
      <c r="D64" s="282">
        <v>782</v>
      </c>
      <c r="E64" s="281">
        <v>3250</v>
      </c>
      <c r="F64" s="282">
        <v>834</v>
      </c>
      <c r="G64" s="281">
        <v>3419</v>
      </c>
      <c r="H64" s="282">
        <v>849</v>
      </c>
      <c r="I64" s="281">
        <v>3579</v>
      </c>
      <c r="J64" s="282">
        <v>893</v>
      </c>
      <c r="K64" s="281">
        <f>$I64-'Año 2014'!$I64</f>
        <v>683</v>
      </c>
      <c r="L64" s="283">
        <f>$J64-'Año 2014'!$J64</f>
        <v>166</v>
      </c>
      <c r="M64" s="91"/>
    </row>
    <row r="65" spans="1:13" x14ac:dyDescent="0.2">
      <c r="A65" s="285">
        <v>59</v>
      </c>
      <c r="B65" s="280" t="s">
        <v>474</v>
      </c>
      <c r="C65" s="281">
        <v>8348</v>
      </c>
      <c r="D65" s="282">
        <v>1289</v>
      </c>
      <c r="E65" s="281">
        <v>8789</v>
      </c>
      <c r="F65" s="282">
        <v>1302</v>
      </c>
      <c r="G65" s="281">
        <v>9181</v>
      </c>
      <c r="H65" s="282">
        <v>1321</v>
      </c>
      <c r="I65" s="281">
        <v>9590</v>
      </c>
      <c r="J65" s="282">
        <v>1339</v>
      </c>
      <c r="K65" s="281">
        <f>$I65-'Año 2014'!$I65</f>
        <v>1732</v>
      </c>
      <c r="L65" s="283">
        <f>$J65-'Año 2014'!$J65</f>
        <v>69</v>
      </c>
      <c r="M65" s="91"/>
    </row>
    <row r="66" spans="1:13" x14ac:dyDescent="0.2">
      <c r="A66" s="285">
        <v>60</v>
      </c>
      <c r="B66" s="280" t="s">
        <v>246</v>
      </c>
      <c r="C66" s="281">
        <v>31920</v>
      </c>
      <c r="D66" s="282">
        <v>3376</v>
      </c>
      <c r="E66" s="281">
        <v>33212</v>
      </c>
      <c r="F66" s="282">
        <v>3581</v>
      </c>
      <c r="G66" s="281">
        <v>34628</v>
      </c>
      <c r="H66" s="282">
        <v>3834</v>
      </c>
      <c r="I66" s="281">
        <v>35864</v>
      </c>
      <c r="J66" s="282">
        <v>4052</v>
      </c>
      <c r="K66" s="281">
        <f>$I66-'Año 2014'!$I66</f>
        <v>5271</v>
      </c>
      <c r="L66" s="283">
        <f>$J66-'Año 2014'!$J66</f>
        <v>881</v>
      </c>
      <c r="M66" s="91"/>
    </row>
    <row r="67" spans="1:13" x14ac:dyDescent="0.2">
      <c r="A67" s="285">
        <v>61</v>
      </c>
      <c r="B67" s="280" t="s">
        <v>242</v>
      </c>
      <c r="C67" s="281">
        <v>131112</v>
      </c>
      <c r="D67" s="282">
        <v>21911</v>
      </c>
      <c r="E67" s="281">
        <v>137529</v>
      </c>
      <c r="F67" s="282">
        <v>23360</v>
      </c>
      <c r="G67" s="281">
        <v>144345</v>
      </c>
      <c r="H67" s="282">
        <v>24853</v>
      </c>
      <c r="I67" s="281">
        <v>150488</v>
      </c>
      <c r="J67" s="282">
        <v>26335</v>
      </c>
      <c r="K67" s="281">
        <f>$I67-'Año 2014'!$I67</f>
        <v>25075</v>
      </c>
      <c r="L67" s="283">
        <f>$J67-'Año 2014'!$J67</f>
        <v>5445</v>
      </c>
      <c r="M67" s="91"/>
    </row>
    <row r="68" spans="1:13" x14ac:dyDescent="0.2">
      <c r="A68" s="285">
        <v>62</v>
      </c>
      <c r="B68" s="280" t="s">
        <v>245</v>
      </c>
      <c r="C68" s="281">
        <v>20047</v>
      </c>
      <c r="D68" s="282">
        <v>2533</v>
      </c>
      <c r="E68" s="281">
        <v>20756</v>
      </c>
      <c r="F68" s="282">
        <v>2631</v>
      </c>
      <c r="G68" s="281">
        <v>21646</v>
      </c>
      <c r="H68" s="282">
        <v>2730</v>
      </c>
      <c r="I68" s="281">
        <v>22344</v>
      </c>
      <c r="J68" s="282">
        <v>2831</v>
      </c>
      <c r="K68" s="281">
        <f>$I68-'Año 2014'!$I68</f>
        <v>3036</v>
      </c>
      <c r="L68" s="283">
        <f>$J68-'Año 2014'!$J68</f>
        <v>372</v>
      </c>
      <c r="M68" s="91"/>
    </row>
    <row r="69" spans="1:13" x14ac:dyDescent="0.2">
      <c r="A69" s="285">
        <v>63</v>
      </c>
      <c r="B69" s="280" t="s">
        <v>239</v>
      </c>
      <c r="C69" s="281">
        <v>966</v>
      </c>
      <c r="D69" s="282">
        <v>352</v>
      </c>
      <c r="E69" s="281">
        <v>1012</v>
      </c>
      <c r="F69" s="282">
        <v>368</v>
      </c>
      <c r="G69" s="281">
        <v>1051</v>
      </c>
      <c r="H69" s="282">
        <v>394</v>
      </c>
      <c r="I69" s="281">
        <v>1096</v>
      </c>
      <c r="J69" s="282">
        <v>416</v>
      </c>
      <c r="K69" s="281">
        <f>$I69-'Año 2014'!$I69</f>
        <v>175</v>
      </c>
      <c r="L69" s="283">
        <f>$J69-'Año 2014'!$J69</f>
        <v>74</v>
      </c>
      <c r="M69" s="91"/>
    </row>
    <row r="70" spans="1:13" x14ac:dyDescent="0.2">
      <c r="A70" s="285">
        <v>64</v>
      </c>
      <c r="B70" s="280" t="s">
        <v>248</v>
      </c>
      <c r="C70" s="281">
        <v>134029</v>
      </c>
      <c r="D70" s="282">
        <v>866</v>
      </c>
      <c r="E70" s="281">
        <v>142541</v>
      </c>
      <c r="F70" s="282">
        <v>914</v>
      </c>
      <c r="G70" s="281">
        <v>150736</v>
      </c>
      <c r="H70" s="282">
        <v>963</v>
      </c>
      <c r="I70" s="281">
        <v>158235</v>
      </c>
      <c r="J70" s="282">
        <v>1000</v>
      </c>
      <c r="K70" s="281">
        <f>$I70-'Año 2014'!$I70</f>
        <v>33412</v>
      </c>
      <c r="L70" s="283">
        <f>$J70-'Año 2014'!$J70</f>
        <v>164</v>
      </c>
      <c r="M70" s="91"/>
    </row>
    <row r="71" spans="1:13" x14ac:dyDescent="0.2">
      <c r="A71" s="285">
        <v>65</v>
      </c>
      <c r="B71" s="280" t="s">
        <v>249</v>
      </c>
      <c r="C71" s="281">
        <v>427314</v>
      </c>
      <c r="D71" s="282">
        <v>2116</v>
      </c>
      <c r="E71" s="281">
        <v>453916</v>
      </c>
      <c r="F71" s="282">
        <v>2225</v>
      </c>
      <c r="G71" s="281">
        <v>480553</v>
      </c>
      <c r="H71" s="282">
        <v>2386</v>
      </c>
      <c r="I71" s="281">
        <v>506585</v>
      </c>
      <c r="J71" s="282">
        <v>2570</v>
      </c>
      <c r="K71" s="281">
        <f>$I71-'Año 2014'!$I71</f>
        <v>107545</v>
      </c>
      <c r="L71" s="283">
        <f>$J71-'Año 2014'!$J71</f>
        <v>570</v>
      </c>
      <c r="M71" s="91"/>
    </row>
    <row r="72" spans="1:13" x14ac:dyDescent="0.2">
      <c r="A72" s="285">
        <v>66</v>
      </c>
      <c r="B72" s="280" t="s">
        <v>247</v>
      </c>
      <c r="C72" s="281">
        <v>672214</v>
      </c>
      <c r="D72" s="282">
        <v>42363</v>
      </c>
      <c r="E72" s="281">
        <v>707111</v>
      </c>
      <c r="F72" s="282">
        <v>45735</v>
      </c>
      <c r="G72" s="281">
        <v>742684</v>
      </c>
      <c r="H72" s="282">
        <v>49352</v>
      </c>
      <c r="I72" s="281">
        <v>776626</v>
      </c>
      <c r="J72" s="282">
        <v>52593</v>
      </c>
      <c r="K72" s="281">
        <f>$I72-'Año 2014'!$I72</f>
        <v>143548</v>
      </c>
      <c r="L72" s="283">
        <f>$J72-'Año 2014'!$J72</f>
        <v>13570</v>
      </c>
      <c r="M72" s="91"/>
    </row>
    <row r="73" spans="1:13" x14ac:dyDescent="0.2">
      <c r="A73" s="285">
        <v>67</v>
      </c>
      <c r="B73" s="280" t="s">
        <v>240</v>
      </c>
      <c r="C73" s="281">
        <v>1119</v>
      </c>
      <c r="D73" s="282">
        <v>939</v>
      </c>
      <c r="E73" s="281">
        <v>1166</v>
      </c>
      <c r="F73" s="282">
        <v>972</v>
      </c>
      <c r="G73" s="281">
        <v>1206</v>
      </c>
      <c r="H73" s="282">
        <v>1005</v>
      </c>
      <c r="I73" s="281">
        <v>1249</v>
      </c>
      <c r="J73" s="282">
        <v>1052</v>
      </c>
      <c r="K73" s="281">
        <f>$I73-'Año 2014'!$I73</f>
        <v>177</v>
      </c>
      <c r="L73" s="283">
        <f>$J73-'Año 2014'!$J73</f>
        <v>143</v>
      </c>
      <c r="M73" s="91"/>
    </row>
    <row r="74" spans="1:13" x14ac:dyDescent="0.2">
      <c r="A74" s="285">
        <v>68</v>
      </c>
      <c r="B74" s="280" t="s">
        <v>237</v>
      </c>
      <c r="C74" s="281">
        <v>1675</v>
      </c>
      <c r="D74" s="282">
        <v>540</v>
      </c>
      <c r="E74" s="281">
        <v>1737</v>
      </c>
      <c r="F74" s="282">
        <v>567</v>
      </c>
      <c r="G74" s="281">
        <v>1798</v>
      </c>
      <c r="H74" s="282">
        <v>596</v>
      </c>
      <c r="I74" s="281">
        <v>1853</v>
      </c>
      <c r="J74" s="282">
        <v>618</v>
      </c>
      <c r="K74" s="281">
        <f>$I74-'Año 2014'!$I74</f>
        <v>240</v>
      </c>
      <c r="L74" s="283">
        <f>$J74-'Año 2014'!$J74</f>
        <v>98</v>
      </c>
      <c r="M74" s="91"/>
    </row>
    <row r="75" spans="1:13" x14ac:dyDescent="0.2">
      <c r="A75" s="285">
        <v>69</v>
      </c>
      <c r="B75" s="280" t="s">
        <v>243</v>
      </c>
      <c r="C75" s="281">
        <v>1968</v>
      </c>
      <c r="D75" s="282">
        <v>408</v>
      </c>
      <c r="E75" s="281">
        <v>2047</v>
      </c>
      <c r="F75" s="282">
        <v>421</v>
      </c>
      <c r="G75" s="281">
        <v>2133</v>
      </c>
      <c r="H75" s="282">
        <v>439</v>
      </c>
      <c r="I75" s="281">
        <v>2212</v>
      </c>
      <c r="J75" s="282">
        <v>462</v>
      </c>
      <c r="K75" s="281">
        <f>$I75-'Año 2014'!$I75</f>
        <v>334</v>
      </c>
      <c r="L75" s="283">
        <f>$J75-'Año 2014'!$J75</f>
        <v>64</v>
      </c>
      <c r="M75" s="91"/>
    </row>
    <row r="76" spans="1:13" x14ac:dyDescent="0.2">
      <c r="A76" s="285">
        <v>70</v>
      </c>
      <c r="B76" s="280" t="s">
        <v>288</v>
      </c>
      <c r="C76" s="281">
        <v>6736</v>
      </c>
      <c r="D76" s="282">
        <v>991</v>
      </c>
      <c r="E76" s="281">
        <v>7468</v>
      </c>
      <c r="F76" s="282">
        <v>1104</v>
      </c>
      <c r="G76" s="281">
        <v>8259</v>
      </c>
      <c r="H76" s="282">
        <v>1223</v>
      </c>
      <c r="I76" s="281">
        <v>9013</v>
      </c>
      <c r="J76" s="282">
        <v>1306</v>
      </c>
      <c r="K76" s="281">
        <f>$I76-'Año 2014'!$I76</f>
        <v>3107</v>
      </c>
      <c r="L76" s="283">
        <f>$J76-'Año 2014'!$J76</f>
        <v>423</v>
      </c>
      <c r="M76" s="91"/>
    </row>
    <row r="77" spans="1:13" x14ac:dyDescent="0.2">
      <c r="A77" s="285">
        <v>71</v>
      </c>
      <c r="B77" s="280" t="s">
        <v>289</v>
      </c>
      <c r="C77" s="281">
        <v>1998</v>
      </c>
      <c r="D77" s="282">
        <v>258</v>
      </c>
      <c r="E77" s="281">
        <v>2225</v>
      </c>
      <c r="F77" s="282">
        <v>300</v>
      </c>
      <c r="G77" s="281">
        <v>2436</v>
      </c>
      <c r="H77" s="282">
        <v>337</v>
      </c>
      <c r="I77" s="281">
        <v>2665</v>
      </c>
      <c r="J77" s="282">
        <v>366</v>
      </c>
      <c r="K77" s="281">
        <f>$I77-'Año 2014'!$I77</f>
        <v>899</v>
      </c>
      <c r="L77" s="283">
        <f>$J77-'Año 2014'!$J77</f>
        <v>146</v>
      </c>
      <c r="M77" s="91"/>
    </row>
    <row r="78" spans="1:13" x14ac:dyDescent="0.2">
      <c r="A78" s="285">
        <v>72</v>
      </c>
      <c r="B78" s="280" t="s">
        <v>290</v>
      </c>
      <c r="C78" s="281">
        <v>1682</v>
      </c>
      <c r="D78" s="282">
        <v>355</v>
      </c>
      <c r="E78" s="281">
        <v>1850</v>
      </c>
      <c r="F78" s="282">
        <v>397</v>
      </c>
      <c r="G78" s="281">
        <v>2017</v>
      </c>
      <c r="H78" s="282">
        <v>433</v>
      </c>
      <c r="I78" s="281">
        <v>2203</v>
      </c>
      <c r="J78" s="282">
        <v>467</v>
      </c>
      <c r="K78" s="281">
        <f>$I78-'Año 2014'!$I78</f>
        <v>744</v>
      </c>
      <c r="L78" s="283">
        <f>$J78-'Año 2014'!$J78</f>
        <v>143</v>
      </c>
      <c r="M78" s="91"/>
    </row>
    <row r="79" spans="1:13" x14ac:dyDescent="0.2">
      <c r="A79" s="285">
        <v>73</v>
      </c>
      <c r="B79" s="280" t="s">
        <v>291</v>
      </c>
      <c r="C79" s="281">
        <v>133</v>
      </c>
      <c r="D79" s="282">
        <v>20</v>
      </c>
      <c r="E79" s="281">
        <v>165</v>
      </c>
      <c r="F79" s="282">
        <v>22</v>
      </c>
      <c r="G79" s="281">
        <v>201</v>
      </c>
      <c r="H79" s="282">
        <v>26</v>
      </c>
      <c r="I79" s="281">
        <v>225</v>
      </c>
      <c r="J79" s="282">
        <v>28</v>
      </c>
      <c r="K79" s="281">
        <f>$I79-'Año 2014'!$I79</f>
        <v>126</v>
      </c>
      <c r="L79" s="283">
        <f>$J79-'Año 2014'!$J79</f>
        <v>11</v>
      </c>
      <c r="M79" s="91"/>
    </row>
    <row r="80" spans="1:13" x14ac:dyDescent="0.2">
      <c r="A80" s="285">
        <v>74</v>
      </c>
      <c r="B80" s="280" t="s">
        <v>292</v>
      </c>
      <c r="C80" s="281">
        <v>2261</v>
      </c>
      <c r="D80" s="282">
        <v>231</v>
      </c>
      <c r="E80" s="281">
        <v>2564</v>
      </c>
      <c r="F80" s="282">
        <v>258</v>
      </c>
      <c r="G80" s="281">
        <v>2839</v>
      </c>
      <c r="H80" s="282">
        <v>293</v>
      </c>
      <c r="I80" s="281">
        <v>3091</v>
      </c>
      <c r="J80" s="282">
        <v>335</v>
      </c>
      <c r="K80" s="281">
        <f>$I80-'Año 2014'!$I80</f>
        <v>1049</v>
      </c>
      <c r="L80" s="283">
        <f>$J80-'Año 2014'!$J80</f>
        <v>130</v>
      </c>
      <c r="M80" s="91"/>
    </row>
    <row r="81" spans="1:13" x14ac:dyDescent="0.2">
      <c r="A81" s="285">
        <v>75</v>
      </c>
      <c r="B81" s="280" t="s">
        <v>293</v>
      </c>
      <c r="C81" s="281">
        <v>10965</v>
      </c>
      <c r="D81" s="282">
        <v>8669</v>
      </c>
      <c r="E81" s="281">
        <v>11635</v>
      </c>
      <c r="F81" s="282">
        <v>9333</v>
      </c>
      <c r="G81" s="281">
        <v>12258</v>
      </c>
      <c r="H81" s="282">
        <v>10046</v>
      </c>
      <c r="I81" s="281">
        <v>12850</v>
      </c>
      <c r="J81" s="282">
        <v>10639</v>
      </c>
      <c r="K81" s="281">
        <f>$I81-'Año 2014'!$I81</f>
        <v>2627</v>
      </c>
      <c r="L81" s="283">
        <f>$J81-'Año 2014'!$J81</f>
        <v>2550</v>
      </c>
      <c r="M81" s="91"/>
    </row>
    <row r="82" spans="1:13" x14ac:dyDescent="0.2">
      <c r="A82" s="285">
        <v>76</v>
      </c>
      <c r="B82" s="280" t="s">
        <v>294</v>
      </c>
      <c r="C82" s="281">
        <v>212807</v>
      </c>
      <c r="D82" s="282">
        <v>33985</v>
      </c>
      <c r="E82" s="281">
        <v>232778</v>
      </c>
      <c r="F82" s="282">
        <v>37555</v>
      </c>
      <c r="G82" s="281">
        <v>253006</v>
      </c>
      <c r="H82" s="282">
        <v>40998</v>
      </c>
      <c r="I82" s="281">
        <v>272906</v>
      </c>
      <c r="J82" s="282">
        <v>44125</v>
      </c>
      <c r="K82" s="281">
        <f>$I82-'Año 2014'!$I82</f>
        <v>83376</v>
      </c>
      <c r="L82" s="283">
        <f>$J82-'Año 2014'!$J82</f>
        <v>13732</v>
      </c>
      <c r="M82" s="91"/>
    </row>
    <row r="83" spans="1:13" x14ac:dyDescent="0.2">
      <c r="A83" s="285">
        <v>77</v>
      </c>
      <c r="B83" s="280" t="s">
        <v>295</v>
      </c>
      <c r="C83" s="281">
        <v>94</v>
      </c>
      <c r="D83" s="282">
        <v>29</v>
      </c>
      <c r="E83" s="281">
        <v>106</v>
      </c>
      <c r="F83" s="282">
        <v>40</v>
      </c>
      <c r="G83" s="281">
        <v>128</v>
      </c>
      <c r="H83" s="282">
        <v>46</v>
      </c>
      <c r="I83" s="281">
        <v>152</v>
      </c>
      <c r="J83" s="282">
        <v>55</v>
      </c>
      <c r="K83" s="281">
        <f>$I83-'Año 2014'!$I83</f>
        <v>82</v>
      </c>
      <c r="L83" s="283">
        <f>$J83-'Año 2014'!$J83</f>
        <v>32</v>
      </c>
      <c r="M83" s="91"/>
    </row>
    <row r="84" spans="1:13" x14ac:dyDescent="0.2">
      <c r="A84" s="285">
        <v>78</v>
      </c>
      <c r="B84" s="280" t="s">
        <v>296</v>
      </c>
      <c r="C84" s="281">
        <v>5676</v>
      </c>
      <c r="D84" s="282">
        <v>1504</v>
      </c>
      <c r="E84" s="281">
        <v>5959</v>
      </c>
      <c r="F84" s="282">
        <v>1602</v>
      </c>
      <c r="G84" s="281">
        <v>6329</v>
      </c>
      <c r="H84" s="282">
        <v>1694</v>
      </c>
      <c r="I84" s="281">
        <v>6668</v>
      </c>
      <c r="J84" s="282">
        <v>1793</v>
      </c>
      <c r="K84" s="281">
        <f>$I84-'Año 2014'!$I84</f>
        <v>1378</v>
      </c>
      <c r="L84" s="283">
        <f>$J84-'Año 2014'!$J84</f>
        <v>395</v>
      </c>
      <c r="M84" s="91"/>
    </row>
    <row r="85" spans="1:13" x14ac:dyDescent="0.2">
      <c r="A85" s="285">
        <v>79</v>
      </c>
      <c r="B85" s="280" t="s">
        <v>297</v>
      </c>
      <c r="C85" s="281">
        <v>1874</v>
      </c>
      <c r="D85" s="282">
        <v>154</v>
      </c>
      <c r="E85" s="281">
        <v>2005</v>
      </c>
      <c r="F85" s="282">
        <v>167</v>
      </c>
      <c r="G85" s="281">
        <v>2150</v>
      </c>
      <c r="H85" s="282">
        <v>179</v>
      </c>
      <c r="I85" s="281">
        <v>2309</v>
      </c>
      <c r="J85" s="282">
        <v>206</v>
      </c>
      <c r="K85" s="281">
        <f>$I85-'Año 2014'!$I85</f>
        <v>593</v>
      </c>
      <c r="L85" s="283">
        <f>$J85-'Año 2014'!$J85</f>
        <v>69</v>
      </c>
      <c r="M85" s="91"/>
    </row>
    <row r="86" spans="1:13" x14ac:dyDescent="0.2">
      <c r="A86" s="285">
        <v>80</v>
      </c>
      <c r="B86" s="280" t="s">
        <v>298</v>
      </c>
      <c r="C86" s="281">
        <v>25183</v>
      </c>
      <c r="D86" s="282">
        <v>6822</v>
      </c>
      <c r="E86" s="281">
        <v>30288</v>
      </c>
      <c r="F86" s="282">
        <v>7975</v>
      </c>
      <c r="G86" s="281">
        <v>36162</v>
      </c>
      <c r="H86" s="282">
        <v>9152</v>
      </c>
      <c r="I86" s="281">
        <v>42071</v>
      </c>
      <c r="J86" s="282">
        <v>10451</v>
      </c>
      <c r="K86" s="281">
        <f>$I86-'Año 2014'!$I86</f>
        <v>21579</v>
      </c>
      <c r="L86" s="283">
        <f>$J86-'Año 2014'!$J86</f>
        <v>4629</v>
      </c>
      <c r="M86" s="91"/>
    </row>
    <row r="87" spans="1:13" x14ac:dyDescent="0.2">
      <c r="A87" s="285">
        <v>0</v>
      </c>
      <c r="B87" s="280" t="s">
        <v>145</v>
      </c>
      <c r="C87" s="281"/>
      <c r="D87" s="282"/>
      <c r="E87" s="281"/>
      <c r="F87" s="282"/>
      <c r="G87" s="281"/>
      <c r="H87" s="282"/>
      <c r="I87" s="281"/>
      <c r="J87" s="282"/>
      <c r="K87" s="281">
        <f>$I87-'Año 2014'!$I87</f>
        <v>0</v>
      </c>
      <c r="L87" s="283">
        <f>$J87-'Año 2014'!$J87</f>
        <v>0</v>
      </c>
      <c r="M87" s="91"/>
    </row>
    <row r="88" spans="1:13" x14ac:dyDescent="0.2">
      <c r="A88" s="288"/>
      <c r="B88" s="276" t="s">
        <v>60</v>
      </c>
      <c r="C88" s="277">
        <f>SUM(C7:C87)</f>
        <v>22974962</v>
      </c>
      <c r="D88" s="278">
        <f t="shared" ref="D88:L88" si="0">SUM(D7:D87)</f>
        <v>1196495</v>
      </c>
      <c r="E88" s="277">
        <f t="shared" si="0"/>
        <v>23759847</v>
      </c>
      <c r="F88" s="278">
        <f t="shared" si="0"/>
        <v>1242316</v>
      </c>
      <c r="G88" s="277">
        <f t="shared" si="0"/>
        <v>24568548</v>
      </c>
      <c r="H88" s="278">
        <f t="shared" si="0"/>
        <v>1291047</v>
      </c>
      <c r="I88" s="277">
        <f t="shared" si="0"/>
        <v>25314952</v>
      </c>
      <c r="J88" s="278">
        <f t="shared" si="0"/>
        <v>1335412</v>
      </c>
      <c r="K88" s="277">
        <f>SUM(K7:K87)</f>
        <v>3096124</v>
      </c>
      <c r="L88" s="279">
        <f t="shared" si="0"/>
        <v>175393</v>
      </c>
      <c r="M88" s="92"/>
    </row>
    <row r="89" spans="1:13" x14ac:dyDescent="0.2">
      <c r="E89" s="78"/>
    </row>
    <row r="90" spans="1:13" x14ac:dyDescent="0.2">
      <c r="B90" s="94"/>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x14ac:dyDescent="0.2">
      <c r="A124" s="72"/>
      <c r="B124" s="72"/>
      <c r="C124" s="72"/>
      <c r="D124" s="85"/>
      <c r="E124" s="85"/>
      <c r="F124" s="85"/>
      <c r="G124" s="85"/>
      <c r="H124" s="85"/>
      <c r="I124" s="85"/>
      <c r="J124" s="85"/>
      <c r="K124" s="85"/>
      <c r="L124" s="85"/>
      <c r="M124" s="85"/>
    </row>
    <row r="125" spans="1:13" x14ac:dyDescent="0.2">
      <c r="A125" s="72"/>
      <c r="B125" s="72"/>
      <c r="C125" s="72"/>
      <c r="D125" s="85"/>
      <c r="E125" s="85"/>
      <c r="F125" s="85"/>
      <c r="G125" s="85"/>
      <c r="H125" s="85"/>
      <c r="I125" s="85"/>
      <c r="J125" s="85"/>
      <c r="K125" s="85"/>
      <c r="L125" s="85"/>
      <c r="M125" s="85"/>
    </row>
    <row r="126" spans="1:13" x14ac:dyDescent="0.2">
      <c r="A126" s="72"/>
      <c r="B126" s="72"/>
      <c r="C126" s="72"/>
      <c r="D126" s="85"/>
      <c r="E126" s="85"/>
      <c r="F126" s="85"/>
      <c r="G126" s="85"/>
      <c r="H126" s="85"/>
      <c r="I126" s="85"/>
      <c r="J126" s="85"/>
      <c r="K126" s="85"/>
      <c r="L126" s="85"/>
      <c r="M126" s="85"/>
    </row>
  </sheetData>
  <mergeCells count="10">
    <mergeCell ref="A4:A6"/>
    <mergeCell ref="B4:B6"/>
    <mergeCell ref="C4:D4"/>
    <mergeCell ref="E4:F4"/>
    <mergeCell ref="A2:L2"/>
    <mergeCell ref="I4:J4"/>
    <mergeCell ref="K4:L4"/>
    <mergeCell ref="K5:K6"/>
    <mergeCell ref="L5:L6"/>
    <mergeCell ref="G4:H4"/>
  </mergeCells>
  <pageMargins left="0.74803149606299213" right="0.74803149606299213" top="0.98425196850393704" bottom="0.98425196850393704" header="0" footer="0"/>
  <pageSetup scale="36" orientation="portrait" r:id="rId1"/>
  <headerFooter alignWithMargins="0"/>
  <ignoredErrors>
    <ignoredError sqref="C88:L88"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2:Q126"/>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2" width="15.5703125" style="75" customWidth="1"/>
    <col min="13" max="13" width="10.140625" style="138" customWidth="1"/>
    <col min="14" max="14" width="13.140625" style="138" bestFit="1" customWidth="1"/>
    <col min="15" max="16384" width="11.42578125" style="75"/>
  </cols>
  <sheetData>
    <row r="2" spans="1:17" ht="15" x14ac:dyDescent="0.2">
      <c r="A2" s="367" t="s">
        <v>423</v>
      </c>
      <c r="B2" s="367"/>
      <c r="C2" s="367"/>
      <c r="D2" s="367"/>
      <c r="E2" s="367"/>
      <c r="F2" s="367"/>
      <c r="G2" s="367"/>
      <c r="H2" s="367"/>
      <c r="I2" s="367"/>
      <c r="J2" s="367"/>
      <c r="K2" s="367"/>
      <c r="L2" s="367"/>
      <c r="M2" s="137"/>
    </row>
    <row r="3" spans="1:17" ht="15" x14ac:dyDescent="0.2">
      <c r="A3" s="267"/>
      <c r="B3" s="267"/>
      <c r="C3" s="267"/>
      <c r="D3" s="267"/>
      <c r="E3" s="267"/>
      <c r="F3" s="267"/>
      <c r="G3" s="267"/>
      <c r="H3" s="267"/>
      <c r="I3" s="86"/>
      <c r="J3" s="86"/>
      <c r="K3" s="86"/>
      <c r="L3" s="86"/>
      <c r="M3" s="137"/>
    </row>
    <row r="4" spans="1:17" ht="37.5" customHeight="1" x14ac:dyDescent="0.2">
      <c r="A4" s="369" t="s">
        <v>233</v>
      </c>
      <c r="B4" s="375" t="s">
        <v>0</v>
      </c>
      <c r="C4" s="372" t="s">
        <v>318</v>
      </c>
      <c r="D4" s="372"/>
      <c r="E4" s="372" t="s">
        <v>319</v>
      </c>
      <c r="F4" s="372"/>
      <c r="G4" s="372" t="s">
        <v>320</v>
      </c>
      <c r="H4" s="372"/>
      <c r="I4" s="372" t="s">
        <v>321</v>
      </c>
      <c r="J4" s="372"/>
      <c r="K4" s="373" t="s">
        <v>441</v>
      </c>
      <c r="L4" s="374"/>
      <c r="M4" s="88"/>
    </row>
    <row r="5" spans="1:17" ht="15" customHeight="1" x14ac:dyDescent="0.2">
      <c r="A5" s="370"/>
      <c r="B5" s="376"/>
      <c r="C5" s="272" t="s">
        <v>54</v>
      </c>
      <c r="D5" s="273" t="s">
        <v>55</v>
      </c>
      <c r="E5" s="272" t="s">
        <v>54</v>
      </c>
      <c r="F5" s="273" t="s">
        <v>55</v>
      </c>
      <c r="G5" s="272" t="s">
        <v>54</v>
      </c>
      <c r="H5" s="273" t="s">
        <v>55</v>
      </c>
      <c r="I5" s="272" t="s">
        <v>54</v>
      </c>
      <c r="J5" s="273" t="s">
        <v>55</v>
      </c>
      <c r="K5" s="378" t="s">
        <v>54</v>
      </c>
      <c r="L5" s="380" t="s">
        <v>55</v>
      </c>
      <c r="M5" s="88"/>
      <c r="Q5" s="80"/>
    </row>
    <row r="6" spans="1:17" ht="15" customHeight="1" x14ac:dyDescent="0.2">
      <c r="A6" s="371"/>
      <c r="B6" s="377"/>
      <c r="C6" s="286">
        <v>42461</v>
      </c>
      <c r="D6" s="287">
        <v>42461</v>
      </c>
      <c r="E6" s="286">
        <v>42552</v>
      </c>
      <c r="F6" s="287">
        <v>42552</v>
      </c>
      <c r="G6" s="286">
        <v>42643</v>
      </c>
      <c r="H6" s="287">
        <v>42643</v>
      </c>
      <c r="I6" s="286">
        <v>42734</v>
      </c>
      <c r="J6" s="287">
        <v>42734</v>
      </c>
      <c r="K6" s="379"/>
      <c r="L6" s="381"/>
      <c r="M6" s="88"/>
    </row>
    <row r="7" spans="1:17" x14ac:dyDescent="0.2">
      <c r="A7" s="285">
        <v>1</v>
      </c>
      <c r="B7" s="280" t="s">
        <v>1</v>
      </c>
      <c r="C7" s="281">
        <v>39939</v>
      </c>
      <c r="D7" s="282">
        <v>3480</v>
      </c>
      <c r="E7" s="281">
        <v>41160</v>
      </c>
      <c r="F7" s="282">
        <v>3588</v>
      </c>
      <c r="G7" s="281">
        <v>42339</v>
      </c>
      <c r="H7" s="282">
        <v>3703</v>
      </c>
      <c r="I7" s="281">
        <v>43385</v>
      </c>
      <c r="J7" s="282">
        <v>3813</v>
      </c>
      <c r="K7" s="281">
        <f>$I7-'Año 2015'!$I7</f>
        <v>4507</v>
      </c>
      <c r="L7" s="283">
        <f>$J7-'Año 2015'!$J7</f>
        <v>403</v>
      </c>
      <c r="M7" s="139"/>
      <c r="N7" s="140"/>
      <c r="O7" s="20"/>
      <c r="P7" s="20"/>
    </row>
    <row r="8" spans="1:17" x14ac:dyDescent="0.2">
      <c r="A8" s="285">
        <v>2</v>
      </c>
      <c r="B8" s="280" t="s">
        <v>2</v>
      </c>
      <c r="C8" s="281">
        <v>74172</v>
      </c>
      <c r="D8" s="282">
        <v>3936</v>
      </c>
      <c r="E8" s="281">
        <v>75845</v>
      </c>
      <c r="F8" s="282">
        <v>4049</v>
      </c>
      <c r="G8" s="281">
        <v>77421</v>
      </c>
      <c r="H8" s="282">
        <v>4154</v>
      </c>
      <c r="I8" s="281">
        <v>78760</v>
      </c>
      <c r="J8" s="282">
        <v>4250</v>
      </c>
      <c r="K8" s="281">
        <f>$I8-'Año 2015'!$I8</f>
        <v>6271</v>
      </c>
      <c r="L8" s="283">
        <f>$J8-'Año 2015'!$J8</f>
        <v>411</v>
      </c>
      <c r="M8" s="139"/>
      <c r="N8" s="140"/>
      <c r="O8" s="20"/>
      <c r="P8" s="20"/>
    </row>
    <row r="9" spans="1:17" x14ac:dyDescent="0.2">
      <c r="A9" s="285">
        <v>3</v>
      </c>
      <c r="B9" s="280" t="s">
        <v>3</v>
      </c>
      <c r="C9" s="281">
        <v>3037937</v>
      </c>
      <c r="D9" s="282">
        <v>14739</v>
      </c>
      <c r="E9" s="281">
        <v>3228000</v>
      </c>
      <c r="F9" s="282">
        <v>15162</v>
      </c>
      <c r="G9" s="281">
        <v>3391019</v>
      </c>
      <c r="H9" s="282">
        <v>15566</v>
      </c>
      <c r="I9" s="281">
        <v>3522843</v>
      </c>
      <c r="J9" s="282">
        <v>15920</v>
      </c>
      <c r="K9" s="281">
        <f>$I9-'Año 2015'!$I9</f>
        <v>645507</v>
      </c>
      <c r="L9" s="283">
        <f>$J9-'Año 2015'!$J9</f>
        <v>1543</v>
      </c>
      <c r="M9" s="139"/>
      <c r="N9" s="140"/>
      <c r="O9" s="20"/>
      <c r="P9" s="20"/>
    </row>
    <row r="10" spans="1:17" x14ac:dyDescent="0.2">
      <c r="A10" s="285">
        <v>4</v>
      </c>
      <c r="B10" s="280" t="s">
        <v>4</v>
      </c>
      <c r="C10" s="281">
        <v>157720</v>
      </c>
      <c r="D10" s="282">
        <v>9398</v>
      </c>
      <c r="E10" s="281">
        <v>162300</v>
      </c>
      <c r="F10" s="282">
        <v>9785</v>
      </c>
      <c r="G10" s="281">
        <v>166673</v>
      </c>
      <c r="H10" s="282">
        <v>10184</v>
      </c>
      <c r="I10" s="281">
        <v>170917</v>
      </c>
      <c r="J10" s="282">
        <v>10570</v>
      </c>
      <c r="K10" s="281">
        <f>$I10-'Año 2015'!$I10</f>
        <v>17670</v>
      </c>
      <c r="L10" s="283">
        <f>$J10-'Año 2015'!$J10</f>
        <v>1554</v>
      </c>
      <c r="M10" s="139"/>
      <c r="N10" s="140"/>
    </row>
    <row r="11" spans="1:17" x14ac:dyDescent="0.2">
      <c r="A11" s="285">
        <v>5</v>
      </c>
      <c r="B11" s="280" t="s">
        <v>5</v>
      </c>
      <c r="C11" s="281">
        <v>870326</v>
      </c>
      <c r="D11" s="282">
        <v>10931</v>
      </c>
      <c r="E11" s="281">
        <v>894045</v>
      </c>
      <c r="F11" s="282">
        <v>11272</v>
      </c>
      <c r="G11" s="281">
        <v>917606</v>
      </c>
      <c r="H11" s="282">
        <v>11649</v>
      </c>
      <c r="I11" s="281">
        <v>936859</v>
      </c>
      <c r="J11" s="282">
        <v>11974</v>
      </c>
      <c r="K11" s="281">
        <f>$I11-'Año 2015'!$I11</f>
        <v>89730</v>
      </c>
      <c r="L11" s="283">
        <f>$J11-'Año 2015'!$J11</f>
        <v>1324</v>
      </c>
      <c r="M11" s="139"/>
      <c r="N11" s="140"/>
    </row>
    <row r="12" spans="1:17" x14ac:dyDescent="0.2">
      <c r="A12" s="285">
        <v>6</v>
      </c>
      <c r="B12" s="280" t="s">
        <v>6</v>
      </c>
      <c r="C12" s="281">
        <v>10520</v>
      </c>
      <c r="D12" s="282">
        <v>6807</v>
      </c>
      <c r="E12" s="281">
        <v>10742</v>
      </c>
      <c r="F12" s="282">
        <v>6910</v>
      </c>
      <c r="G12" s="281">
        <v>10966</v>
      </c>
      <c r="H12" s="282">
        <v>7025</v>
      </c>
      <c r="I12" s="281">
        <v>11164</v>
      </c>
      <c r="J12" s="282">
        <v>7106</v>
      </c>
      <c r="K12" s="281">
        <f>$I12-'Año 2015'!$I12</f>
        <v>863</v>
      </c>
      <c r="L12" s="283">
        <f>$J12-'Año 2015'!$J12</f>
        <v>387</v>
      </c>
      <c r="M12" s="139"/>
      <c r="N12" s="140"/>
    </row>
    <row r="13" spans="1:17" x14ac:dyDescent="0.2">
      <c r="A13" s="285">
        <v>7</v>
      </c>
      <c r="B13" s="280" t="s">
        <v>7</v>
      </c>
      <c r="C13" s="281">
        <v>1182046</v>
      </c>
      <c r="D13" s="282">
        <v>106529</v>
      </c>
      <c r="E13" s="281">
        <v>1211423</v>
      </c>
      <c r="F13" s="282">
        <v>109159</v>
      </c>
      <c r="G13" s="281">
        <v>1240435</v>
      </c>
      <c r="H13" s="282">
        <v>111731</v>
      </c>
      <c r="I13" s="281">
        <v>1260364</v>
      </c>
      <c r="J13" s="282">
        <v>113933</v>
      </c>
      <c r="K13" s="281">
        <f>$I13-'Año 2015'!$I13</f>
        <v>103529</v>
      </c>
      <c r="L13" s="283">
        <f>$J13-'Año 2015'!$J13</f>
        <v>9971</v>
      </c>
      <c r="M13" s="139"/>
      <c r="N13" s="140"/>
    </row>
    <row r="14" spans="1:17" x14ac:dyDescent="0.2">
      <c r="A14" s="285">
        <v>8</v>
      </c>
      <c r="B14" s="280" t="s">
        <v>8</v>
      </c>
      <c r="C14" s="281">
        <v>113334</v>
      </c>
      <c r="D14" s="282">
        <v>25194</v>
      </c>
      <c r="E14" s="281">
        <v>116639</v>
      </c>
      <c r="F14" s="282">
        <v>25987</v>
      </c>
      <c r="G14" s="281">
        <v>120079</v>
      </c>
      <c r="H14" s="282">
        <v>26748</v>
      </c>
      <c r="I14" s="281">
        <v>123369</v>
      </c>
      <c r="J14" s="282">
        <v>27585</v>
      </c>
      <c r="K14" s="281">
        <f>$I14-'Año 2015'!$I14</f>
        <v>13131</v>
      </c>
      <c r="L14" s="283">
        <f>$J14-'Año 2015'!$J14</f>
        <v>3085</v>
      </c>
      <c r="M14" s="139"/>
      <c r="N14" s="140"/>
    </row>
    <row r="15" spans="1:17" x14ac:dyDescent="0.2">
      <c r="A15" s="285">
        <v>9</v>
      </c>
      <c r="B15" s="280" t="s">
        <v>9</v>
      </c>
      <c r="C15" s="281">
        <v>8834</v>
      </c>
      <c r="D15" s="282">
        <v>343</v>
      </c>
      <c r="E15" s="281">
        <v>9033</v>
      </c>
      <c r="F15" s="282">
        <v>349</v>
      </c>
      <c r="G15" s="281">
        <v>9244</v>
      </c>
      <c r="H15" s="282">
        <v>362</v>
      </c>
      <c r="I15" s="281">
        <v>9427</v>
      </c>
      <c r="J15" s="282">
        <v>371</v>
      </c>
      <c r="K15" s="281">
        <f>$I15-'Año 2015'!$I15</f>
        <v>818</v>
      </c>
      <c r="L15" s="283">
        <f>$J15-'Año 2015'!$J15</f>
        <v>35</v>
      </c>
      <c r="M15" s="139"/>
      <c r="N15" s="140"/>
    </row>
    <row r="16" spans="1:17" x14ac:dyDescent="0.2">
      <c r="A16" s="285">
        <v>10</v>
      </c>
      <c r="B16" s="280" t="s">
        <v>10</v>
      </c>
      <c r="C16" s="281">
        <v>6817</v>
      </c>
      <c r="D16" s="282">
        <v>1589</v>
      </c>
      <c r="E16" s="281">
        <v>7009</v>
      </c>
      <c r="F16" s="282">
        <v>1632</v>
      </c>
      <c r="G16" s="281">
        <v>7204</v>
      </c>
      <c r="H16" s="282">
        <v>1662</v>
      </c>
      <c r="I16" s="281">
        <v>7380</v>
      </c>
      <c r="J16" s="282">
        <v>1701</v>
      </c>
      <c r="K16" s="281">
        <f>$I16-'Año 2015'!$I16</f>
        <v>740</v>
      </c>
      <c r="L16" s="283">
        <f>$J16-'Año 2015'!$J16</f>
        <v>145</v>
      </c>
      <c r="M16" s="139"/>
      <c r="N16" s="140"/>
    </row>
    <row r="17" spans="1:15" x14ac:dyDescent="0.2">
      <c r="A17" s="285">
        <v>11</v>
      </c>
      <c r="B17" s="280" t="s">
        <v>11</v>
      </c>
      <c r="C17" s="281">
        <v>599537</v>
      </c>
      <c r="D17" s="282">
        <v>21053</v>
      </c>
      <c r="E17" s="281">
        <v>616235</v>
      </c>
      <c r="F17" s="282">
        <v>21660</v>
      </c>
      <c r="G17" s="281">
        <v>632183</v>
      </c>
      <c r="H17" s="282">
        <v>22211</v>
      </c>
      <c r="I17" s="281">
        <v>646554</v>
      </c>
      <c r="J17" s="282">
        <v>22727</v>
      </c>
      <c r="K17" s="281">
        <f>$I17-'Año 2015'!$I17</f>
        <v>63351</v>
      </c>
      <c r="L17" s="283">
        <f>$J17-'Año 2015'!$J17</f>
        <v>2254</v>
      </c>
      <c r="M17" s="139"/>
      <c r="N17" s="140"/>
    </row>
    <row r="18" spans="1:15" ht="15" x14ac:dyDescent="0.2">
      <c r="A18" s="285">
        <v>12</v>
      </c>
      <c r="B18" s="280" t="s">
        <v>12</v>
      </c>
      <c r="C18" s="281">
        <v>24433</v>
      </c>
      <c r="D18" s="282">
        <v>1835</v>
      </c>
      <c r="E18" s="281">
        <v>25238</v>
      </c>
      <c r="F18" s="282">
        <v>1896</v>
      </c>
      <c r="G18" s="281">
        <v>26031</v>
      </c>
      <c r="H18" s="282">
        <v>1978</v>
      </c>
      <c r="I18" s="281">
        <v>26681</v>
      </c>
      <c r="J18" s="282">
        <v>2054</v>
      </c>
      <c r="K18" s="281">
        <f>$I18-'Año 2015'!$I18</f>
        <v>3026</v>
      </c>
      <c r="L18" s="283">
        <f>$J18-'Año 2015'!$J18</f>
        <v>289</v>
      </c>
      <c r="M18" s="139"/>
      <c r="N18" s="140"/>
      <c r="O18" s="180"/>
    </row>
    <row r="19" spans="1:15" x14ac:dyDescent="0.2">
      <c r="A19" s="285">
        <v>13</v>
      </c>
      <c r="B19" s="280" t="s">
        <v>13</v>
      </c>
      <c r="C19" s="281">
        <v>4103</v>
      </c>
      <c r="D19" s="282">
        <v>517</v>
      </c>
      <c r="E19" s="281">
        <v>4185</v>
      </c>
      <c r="F19" s="282">
        <v>545</v>
      </c>
      <c r="G19" s="281">
        <v>4287</v>
      </c>
      <c r="H19" s="282">
        <v>564</v>
      </c>
      <c r="I19" s="281">
        <v>4374</v>
      </c>
      <c r="J19" s="282">
        <v>578</v>
      </c>
      <c r="K19" s="281">
        <f>$I19-'Año 2015'!$I19</f>
        <v>375</v>
      </c>
      <c r="L19" s="283">
        <f>$J19-'Año 2015'!$J19</f>
        <v>77</v>
      </c>
      <c r="M19" s="139"/>
      <c r="N19" s="140"/>
    </row>
    <row r="20" spans="1:15" x14ac:dyDescent="0.2">
      <c r="A20" s="285">
        <v>14</v>
      </c>
      <c r="B20" s="280" t="s">
        <v>14</v>
      </c>
      <c r="C20" s="281">
        <v>11677</v>
      </c>
      <c r="D20" s="282">
        <v>1337</v>
      </c>
      <c r="E20" s="281">
        <v>11937</v>
      </c>
      <c r="F20" s="282">
        <v>1369</v>
      </c>
      <c r="G20" s="281">
        <v>12184</v>
      </c>
      <c r="H20" s="282">
        <v>1408</v>
      </c>
      <c r="I20" s="281">
        <v>12390</v>
      </c>
      <c r="J20" s="282">
        <v>1450</v>
      </c>
      <c r="K20" s="281">
        <f>$I20-'Año 2015'!$I20</f>
        <v>985</v>
      </c>
      <c r="L20" s="283">
        <f>$J20-'Año 2015'!$J20</f>
        <v>145</v>
      </c>
      <c r="M20" s="139"/>
      <c r="N20" s="140"/>
    </row>
    <row r="21" spans="1:15" x14ac:dyDescent="0.2">
      <c r="A21" s="285">
        <v>15</v>
      </c>
      <c r="B21" s="280" t="s">
        <v>15</v>
      </c>
      <c r="C21" s="281">
        <v>27774</v>
      </c>
      <c r="D21" s="282">
        <v>2726</v>
      </c>
      <c r="E21" s="281">
        <v>28480</v>
      </c>
      <c r="F21" s="282">
        <v>2789</v>
      </c>
      <c r="G21" s="281">
        <v>29222</v>
      </c>
      <c r="H21" s="282">
        <v>2874</v>
      </c>
      <c r="I21" s="281">
        <v>29754</v>
      </c>
      <c r="J21" s="282">
        <v>2953</v>
      </c>
      <c r="K21" s="281">
        <f>$I21-'Año 2015'!$I21</f>
        <v>2622</v>
      </c>
      <c r="L21" s="283">
        <f>$J21-'Año 2015'!$J21</f>
        <v>300</v>
      </c>
      <c r="M21" s="139"/>
      <c r="N21" s="140"/>
    </row>
    <row r="22" spans="1:15" x14ac:dyDescent="0.2">
      <c r="A22" s="285">
        <v>16</v>
      </c>
      <c r="B22" s="280" t="s">
        <v>16</v>
      </c>
      <c r="C22" s="281">
        <v>16850</v>
      </c>
      <c r="D22" s="282">
        <v>2870</v>
      </c>
      <c r="E22" s="281">
        <v>17144</v>
      </c>
      <c r="F22" s="282">
        <v>2948</v>
      </c>
      <c r="G22" s="281">
        <v>17472</v>
      </c>
      <c r="H22" s="282">
        <v>3039</v>
      </c>
      <c r="I22" s="281">
        <v>17714</v>
      </c>
      <c r="J22" s="282">
        <v>3113</v>
      </c>
      <c r="K22" s="281">
        <f>$I22-'Año 2015'!$I22</f>
        <v>1194</v>
      </c>
      <c r="L22" s="283">
        <f>$J22-'Año 2015'!$J22</f>
        <v>308</v>
      </c>
      <c r="M22" s="139"/>
      <c r="N22" s="140"/>
    </row>
    <row r="23" spans="1:15" x14ac:dyDescent="0.2">
      <c r="A23" s="285">
        <v>17</v>
      </c>
      <c r="B23" s="280" t="s">
        <v>17</v>
      </c>
      <c r="C23" s="281">
        <v>18306</v>
      </c>
      <c r="D23" s="282">
        <v>3151</v>
      </c>
      <c r="E23" s="281">
        <v>18917</v>
      </c>
      <c r="F23" s="282">
        <v>3244</v>
      </c>
      <c r="G23" s="281">
        <v>19489</v>
      </c>
      <c r="H23" s="282">
        <v>3343</v>
      </c>
      <c r="I23" s="281">
        <v>19943</v>
      </c>
      <c r="J23" s="282">
        <v>3423</v>
      </c>
      <c r="K23" s="281">
        <f>$I23-'Año 2015'!$I23</f>
        <v>2140</v>
      </c>
      <c r="L23" s="283">
        <f>$J23-'Año 2015'!$J23</f>
        <v>365</v>
      </c>
      <c r="M23" s="139"/>
      <c r="N23" s="140"/>
    </row>
    <row r="24" spans="1:15" s="76" customFormat="1" x14ac:dyDescent="0.2">
      <c r="A24" s="285">
        <v>18</v>
      </c>
      <c r="B24" s="280" t="s">
        <v>470</v>
      </c>
      <c r="C24" s="281">
        <v>129604</v>
      </c>
      <c r="D24" s="282">
        <v>8008</v>
      </c>
      <c r="E24" s="281">
        <v>145469</v>
      </c>
      <c r="F24" s="282">
        <v>8375</v>
      </c>
      <c r="G24" s="281">
        <v>163046</v>
      </c>
      <c r="H24" s="282">
        <v>8719</v>
      </c>
      <c r="I24" s="281">
        <v>177104</v>
      </c>
      <c r="J24" s="282">
        <v>9059</v>
      </c>
      <c r="K24" s="281">
        <f>$I24-'Año 2015'!$I24</f>
        <v>60004</v>
      </c>
      <c r="L24" s="283">
        <f>$J24-'Año 2015'!$J24</f>
        <v>1424</v>
      </c>
      <c r="M24" s="139"/>
      <c r="N24" s="140"/>
    </row>
    <row r="25" spans="1:15" x14ac:dyDescent="0.2">
      <c r="A25" s="285">
        <v>19</v>
      </c>
      <c r="B25" s="280" t="s">
        <v>19</v>
      </c>
      <c r="C25" s="281">
        <v>3293555</v>
      </c>
      <c r="D25" s="282">
        <v>120272</v>
      </c>
      <c r="E25" s="281">
        <v>3375132</v>
      </c>
      <c r="F25" s="282">
        <v>128679</v>
      </c>
      <c r="G25" s="281">
        <v>3473082</v>
      </c>
      <c r="H25" s="282">
        <v>137248</v>
      </c>
      <c r="I25" s="281">
        <v>3510661</v>
      </c>
      <c r="J25" s="282">
        <v>140959</v>
      </c>
      <c r="K25" s="281">
        <f>$I25-'Año 2015'!$I25</f>
        <v>243863</v>
      </c>
      <c r="L25" s="283">
        <f>$J25-'Año 2015'!$J25</f>
        <v>23383</v>
      </c>
      <c r="M25" s="139"/>
      <c r="N25" s="140"/>
    </row>
    <row r="26" spans="1:15" x14ac:dyDescent="0.2">
      <c r="A26" s="285">
        <v>20</v>
      </c>
      <c r="B26" s="280" t="s">
        <v>20</v>
      </c>
      <c r="C26" s="281">
        <v>260305</v>
      </c>
      <c r="D26" s="282">
        <v>1029</v>
      </c>
      <c r="E26" s="281">
        <v>268624</v>
      </c>
      <c r="F26" s="282">
        <v>1083</v>
      </c>
      <c r="G26" s="281">
        <v>283085</v>
      </c>
      <c r="H26" s="282">
        <v>1192</v>
      </c>
      <c r="I26" s="281">
        <v>289086</v>
      </c>
      <c r="J26" s="282">
        <v>1242</v>
      </c>
      <c r="K26" s="281">
        <f>$I26-'Año 2015'!$I26</f>
        <v>33099</v>
      </c>
      <c r="L26" s="283">
        <f>$J26-'Año 2015'!$J26</f>
        <v>235</v>
      </c>
      <c r="M26" s="139"/>
      <c r="N26" s="140"/>
    </row>
    <row r="27" spans="1:15" x14ac:dyDescent="0.2">
      <c r="A27" s="285">
        <v>21</v>
      </c>
      <c r="B27" s="280" t="s">
        <v>21</v>
      </c>
      <c r="C27" s="281">
        <v>2708856</v>
      </c>
      <c r="D27" s="282">
        <v>221944</v>
      </c>
      <c r="E27" s="281">
        <v>2750700</v>
      </c>
      <c r="F27" s="282">
        <v>227172</v>
      </c>
      <c r="G27" s="281">
        <v>2793826</v>
      </c>
      <c r="H27" s="282">
        <v>232879</v>
      </c>
      <c r="I27" s="281">
        <v>2818834</v>
      </c>
      <c r="J27" s="282">
        <v>237786</v>
      </c>
      <c r="K27" s="281">
        <f>$I27-'Año 2015'!$I27</f>
        <v>137903</v>
      </c>
      <c r="L27" s="283">
        <f>$J27-'Año 2015'!$J27</f>
        <v>20137</v>
      </c>
      <c r="M27" s="139"/>
      <c r="N27" s="140"/>
    </row>
    <row r="28" spans="1:15" x14ac:dyDescent="0.2">
      <c r="A28" s="285">
        <v>22</v>
      </c>
      <c r="B28" s="280" t="s">
        <v>22</v>
      </c>
      <c r="C28" s="281">
        <v>12893</v>
      </c>
      <c r="D28" s="282">
        <v>2348</v>
      </c>
      <c r="E28" s="281">
        <v>13585</v>
      </c>
      <c r="F28" s="282">
        <v>2406</v>
      </c>
      <c r="G28" s="281">
        <v>14356</v>
      </c>
      <c r="H28" s="282">
        <v>2503</v>
      </c>
      <c r="I28" s="281">
        <v>14938</v>
      </c>
      <c r="J28" s="282">
        <v>2602</v>
      </c>
      <c r="K28" s="281">
        <f>$I28-'Año 2015'!$I28</f>
        <v>2653</v>
      </c>
      <c r="L28" s="283">
        <f>$J28-'Año 2015'!$J28</f>
        <v>346</v>
      </c>
      <c r="M28" s="139"/>
      <c r="N28" s="140"/>
    </row>
    <row r="29" spans="1:15" x14ac:dyDescent="0.2">
      <c r="A29" s="285">
        <v>23</v>
      </c>
      <c r="B29" s="280" t="s">
        <v>23</v>
      </c>
      <c r="C29" s="281">
        <v>994613</v>
      </c>
      <c r="D29" s="282">
        <v>138759</v>
      </c>
      <c r="E29" s="281">
        <v>1031069</v>
      </c>
      <c r="F29" s="282">
        <v>143140</v>
      </c>
      <c r="G29" s="281">
        <v>1061035</v>
      </c>
      <c r="H29" s="282">
        <v>147543</v>
      </c>
      <c r="I29" s="281">
        <v>1085239</v>
      </c>
      <c r="J29" s="282">
        <v>150981</v>
      </c>
      <c r="K29" s="281">
        <f>$I29-'Año 2015'!$I29</f>
        <v>116215</v>
      </c>
      <c r="L29" s="283">
        <f>$J29-'Año 2015'!$J29</f>
        <v>16957</v>
      </c>
      <c r="M29" s="139"/>
      <c r="N29" s="140"/>
    </row>
    <row r="30" spans="1:15" x14ac:dyDescent="0.2">
      <c r="A30" s="285">
        <v>24</v>
      </c>
      <c r="B30" s="280" t="s">
        <v>489</v>
      </c>
      <c r="C30" s="281">
        <v>210208</v>
      </c>
      <c r="D30" s="282">
        <v>6265</v>
      </c>
      <c r="E30" s="281">
        <v>214339</v>
      </c>
      <c r="F30" s="282">
        <v>6468</v>
      </c>
      <c r="G30" s="281">
        <v>200962</v>
      </c>
      <c r="H30" s="282">
        <v>6673</v>
      </c>
      <c r="I30" s="281">
        <v>204220</v>
      </c>
      <c r="J30" s="282">
        <v>6841</v>
      </c>
      <c r="K30" s="281">
        <f>$I30-'Año 2015'!$I30</f>
        <v>-1739</v>
      </c>
      <c r="L30" s="283">
        <f>$J30-'Año 2015'!$J30</f>
        <v>789</v>
      </c>
      <c r="M30" s="139"/>
      <c r="N30" s="140"/>
    </row>
    <row r="31" spans="1:15" x14ac:dyDescent="0.2">
      <c r="A31" s="285">
        <v>25</v>
      </c>
      <c r="B31" s="280" t="s">
        <v>25</v>
      </c>
      <c r="C31" s="281">
        <v>53337</v>
      </c>
      <c r="D31" s="282">
        <v>5665</v>
      </c>
      <c r="E31" s="281">
        <v>54923</v>
      </c>
      <c r="F31" s="282">
        <v>5835</v>
      </c>
      <c r="G31" s="281">
        <v>56514</v>
      </c>
      <c r="H31" s="282">
        <v>6031</v>
      </c>
      <c r="I31" s="281">
        <v>57957</v>
      </c>
      <c r="J31" s="282">
        <v>6209</v>
      </c>
      <c r="K31" s="281">
        <f>$I31-'Año 2015'!$I31</f>
        <v>6285</v>
      </c>
      <c r="L31" s="283">
        <f>$J31-'Año 2015'!$J31</f>
        <v>707</v>
      </c>
      <c r="M31" s="139"/>
      <c r="N31" s="140"/>
    </row>
    <row r="32" spans="1:15" x14ac:dyDescent="0.2">
      <c r="A32" s="285">
        <v>26</v>
      </c>
      <c r="B32" s="280" t="s">
        <v>150</v>
      </c>
      <c r="C32" s="281">
        <v>200090</v>
      </c>
      <c r="D32" s="282">
        <v>16496</v>
      </c>
      <c r="E32" s="281">
        <v>205697</v>
      </c>
      <c r="F32" s="282">
        <v>17142</v>
      </c>
      <c r="G32" s="281">
        <v>211548</v>
      </c>
      <c r="H32" s="282">
        <v>17770</v>
      </c>
      <c r="I32" s="281">
        <v>216193</v>
      </c>
      <c r="J32" s="282">
        <v>18349</v>
      </c>
      <c r="K32" s="281">
        <f>$I32-'Año 2015'!$I32</f>
        <v>21460</v>
      </c>
      <c r="L32" s="283">
        <f>$J32-'Año 2015'!$J32</f>
        <v>2381</v>
      </c>
      <c r="M32" s="139"/>
      <c r="N32" s="140"/>
    </row>
    <row r="33" spans="1:14" x14ac:dyDescent="0.2">
      <c r="A33" s="285">
        <v>27</v>
      </c>
      <c r="B33" s="280" t="s">
        <v>27</v>
      </c>
      <c r="C33" s="281">
        <v>133856</v>
      </c>
      <c r="D33" s="282">
        <v>1387</v>
      </c>
      <c r="E33" s="281">
        <v>137896</v>
      </c>
      <c r="F33" s="282">
        <v>1432</v>
      </c>
      <c r="G33" s="281">
        <v>141415</v>
      </c>
      <c r="H33" s="282">
        <v>1471</v>
      </c>
      <c r="I33" s="281">
        <v>144234</v>
      </c>
      <c r="J33" s="282">
        <v>1522</v>
      </c>
      <c r="K33" s="281">
        <f>$I33-'Año 2015'!$I33</f>
        <v>14042</v>
      </c>
      <c r="L33" s="283">
        <f>$J33-'Año 2015'!$J33</f>
        <v>179</v>
      </c>
      <c r="M33" s="139"/>
      <c r="N33" s="140"/>
    </row>
    <row r="34" spans="1:14" x14ac:dyDescent="0.2">
      <c r="A34" s="285">
        <v>28</v>
      </c>
      <c r="B34" s="280" t="s">
        <v>28</v>
      </c>
      <c r="C34" s="281">
        <v>37669</v>
      </c>
      <c r="D34" s="282">
        <v>5309</v>
      </c>
      <c r="E34" s="281">
        <v>38725</v>
      </c>
      <c r="F34" s="282">
        <v>5444</v>
      </c>
      <c r="G34" s="281">
        <v>39732</v>
      </c>
      <c r="H34" s="282">
        <v>5597</v>
      </c>
      <c r="I34" s="281">
        <v>40581</v>
      </c>
      <c r="J34" s="282">
        <v>5743</v>
      </c>
      <c r="K34" s="281">
        <f>$I34-'Año 2015'!$I34</f>
        <v>3958</v>
      </c>
      <c r="L34" s="283">
        <f>$J34-'Año 2015'!$J34</f>
        <v>563</v>
      </c>
      <c r="M34" s="139"/>
      <c r="N34" s="140"/>
    </row>
    <row r="35" spans="1:14" x14ac:dyDescent="0.2">
      <c r="A35" s="285">
        <v>29</v>
      </c>
      <c r="B35" s="280" t="s">
        <v>29</v>
      </c>
      <c r="C35" s="281">
        <v>1358713</v>
      </c>
      <c r="D35" s="282">
        <v>15990</v>
      </c>
      <c r="E35" s="281">
        <v>1407821</v>
      </c>
      <c r="F35" s="282">
        <v>17124</v>
      </c>
      <c r="G35" s="281">
        <v>1455283</v>
      </c>
      <c r="H35" s="282">
        <v>18032</v>
      </c>
      <c r="I35" s="281">
        <v>1496288</v>
      </c>
      <c r="J35" s="282">
        <v>19000</v>
      </c>
      <c r="K35" s="281">
        <f>$I35-'Año 2015'!$I35</f>
        <v>184260</v>
      </c>
      <c r="L35" s="283">
        <f>$J35-'Año 2015'!$J35</f>
        <v>3841</v>
      </c>
      <c r="M35" s="139"/>
      <c r="N35" s="140"/>
    </row>
    <row r="36" spans="1:14" x14ac:dyDescent="0.2">
      <c r="A36" s="285">
        <v>30</v>
      </c>
      <c r="B36" s="280" t="s">
        <v>30</v>
      </c>
      <c r="C36" s="281">
        <v>89496</v>
      </c>
      <c r="D36" s="282">
        <v>4956</v>
      </c>
      <c r="E36" s="281">
        <v>91798</v>
      </c>
      <c r="F36" s="282">
        <v>5106</v>
      </c>
      <c r="G36" s="281">
        <v>93953</v>
      </c>
      <c r="H36" s="282">
        <v>5239</v>
      </c>
      <c r="I36" s="281">
        <v>95665</v>
      </c>
      <c r="J36" s="282">
        <v>5389</v>
      </c>
      <c r="K36" s="281">
        <f>$I36-'Año 2015'!$I36</f>
        <v>8423</v>
      </c>
      <c r="L36" s="283">
        <f>$J36-'Año 2015'!$J36</f>
        <v>582</v>
      </c>
      <c r="M36" s="139"/>
      <c r="N36" s="140"/>
    </row>
    <row r="37" spans="1:14" x14ac:dyDescent="0.2">
      <c r="A37" s="285">
        <v>31</v>
      </c>
      <c r="B37" s="280" t="s">
        <v>31</v>
      </c>
      <c r="C37" s="281">
        <v>267081</v>
      </c>
      <c r="D37" s="282">
        <v>5284</v>
      </c>
      <c r="E37" s="281">
        <v>274073</v>
      </c>
      <c r="F37" s="282">
        <v>5444</v>
      </c>
      <c r="G37" s="281">
        <v>280891</v>
      </c>
      <c r="H37" s="282">
        <v>5618</v>
      </c>
      <c r="I37" s="281">
        <v>287812</v>
      </c>
      <c r="J37" s="282">
        <v>5765</v>
      </c>
      <c r="K37" s="281">
        <f>$I37-'Año 2015'!$I37</f>
        <v>27559</v>
      </c>
      <c r="L37" s="283">
        <f>$J37-'Año 2015'!$J37</f>
        <v>601</v>
      </c>
      <c r="M37" s="139"/>
      <c r="N37" s="140"/>
    </row>
    <row r="38" spans="1:14" x14ac:dyDescent="0.2">
      <c r="A38" s="285">
        <v>32</v>
      </c>
      <c r="B38" s="280" t="s">
        <v>32</v>
      </c>
      <c r="C38" s="281">
        <v>20732</v>
      </c>
      <c r="D38" s="282">
        <v>1811</v>
      </c>
      <c r="E38" s="281">
        <v>21323</v>
      </c>
      <c r="F38" s="282">
        <v>1866</v>
      </c>
      <c r="G38" s="281">
        <v>21856</v>
      </c>
      <c r="H38" s="282">
        <v>1922</v>
      </c>
      <c r="I38" s="281">
        <v>22394</v>
      </c>
      <c r="J38" s="282">
        <v>1971</v>
      </c>
      <c r="K38" s="281">
        <f>$I38-'Año 2015'!$I38</f>
        <v>2349</v>
      </c>
      <c r="L38" s="283">
        <f>$J38-'Año 2015'!$J38</f>
        <v>223</v>
      </c>
      <c r="M38" s="139"/>
      <c r="N38" s="140"/>
    </row>
    <row r="39" spans="1:14" x14ac:dyDescent="0.2">
      <c r="A39" s="285">
        <v>33</v>
      </c>
      <c r="B39" s="280" t="s">
        <v>33</v>
      </c>
      <c r="C39" s="281">
        <v>5243</v>
      </c>
      <c r="D39" s="282">
        <v>355</v>
      </c>
      <c r="E39" s="281">
        <v>5399</v>
      </c>
      <c r="F39" s="282">
        <v>358</v>
      </c>
      <c r="G39" s="281">
        <v>5553</v>
      </c>
      <c r="H39" s="282">
        <v>370</v>
      </c>
      <c r="I39" s="281">
        <v>5682</v>
      </c>
      <c r="J39" s="282">
        <v>378</v>
      </c>
      <c r="K39" s="281">
        <f>$I39-'Año 2015'!$I39</f>
        <v>562</v>
      </c>
      <c r="L39" s="283">
        <f>$J39-'Año 2015'!$J39</f>
        <v>42</v>
      </c>
      <c r="M39" s="139"/>
      <c r="N39" s="140"/>
    </row>
    <row r="40" spans="1:14" ht="15.75" customHeight="1" x14ac:dyDescent="0.2">
      <c r="A40" s="285">
        <v>34</v>
      </c>
      <c r="B40" s="280" t="s">
        <v>34</v>
      </c>
      <c r="C40" s="281">
        <v>1040229</v>
      </c>
      <c r="D40" s="282">
        <v>215265</v>
      </c>
      <c r="E40" s="281">
        <v>1054955</v>
      </c>
      <c r="F40" s="282">
        <v>221094</v>
      </c>
      <c r="G40" s="281">
        <v>1067854</v>
      </c>
      <c r="H40" s="282">
        <v>226728</v>
      </c>
      <c r="I40" s="281">
        <v>1077127</v>
      </c>
      <c r="J40" s="282">
        <v>231673</v>
      </c>
      <c r="K40" s="281">
        <f>$I40-'Año 2015'!$I40</f>
        <v>50373</v>
      </c>
      <c r="L40" s="283">
        <f>$J40-'Año 2015'!$J40</f>
        <v>21157</v>
      </c>
      <c r="M40" s="139"/>
      <c r="N40" s="140"/>
    </row>
    <row r="41" spans="1:14" x14ac:dyDescent="0.2">
      <c r="A41" s="285">
        <v>35</v>
      </c>
      <c r="B41" s="280" t="s">
        <v>35</v>
      </c>
      <c r="C41" s="281">
        <v>64195</v>
      </c>
      <c r="D41" s="282">
        <v>6558</v>
      </c>
      <c r="E41" s="281">
        <v>67688</v>
      </c>
      <c r="F41" s="282">
        <v>7162</v>
      </c>
      <c r="G41" s="281">
        <v>70757</v>
      </c>
      <c r="H41" s="282">
        <v>7799</v>
      </c>
      <c r="I41" s="281">
        <v>73180</v>
      </c>
      <c r="J41" s="282">
        <v>8321</v>
      </c>
      <c r="K41" s="281">
        <f>$I41-'Año 2015'!$I41</f>
        <v>12152</v>
      </c>
      <c r="L41" s="283">
        <f>$J41-'Año 2015'!$J41</f>
        <v>2202</v>
      </c>
      <c r="M41" s="139"/>
      <c r="N41" s="140"/>
    </row>
    <row r="42" spans="1:14" x14ac:dyDescent="0.2">
      <c r="A42" s="285">
        <v>36</v>
      </c>
      <c r="B42" s="280" t="s">
        <v>36</v>
      </c>
      <c r="C42" s="281">
        <v>465763</v>
      </c>
      <c r="D42" s="282">
        <v>1824</v>
      </c>
      <c r="E42" s="281">
        <v>479903</v>
      </c>
      <c r="F42" s="282">
        <v>1916</v>
      </c>
      <c r="G42" s="281">
        <v>494494</v>
      </c>
      <c r="H42" s="282">
        <v>1999</v>
      </c>
      <c r="I42" s="281">
        <v>506979</v>
      </c>
      <c r="J42" s="282">
        <v>2079</v>
      </c>
      <c r="K42" s="281">
        <f>$I42-'Año 2015'!$I42</f>
        <v>56351</v>
      </c>
      <c r="L42" s="283">
        <f>$J42-'Año 2015'!$J42</f>
        <v>336</v>
      </c>
      <c r="M42" s="139"/>
      <c r="N42" s="140"/>
    </row>
    <row r="43" spans="1:14" ht="12.75" customHeight="1" x14ac:dyDescent="0.2">
      <c r="A43" s="285">
        <v>37</v>
      </c>
      <c r="B43" s="280" t="s">
        <v>37</v>
      </c>
      <c r="C43" s="281">
        <v>205643</v>
      </c>
      <c r="D43" s="282">
        <v>8397</v>
      </c>
      <c r="E43" s="281">
        <v>212534</v>
      </c>
      <c r="F43" s="282">
        <v>8704</v>
      </c>
      <c r="G43" s="281">
        <v>220023</v>
      </c>
      <c r="H43" s="282">
        <v>9057</v>
      </c>
      <c r="I43" s="281">
        <v>226375</v>
      </c>
      <c r="J43" s="282">
        <v>9347</v>
      </c>
      <c r="K43" s="281">
        <f>$I43-'Año 2015'!$I43</f>
        <v>27749</v>
      </c>
      <c r="L43" s="283">
        <f>$J43-'Año 2015'!$J43</f>
        <v>1225</v>
      </c>
      <c r="M43" s="139"/>
      <c r="N43" s="140"/>
    </row>
    <row r="44" spans="1:14" s="76" customFormat="1" x14ac:dyDescent="0.2">
      <c r="A44" s="285">
        <v>38</v>
      </c>
      <c r="B44" s="280" t="s">
        <v>38</v>
      </c>
      <c r="C44" s="281">
        <v>208781</v>
      </c>
      <c r="D44" s="282">
        <v>8206</v>
      </c>
      <c r="E44" s="281">
        <v>213843</v>
      </c>
      <c r="F44" s="282">
        <v>8519</v>
      </c>
      <c r="G44" s="281">
        <v>219418</v>
      </c>
      <c r="H44" s="282">
        <v>8844</v>
      </c>
      <c r="I44" s="281">
        <v>223060</v>
      </c>
      <c r="J44" s="282">
        <v>9105</v>
      </c>
      <c r="K44" s="281">
        <f>$I44-'Año 2015'!$I44</f>
        <v>18291</v>
      </c>
      <c r="L44" s="283">
        <f>$J44-'Año 2015'!$J44</f>
        <v>1089</v>
      </c>
      <c r="M44" s="139"/>
      <c r="N44" s="140"/>
    </row>
    <row r="45" spans="1:14" x14ac:dyDescent="0.2">
      <c r="A45" s="285">
        <v>39</v>
      </c>
      <c r="B45" s="280" t="s">
        <v>39</v>
      </c>
      <c r="C45" s="281">
        <v>266377</v>
      </c>
      <c r="D45" s="282">
        <v>45827</v>
      </c>
      <c r="E45" s="281">
        <v>274511</v>
      </c>
      <c r="F45" s="282">
        <v>48484</v>
      </c>
      <c r="G45" s="281">
        <v>284190</v>
      </c>
      <c r="H45" s="282">
        <v>51217</v>
      </c>
      <c r="I45" s="281">
        <v>290185</v>
      </c>
      <c r="J45" s="282">
        <v>53351</v>
      </c>
      <c r="K45" s="281">
        <f>$I45-'Año 2015'!$I45</f>
        <v>29329</v>
      </c>
      <c r="L45" s="283">
        <f>$J45-'Año 2015'!$J45</f>
        <v>9015</v>
      </c>
      <c r="M45" s="139"/>
      <c r="N45" s="140"/>
    </row>
    <row r="46" spans="1:14" x14ac:dyDescent="0.2">
      <c r="A46" s="285">
        <v>40</v>
      </c>
      <c r="B46" s="280" t="s">
        <v>40</v>
      </c>
      <c r="C46" s="281">
        <v>25373</v>
      </c>
      <c r="D46" s="282">
        <v>2817</v>
      </c>
      <c r="E46" s="281">
        <v>25968</v>
      </c>
      <c r="F46" s="282">
        <v>2927</v>
      </c>
      <c r="G46" s="281">
        <v>26574</v>
      </c>
      <c r="H46" s="282">
        <v>3021</v>
      </c>
      <c r="I46" s="281">
        <v>27152</v>
      </c>
      <c r="J46" s="282">
        <v>3094</v>
      </c>
      <c r="K46" s="281">
        <f>$I46-'Año 2015'!$I46</f>
        <v>2413</v>
      </c>
      <c r="L46" s="283">
        <f>$J46-'Año 2015'!$J46</f>
        <v>369</v>
      </c>
      <c r="M46" s="139"/>
      <c r="N46" s="140"/>
    </row>
    <row r="47" spans="1:14" x14ac:dyDescent="0.2">
      <c r="A47" s="285">
        <v>41</v>
      </c>
      <c r="B47" s="280" t="s">
        <v>41</v>
      </c>
      <c r="C47" s="281">
        <v>494691</v>
      </c>
      <c r="D47" s="282">
        <v>17323</v>
      </c>
      <c r="E47" s="281">
        <v>511268</v>
      </c>
      <c r="F47" s="282">
        <v>18135</v>
      </c>
      <c r="G47" s="281">
        <v>527448</v>
      </c>
      <c r="H47" s="282">
        <v>18943</v>
      </c>
      <c r="I47" s="281">
        <v>540041</v>
      </c>
      <c r="J47" s="282">
        <v>19674</v>
      </c>
      <c r="K47" s="281">
        <f>$I47-'Año 2015'!$I47</f>
        <v>61604</v>
      </c>
      <c r="L47" s="283">
        <f>$J47-'Año 2015'!$J47</f>
        <v>3115</v>
      </c>
      <c r="M47" s="139"/>
      <c r="N47" s="140"/>
    </row>
    <row r="48" spans="1:14" x14ac:dyDescent="0.2">
      <c r="A48" s="285">
        <v>42</v>
      </c>
      <c r="B48" s="280" t="s">
        <v>42</v>
      </c>
      <c r="C48" s="281">
        <v>6383</v>
      </c>
      <c r="D48" s="282">
        <v>754</v>
      </c>
      <c r="E48" s="281">
        <v>6525</v>
      </c>
      <c r="F48" s="282">
        <v>773</v>
      </c>
      <c r="G48" s="281">
        <v>6697</v>
      </c>
      <c r="H48" s="282">
        <v>791</v>
      </c>
      <c r="I48" s="281">
        <v>6865</v>
      </c>
      <c r="J48" s="282">
        <v>813</v>
      </c>
      <c r="K48" s="281">
        <f>$I48-'Año 2015'!$I48</f>
        <v>636</v>
      </c>
      <c r="L48" s="283">
        <f>$J48-'Año 2015'!$J48</f>
        <v>90</v>
      </c>
      <c r="M48" s="139"/>
      <c r="N48" s="140"/>
    </row>
    <row r="49" spans="1:14" x14ac:dyDescent="0.2">
      <c r="A49" s="285">
        <v>43</v>
      </c>
      <c r="B49" s="280" t="s">
        <v>149</v>
      </c>
      <c r="C49" s="281">
        <v>10553</v>
      </c>
      <c r="D49" s="282">
        <v>1846</v>
      </c>
      <c r="E49" s="281">
        <v>10944</v>
      </c>
      <c r="F49" s="282">
        <v>1942</v>
      </c>
      <c r="G49" s="281">
        <v>11349</v>
      </c>
      <c r="H49" s="282">
        <v>2049</v>
      </c>
      <c r="I49" s="281">
        <v>11715</v>
      </c>
      <c r="J49" s="282">
        <v>2133</v>
      </c>
      <c r="K49" s="281">
        <f>$I49-'Año 2015'!$I49</f>
        <v>1505</v>
      </c>
      <c r="L49" s="283">
        <f>$J49-'Año 2015'!$J49</f>
        <v>368</v>
      </c>
      <c r="M49" s="139"/>
      <c r="N49" s="140"/>
    </row>
    <row r="50" spans="1:14" x14ac:dyDescent="0.2">
      <c r="A50" s="285">
        <v>44</v>
      </c>
      <c r="B50" s="280" t="s">
        <v>152</v>
      </c>
      <c r="C50" s="281">
        <v>24612</v>
      </c>
      <c r="D50" s="282">
        <v>11934</v>
      </c>
      <c r="E50" s="281">
        <v>25281</v>
      </c>
      <c r="F50" s="282">
        <v>12366</v>
      </c>
      <c r="G50" s="281">
        <v>25991</v>
      </c>
      <c r="H50" s="282">
        <v>12745</v>
      </c>
      <c r="I50" s="281">
        <v>26486</v>
      </c>
      <c r="J50" s="282">
        <v>13073</v>
      </c>
      <c r="K50" s="281">
        <f>$I50-'Año 2015'!$I50</f>
        <v>2521</v>
      </c>
      <c r="L50" s="283">
        <f>$J50-'Año 2015'!$J50</f>
        <v>1472</v>
      </c>
      <c r="M50" s="139"/>
      <c r="N50" s="140"/>
    </row>
    <row r="51" spans="1:14" x14ac:dyDescent="0.2">
      <c r="A51" s="285">
        <v>45</v>
      </c>
      <c r="B51" s="280" t="s">
        <v>43</v>
      </c>
      <c r="C51" s="281">
        <v>8156</v>
      </c>
      <c r="D51" s="282">
        <v>1166</v>
      </c>
      <c r="E51" s="281">
        <v>8404</v>
      </c>
      <c r="F51" s="282">
        <v>1218</v>
      </c>
      <c r="G51" s="281">
        <v>8695</v>
      </c>
      <c r="H51" s="282">
        <v>1261</v>
      </c>
      <c r="I51" s="281">
        <v>8918</v>
      </c>
      <c r="J51" s="282">
        <v>1307</v>
      </c>
      <c r="K51" s="281">
        <f>$I51-'Año 2015'!$I51</f>
        <v>1056</v>
      </c>
      <c r="L51" s="283">
        <f>$J51-'Año 2015'!$J51</f>
        <v>185</v>
      </c>
      <c r="M51" s="139"/>
      <c r="N51" s="140"/>
    </row>
    <row r="52" spans="1:14" x14ac:dyDescent="0.2">
      <c r="A52" s="285">
        <v>46</v>
      </c>
      <c r="B52" s="280" t="s">
        <v>44</v>
      </c>
      <c r="C52" s="281">
        <v>3665461</v>
      </c>
      <c r="D52" s="282">
        <v>67221</v>
      </c>
      <c r="E52" s="281">
        <v>3744335</v>
      </c>
      <c r="F52" s="282">
        <v>67785</v>
      </c>
      <c r="G52" s="281">
        <v>3819989</v>
      </c>
      <c r="H52" s="282">
        <v>68414</v>
      </c>
      <c r="I52" s="281">
        <v>3884817</v>
      </c>
      <c r="J52" s="282">
        <v>69021</v>
      </c>
      <c r="K52" s="281">
        <f>$I52-'Año 2015'!$I52</f>
        <v>293739</v>
      </c>
      <c r="L52" s="283">
        <f>$J52-'Año 2015'!$J52</f>
        <v>2336</v>
      </c>
      <c r="M52" s="139"/>
      <c r="N52" s="140"/>
    </row>
    <row r="53" spans="1:14" x14ac:dyDescent="0.2">
      <c r="A53" s="285">
        <v>47</v>
      </c>
      <c r="B53" s="280" t="s">
        <v>45</v>
      </c>
      <c r="C53" s="281">
        <v>285917</v>
      </c>
      <c r="D53" s="282">
        <v>11344</v>
      </c>
      <c r="E53" s="281">
        <v>298100</v>
      </c>
      <c r="F53" s="282">
        <v>12109</v>
      </c>
      <c r="G53" s="281">
        <v>309276</v>
      </c>
      <c r="H53" s="282">
        <v>12858</v>
      </c>
      <c r="I53" s="281">
        <v>318660</v>
      </c>
      <c r="J53" s="282">
        <v>13504</v>
      </c>
      <c r="K53" s="281">
        <f>$I53-'Año 2015'!$I53</f>
        <v>41815</v>
      </c>
      <c r="L53" s="283">
        <f>$J53-'Año 2015'!$J53</f>
        <v>2881</v>
      </c>
      <c r="M53" s="139"/>
      <c r="N53" s="140"/>
    </row>
    <row r="54" spans="1:14" x14ac:dyDescent="0.2">
      <c r="A54" s="285">
        <v>48</v>
      </c>
      <c r="B54" s="280" t="s">
        <v>46</v>
      </c>
      <c r="C54" s="281">
        <v>13260</v>
      </c>
      <c r="D54" s="282">
        <v>911</v>
      </c>
      <c r="E54" s="281">
        <v>13608</v>
      </c>
      <c r="F54" s="282">
        <v>948</v>
      </c>
      <c r="G54" s="281">
        <v>13986</v>
      </c>
      <c r="H54" s="282">
        <v>989</v>
      </c>
      <c r="I54" s="281">
        <v>14356</v>
      </c>
      <c r="J54" s="282">
        <v>1016</v>
      </c>
      <c r="K54" s="281">
        <f>$I54-'Año 2015'!$I54</f>
        <v>1532</v>
      </c>
      <c r="L54" s="283">
        <f>$J54-'Año 2015'!$J54</f>
        <v>129</v>
      </c>
      <c r="M54" s="139"/>
      <c r="N54" s="140"/>
    </row>
    <row r="55" spans="1:14" x14ac:dyDescent="0.2">
      <c r="A55" s="285">
        <v>49</v>
      </c>
      <c r="B55" s="280" t="s">
        <v>47</v>
      </c>
      <c r="C55" s="281">
        <v>115083</v>
      </c>
      <c r="D55" s="282">
        <v>1733</v>
      </c>
      <c r="E55" s="281">
        <v>118469</v>
      </c>
      <c r="F55" s="282">
        <v>1808</v>
      </c>
      <c r="G55" s="281">
        <v>122023</v>
      </c>
      <c r="H55" s="282">
        <v>1882</v>
      </c>
      <c r="I55" s="281">
        <v>125491</v>
      </c>
      <c r="J55" s="282">
        <v>1933</v>
      </c>
      <c r="K55" s="281">
        <f>$I55-'Año 2015'!$I55</f>
        <v>14463</v>
      </c>
      <c r="L55" s="283">
        <f>$J55-'Año 2015'!$J55</f>
        <v>266</v>
      </c>
      <c r="M55" s="139"/>
      <c r="N55" s="140"/>
    </row>
    <row r="56" spans="1:14" x14ac:dyDescent="0.2">
      <c r="A56" s="285">
        <v>50</v>
      </c>
      <c r="B56" s="280" t="s">
        <v>48</v>
      </c>
      <c r="C56" s="281">
        <v>153592</v>
      </c>
      <c r="D56" s="282">
        <v>794</v>
      </c>
      <c r="E56" s="281">
        <v>157877</v>
      </c>
      <c r="F56" s="282">
        <v>826</v>
      </c>
      <c r="G56" s="281">
        <v>162062</v>
      </c>
      <c r="H56" s="282">
        <v>859</v>
      </c>
      <c r="I56" s="281">
        <v>165230</v>
      </c>
      <c r="J56" s="282">
        <v>902</v>
      </c>
      <c r="K56" s="281">
        <f>$I56-'Año 2015'!$I56</f>
        <v>16568</v>
      </c>
      <c r="L56" s="283">
        <f>$J56-'Año 2015'!$J56</f>
        <v>148</v>
      </c>
      <c r="M56" s="139"/>
      <c r="N56" s="140"/>
    </row>
    <row r="57" spans="1:14" x14ac:dyDescent="0.2">
      <c r="A57" s="285">
        <v>51</v>
      </c>
      <c r="B57" s="280" t="s">
        <v>151</v>
      </c>
      <c r="C57" s="281">
        <v>572</v>
      </c>
      <c r="D57" s="282">
        <v>120</v>
      </c>
      <c r="E57" s="281">
        <v>582</v>
      </c>
      <c r="F57" s="282">
        <v>121</v>
      </c>
      <c r="G57" s="281">
        <v>593</v>
      </c>
      <c r="H57" s="282">
        <v>122</v>
      </c>
      <c r="I57" s="281">
        <v>607</v>
      </c>
      <c r="J57" s="282">
        <v>126</v>
      </c>
      <c r="K57" s="281">
        <f>$I57-'Año 2015'!$I57</f>
        <v>42</v>
      </c>
      <c r="L57" s="283">
        <f>$J57-'Año 2015'!$J57</f>
        <v>7</v>
      </c>
      <c r="M57" s="139"/>
      <c r="N57" s="140"/>
    </row>
    <row r="58" spans="1:14" x14ac:dyDescent="0.2">
      <c r="A58" s="285">
        <v>52</v>
      </c>
      <c r="B58" s="280" t="s">
        <v>49</v>
      </c>
      <c r="C58" s="281">
        <v>49566</v>
      </c>
      <c r="D58" s="282">
        <v>9678</v>
      </c>
      <c r="E58" s="281">
        <v>50548</v>
      </c>
      <c r="F58" s="282">
        <v>9947</v>
      </c>
      <c r="G58" s="281">
        <v>51654</v>
      </c>
      <c r="H58" s="282">
        <v>10238</v>
      </c>
      <c r="I58" s="281">
        <v>52418</v>
      </c>
      <c r="J58" s="282">
        <v>10530</v>
      </c>
      <c r="K58" s="281">
        <f>$I58-'Año 2015'!$I58</f>
        <v>3756</v>
      </c>
      <c r="L58" s="283">
        <f>$J58-'Año 2015'!$J58</f>
        <v>1139</v>
      </c>
      <c r="M58" s="139"/>
      <c r="N58" s="140"/>
    </row>
    <row r="59" spans="1:14" x14ac:dyDescent="0.2">
      <c r="A59" s="285">
        <v>53</v>
      </c>
      <c r="B59" s="280" t="s">
        <v>50</v>
      </c>
      <c r="C59" s="281">
        <v>17805</v>
      </c>
      <c r="D59" s="282">
        <v>913</v>
      </c>
      <c r="E59" s="281">
        <v>18365</v>
      </c>
      <c r="F59" s="282">
        <v>938</v>
      </c>
      <c r="G59" s="281">
        <v>18831</v>
      </c>
      <c r="H59" s="282">
        <v>964</v>
      </c>
      <c r="I59" s="281">
        <v>19203</v>
      </c>
      <c r="J59" s="282">
        <v>998</v>
      </c>
      <c r="K59" s="281">
        <f>$I59-'Año 2015'!$I59</f>
        <v>1705</v>
      </c>
      <c r="L59" s="283">
        <f>$J59-'Año 2015'!$J59</f>
        <v>116</v>
      </c>
      <c r="M59" s="139"/>
      <c r="N59" s="140"/>
    </row>
    <row r="60" spans="1:14" x14ac:dyDescent="0.2">
      <c r="A60" s="285">
        <v>54</v>
      </c>
      <c r="B60" s="280" t="s">
        <v>51</v>
      </c>
      <c r="C60" s="281">
        <v>543592</v>
      </c>
      <c r="D60" s="282">
        <v>1438</v>
      </c>
      <c r="E60" s="281">
        <v>557980</v>
      </c>
      <c r="F60" s="282">
        <v>1474</v>
      </c>
      <c r="G60" s="281">
        <v>571487</v>
      </c>
      <c r="H60" s="282">
        <v>1527</v>
      </c>
      <c r="I60" s="281">
        <v>584142</v>
      </c>
      <c r="J60" s="282">
        <v>1576</v>
      </c>
      <c r="K60" s="281">
        <f>$I60-'Año 2015'!$I60</f>
        <v>55040</v>
      </c>
      <c r="L60" s="283">
        <f>$J60-'Año 2015'!$J60</f>
        <v>179</v>
      </c>
      <c r="M60" s="139"/>
      <c r="N60" s="140"/>
    </row>
    <row r="61" spans="1:14" x14ac:dyDescent="0.2">
      <c r="A61" s="285">
        <v>55</v>
      </c>
      <c r="B61" s="280" t="s">
        <v>52</v>
      </c>
      <c r="C61" s="281">
        <v>7342</v>
      </c>
      <c r="D61" s="282">
        <v>462</v>
      </c>
      <c r="E61" s="281">
        <v>7557</v>
      </c>
      <c r="F61" s="282">
        <v>494</v>
      </c>
      <c r="G61" s="281">
        <v>7801</v>
      </c>
      <c r="H61" s="282">
        <v>509</v>
      </c>
      <c r="I61" s="281">
        <v>7979</v>
      </c>
      <c r="J61" s="282">
        <v>526</v>
      </c>
      <c r="K61" s="281">
        <f>$I61-'Año 2015'!$I61</f>
        <v>811</v>
      </c>
      <c r="L61" s="283">
        <f>$J61-'Año 2015'!$J61</f>
        <v>77</v>
      </c>
      <c r="M61" s="139"/>
      <c r="N61" s="140"/>
    </row>
    <row r="62" spans="1:14" x14ac:dyDescent="0.2">
      <c r="A62" s="285">
        <v>56</v>
      </c>
      <c r="B62" s="280" t="s">
        <v>53</v>
      </c>
      <c r="C62" s="281">
        <v>217847</v>
      </c>
      <c r="D62" s="282">
        <v>12221</v>
      </c>
      <c r="E62" s="281">
        <v>226135</v>
      </c>
      <c r="F62" s="282">
        <v>12709</v>
      </c>
      <c r="G62" s="281">
        <v>233980</v>
      </c>
      <c r="H62" s="282">
        <v>13105</v>
      </c>
      <c r="I62" s="281">
        <v>240875</v>
      </c>
      <c r="J62" s="282">
        <v>13472</v>
      </c>
      <c r="K62" s="281">
        <f>$I62-'Año 2015'!$I62</f>
        <v>29394</v>
      </c>
      <c r="L62" s="283">
        <f>$J62-'Año 2015'!$J62</f>
        <v>1648</v>
      </c>
      <c r="M62" s="139"/>
      <c r="N62" s="140"/>
    </row>
    <row r="63" spans="1:14" x14ac:dyDescent="0.2">
      <c r="A63" s="285">
        <v>57</v>
      </c>
      <c r="B63" s="280" t="s">
        <v>472</v>
      </c>
      <c r="C63" s="281">
        <v>11121</v>
      </c>
      <c r="D63" s="282">
        <v>1152</v>
      </c>
      <c r="E63" s="281">
        <v>11599</v>
      </c>
      <c r="F63" s="282">
        <v>1166</v>
      </c>
      <c r="G63" s="281">
        <v>19441</v>
      </c>
      <c r="H63" s="282">
        <v>1199</v>
      </c>
      <c r="I63" s="281">
        <v>19929</v>
      </c>
      <c r="J63" s="282">
        <v>1215</v>
      </c>
      <c r="K63" s="281">
        <f>$I63-'Año 2015'!$I63</f>
        <v>9278</v>
      </c>
      <c r="L63" s="283">
        <f>$J63-'Año 2015'!$J63</f>
        <v>91</v>
      </c>
      <c r="M63" s="139"/>
      <c r="N63" s="140"/>
    </row>
    <row r="64" spans="1:14" x14ac:dyDescent="0.2">
      <c r="A64" s="285">
        <v>58</v>
      </c>
      <c r="B64" s="280" t="s">
        <v>473</v>
      </c>
      <c r="C64" s="281">
        <v>3754</v>
      </c>
      <c r="D64" s="282">
        <v>921</v>
      </c>
      <c r="E64" s="281">
        <v>3913</v>
      </c>
      <c r="F64" s="282">
        <v>952</v>
      </c>
      <c r="G64" s="281">
        <v>7032</v>
      </c>
      <c r="H64" s="282">
        <v>996</v>
      </c>
      <c r="I64" s="281">
        <v>7166</v>
      </c>
      <c r="J64" s="282">
        <v>1036</v>
      </c>
      <c r="K64" s="281">
        <f>$I64-'Año 2015'!$I64</f>
        <v>3587</v>
      </c>
      <c r="L64" s="283">
        <f>$J64-'Año 2015'!$J64</f>
        <v>143</v>
      </c>
      <c r="M64" s="139"/>
      <c r="N64" s="140"/>
    </row>
    <row r="65" spans="1:14" x14ac:dyDescent="0.2">
      <c r="A65" s="285">
        <v>59</v>
      </c>
      <c r="B65" s="280" t="s">
        <v>474</v>
      </c>
      <c r="C65" s="281">
        <v>10003</v>
      </c>
      <c r="D65" s="282">
        <v>1365</v>
      </c>
      <c r="E65" s="281">
        <v>10400</v>
      </c>
      <c r="F65" s="282">
        <v>1383</v>
      </c>
      <c r="G65" s="281">
        <v>17615</v>
      </c>
      <c r="H65" s="282">
        <v>1409</v>
      </c>
      <c r="I65" s="281">
        <v>17971</v>
      </c>
      <c r="J65" s="282">
        <v>1434</v>
      </c>
      <c r="K65" s="281">
        <f>$I65-'Año 2015'!$I65</f>
        <v>8381</v>
      </c>
      <c r="L65" s="283">
        <f>$J65-'Año 2015'!$J65</f>
        <v>95</v>
      </c>
      <c r="M65" s="139"/>
      <c r="N65" s="140"/>
    </row>
    <row r="66" spans="1:14" x14ac:dyDescent="0.2">
      <c r="A66" s="285">
        <v>60</v>
      </c>
      <c r="B66" s="280" t="s">
        <v>246</v>
      </c>
      <c r="C66" s="281">
        <v>37128</v>
      </c>
      <c r="D66" s="282">
        <v>4273</v>
      </c>
      <c r="E66" s="281">
        <v>38483</v>
      </c>
      <c r="F66" s="282">
        <v>4520</v>
      </c>
      <c r="G66" s="281">
        <v>39862</v>
      </c>
      <c r="H66" s="282">
        <v>4802</v>
      </c>
      <c r="I66" s="281">
        <v>40875</v>
      </c>
      <c r="J66" s="282">
        <v>4981</v>
      </c>
      <c r="K66" s="281">
        <f>$I66-'Año 2015'!$I66</f>
        <v>5011</v>
      </c>
      <c r="L66" s="283">
        <f>$J66-'Año 2015'!$J66</f>
        <v>929</v>
      </c>
      <c r="M66" s="139"/>
      <c r="N66" s="140"/>
    </row>
    <row r="67" spans="1:14" x14ac:dyDescent="0.2">
      <c r="A67" s="285">
        <v>61</v>
      </c>
      <c r="B67" s="280" t="s">
        <v>242</v>
      </c>
      <c r="C67" s="281">
        <v>156066</v>
      </c>
      <c r="D67" s="282">
        <v>27669</v>
      </c>
      <c r="E67" s="281">
        <v>162634</v>
      </c>
      <c r="F67" s="282">
        <v>29408</v>
      </c>
      <c r="G67" s="281">
        <v>169524</v>
      </c>
      <c r="H67" s="282">
        <v>31355</v>
      </c>
      <c r="I67" s="281">
        <v>174523</v>
      </c>
      <c r="J67" s="282">
        <v>33009</v>
      </c>
      <c r="K67" s="281">
        <f>$I67-'Año 2015'!$I67</f>
        <v>24035</v>
      </c>
      <c r="L67" s="283">
        <f>$J67-'Año 2015'!$J67</f>
        <v>6674</v>
      </c>
      <c r="M67" s="139"/>
      <c r="N67" s="140"/>
    </row>
    <row r="68" spans="1:14" x14ac:dyDescent="0.2">
      <c r="A68" s="285">
        <v>62</v>
      </c>
      <c r="B68" s="280" t="s">
        <v>245</v>
      </c>
      <c r="C68" s="281">
        <v>23098</v>
      </c>
      <c r="D68" s="282">
        <v>2929</v>
      </c>
      <c r="E68" s="281">
        <v>23913</v>
      </c>
      <c r="F68" s="282">
        <v>3030</v>
      </c>
      <c r="G68" s="281">
        <v>24702</v>
      </c>
      <c r="H68" s="282">
        <v>3142</v>
      </c>
      <c r="I68" s="281">
        <v>25376</v>
      </c>
      <c r="J68" s="282">
        <v>3246</v>
      </c>
      <c r="K68" s="281">
        <f>$I68-'Año 2015'!$I68</f>
        <v>3032</v>
      </c>
      <c r="L68" s="283">
        <f>$J68-'Año 2015'!$J68</f>
        <v>415</v>
      </c>
      <c r="M68" s="139"/>
      <c r="N68" s="140"/>
    </row>
    <row r="69" spans="1:14" x14ac:dyDescent="0.2">
      <c r="A69" s="285">
        <v>63</v>
      </c>
      <c r="B69" s="280" t="s">
        <v>239</v>
      </c>
      <c r="C69" s="281">
        <v>1145</v>
      </c>
      <c r="D69" s="282">
        <v>431</v>
      </c>
      <c r="E69" s="281">
        <v>1202</v>
      </c>
      <c r="F69" s="282">
        <v>449</v>
      </c>
      <c r="G69" s="281">
        <v>1284</v>
      </c>
      <c r="H69" s="282">
        <v>479</v>
      </c>
      <c r="I69" s="281">
        <v>1362</v>
      </c>
      <c r="J69" s="282">
        <v>502</v>
      </c>
      <c r="K69" s="281">
        <f>$I69-'Año 2015'!$I69</f>
        <v>266</v>
      </c>
      <c r="L69" s="283">
        <f>$J69-'Año 2015'!$J69</f>
        <v>86</v>
      </c>
      <c r="M69" s="139"/>
      <c r="N69" s="140"/>
    </row>
    <row r="70" spans="1:14" x14ac:dyDescent="0.2">
      <c r="A70" s="285">
        <v>64</v>
      </c>
      <c r="B70" s="280" t="s">
        <v>248</v>
      </c>
      <c r="C70" s="281">
        <v>166059</v>
      </c>
      <c r="D70" s="282">
        <v>1050</v>
      </c>
      <c r="E70" s="281">
        <v>174487</v>
      </c>
      <c r="F70" s="282">
        <v>1122</v>
      </c>
      <c r="G70" s="281">
        <v>183123</v>
      </c>
      <c r="H70" s="282">
        <v>1186</v>
      </c>
      <c r="I70" s="281">
        <v>189493</v>
      </c>
      <c r="J70" s="282">
        <v>1250</v>
      </c>
      <c r="K70" s="281">
        <f>$I70-'Año 2015'!$I70</f>
        <v>31258</v>
      </c>
      <c r="L70" s="283">
        <f>$J70-'Año 2015'!$J70</f>
        <v>250</v>
      </c>
      <c r="M70" s="139"/>
      <c r="N70" s="140"/>
    </row>
    <row r="71" spans="1:14" x14ac:dyDescent="0.2">
      <c r="A71" s="285">
        <v>65</v>
      </c>
      <c r="B71" s="280" t="s">
        <v>249</v>
      </c>
      <c r="C71" s="281">
        <v>531269</v>
      </c>
      <c r="D71" s="282">
        <v>2692</v>
      </c>
      <c r="E71" s="281">
        <v>557345</v>
      </c>
      <c r="F71" s="282">
        <v>2844</v>
      </c>
      <c r="G71" s="281">
        <v>583228</v>
      </c>
      <c r="H71" s="282">
        <v>3059</v>
      </c>
      <c r="I71" s="281">
        <v>605098</v>
      </c>
      <c r="J71" s="282">
        <v>3254</v>
      </c>
      <c r="K71" s="281">
        <f>$I71-'Año 2015'!$I71</f>
        <v>98513</v>
      </c>
      <c r="L71" s="283">
        <f>$J71-'Año 2015'!$J71</f>
        <v>684</v>
      </c>
      <c r="M71" s="139"/>
      <c r="N71" s="140"/>
    </row>
    <row r="72" spans="1:14" x14ac:dyDescent="0.2">
      <c r="A72" s="285">
        <v>66</v>
      </c>
      <c r="B72" s="280" t="s">
        <v>247</v>
      </c>
      <c r="C72" s="281">
        <v>811934</v>
      </c>
      <c r="D72" s="282">
        <v>56210</v>
      </c>
      <c r="E72" s="281">
        <v>848032</v>
      </c>
      <c r="F72" s="282">
        <v>60064</v>
      </c>
      <c r="G72" s="281">
        <v>881873</v>
      </c>
      <c r="H72" s="282">
        <v>63583</v>
      </c>
      <c r="I72" s="281">
        <v>910603</v>
      </c>
      <c r="J72" s="282">
        <v>66664</v>
      </c>
      <c r="K72" s="281">
        <f>$I72-'Año 2015'!$I72</f>
        <v>133977</v>
      </c>
      <c r="L72" s="283">
        <f>$J72-'Año 2015'!$J72</f>
        <v>14071</v>
      </c>
      <c r="M72" s="139"/>
      <c r="N72" s="140"/>
    </row>
    <row r="73" spans="1:14" x14ac:dyDescent="0.2">
      <c r="A73" s="285">
        <v>67</v>
      </c>
      <c r="B73" s="280" t="s">
        <v>240</v>
      </c>
      <c r="C73" s="281">
        <v>1297</v>
      </c>
      <c r="D73" s="282">
        <v>1086</v>
      </c>
      <c r="E73" s="281">
        <v>1342</v>
      </c>
      <c r="F73" s="282">
        <v>1128</v>
      </c>
      <c r="G73" s="281">
        <v>1382</v>
      </c>
      <c r="H73" s="282">
        <v>1165</v>
      </c>
      <c r="I73" s="281">
        <v>1429</v>
      </c>
      <c r="J73" s="282">
        <v>1211</v>
      </c>
      <c r="K73" s="281">
        <f>$I73-'Año 2015'!$I73</f>
        <v>180</v>
      </c>
      <c r="L73" s="283">
        <f>$J73-'Año 2015'!$J73</f>
        <v>159</v>
      </c>
      <c r="M73" s="139"/>
      <c r="N73" s="140"/>
    </row>
    <row r="74" spans="1:14" x14ac:dyDescent="0.2">
      <c r="A74" s="285">
        <v>68</v>
      </c>
      <c r="B74" s="280" t="s">
        <v>237</v>
      </c>
      <c r="C74" s="281">
        <v>1932</v>
      </c>
      <c r="D74" s="282">
        <v>640</v>
      </c>
      <c r="E74" s="281">
        <v>2004</v>
      </c>
      <c r="F74" s="282">
        <v>663</v>
      </c>
      <c r="G74" s="281">
        <v>2073</v>
      </c>
      <c r="H74" s="282">
        <v>688</v>
      </c>
      <c r="I74" s="281">
        <v>2145</v>
      </c>
      <c r="J74" s="282">
        <v>711</v>
      </c>
      <c r="K74" s="281">
        <f>$I74-'Año 2015'!$I74</f>
        <v>292</v>
      </c>
      <c r="L74" s="283">
        <f>$J74-'Año 2015'!$J74</f>
        <v>93</v>
      </c>
      <c r="M74" s="139"/>
      <c r="N74" s="140"/>
    </row>
    <row r="75" spans="1:14" x14ac:dyDescent="0.2">
      <c r="A75" s="285">
        <v>69</v>
      </c>
      <c r="B75" s="280" t="s">
        <v>243</v>
      </c>
      <c r="C75" s="281">
        <v>2286</v>
      </c>
      <c r="D75" s="282">
        <v>484</v>
      </c>
      <c r="E75" s="281">
        <v>2362</v>
      </c>
      <c r="F75" s="282">
        <v>511</v>
      </c>
      <c r="G75" s="281">
        <v>2444</v>
      </c>
      <c r="H75" s="282">
        <v>530</v>
      </c>
      <c r="I75" s="281">
        <v>2490</v>
      </c>
      <c r="J75" s="282">
        <v>547</v>
      </c>
      <c r="K75" s="281">
        <f>$I75-'Año 2015'!$I75</f>
        <v>278</v>
      </c>
      <c r="L75" s="283">
        <f>$J75-'Año 2015'!$J75</f>
        <v>85</v>
      </c>
      <c r="M75" s="139"/>
      <c r="N75" s="140"/>
    </row>
    <row r="76" spans="1:14" x14ac:dyDescent="0.2">
      <c r="A76" s="285">
        <v>70</v>
      </c>
      <c r="B76" s="280" t="s">
        <v>288</v>
      </c>
      <c r="C76" s="281">
        <v>9847</v>
      </c>
      <c r="D76" s="282">
        <v>1441</v>
      </c>
      <c r="E76" s="281">
        <v>10703</v>
      </c>
      <c r="F76" s="282">
        <v>1551</v>
      </c>
      <c r="G76" s="281">
        <v>12200</v>
      </c>
      <c r="H76" s="282">
        <v>1682</v>
      </c>
      <c r="I76" s="281">
        <v>13692</v>
      </c>
      <c r="J76" s="282">
        <v>1787</v>
      </c>
      <c r="K76" s="281">
        <f>$I76-'Año 2015'!$I76</f>
        <v>4679</v>
      </c>
      <c r="L76" s="283">
        <f>$J76-'Año 2015'!$J76</f>
        <v>481</v>
      </c>
      <c r="M76" s="139"/>
      <c r="N76" s="140"/>
    </row>
    <row r="77" spans="1:14" x14ac:dyDescent="0.2">
      <c r="A77" s="285">
        <v>71</v>
      </c>
      <c r="B77" s="280" t="s">
        <v>289</v>
      </c>
      <c r="C77" s="281">
        <v>2903</v>
      </c>
      <c r="D77" s="282">
        <v>412</v>
      </c>
      <c r="E77" s="281">
        <v>3133</v>
      </c>
      <c r="F77" s="282">
        <v>429</v>
      </c>
      <c r="G77" s="281">
        <v>3366</v>
      </c>
      <c r="H77" s="282">
        <v>458</v>
      </c>
      <c r="I77" s="281">
        <v>3587</v>
      </c>
      <c r="J77" s="282">
        <v>473</v>
      </c>
      <c r="K77" s="281">
        <f>$I77-'Año 2015'!$I77</f>
        <v>922</v>
      </c>
      <c r="L77" s="283">
        <f>$J77-'Año 2015'!$J77</f>
        <v>107</v>
      </c>
      <c r="M77" s="139"/>
      <c r="N77" s="140"/>
    </row>
    <row r="78" spans="1:14" x14ac:dyDescent="0.2">
      <c r="A78" s="285">
        <v>72</v>
      </c>
      <c r="B78" s="280" t="s">
        <v>290</v>
      </c>
      <c r="C78" s="281">
        <v>2388</v>
      </c>
      <c r="D78" s="282">
        <v>496</v>
      </c>
      <c r="E78" s="281">
        <v>2584</v>
      </c>
      <c r="F78" s="282">
        <v>534</v>
      </c>
      <c r="G78" s="281">
        <v>2743</v>
      </c>
      <c r="H78" s="282">
        <v>565</v>
      </c>
      <c r="I78" s="281">
        <v>2941</v>
      </c>
      <c r="J78" s="282">
        <v>594</v>
      </c>
      <c r="K78" s="281">
        <f>$I78-'Año 2015'!$I78</f>
        <v>738</v>
      </c>
      <c r="L78" s="283">
        <f>$J78-'Año 2015'!$J78</f>
        <v>127</v>
      </c>
      <c r="M78" s="139"/>
      <c r="N78" s="140"/>
    </row>
    <row r="79" spans="1:14" x14ac:dyDescent="0.2">
      <c r="A79" s="285">
        <v>73</v>
      </c>
      <c r="B79" s="280" t="s">
        <v>291</v>
      </c>
      <c r="C79" s="281">
        <v>240</v>
      </c>
      <c r="D79" s="282">
        <v>31</v>
      </c>
      <c r="E79" s="281">
        <v>255</v>
      </c>
      <c r="F79" s="282">
        <v>33</v>
      </c>
      <c r="G79" s="281">
        <v>266</v>
      </c>
      <c r="H79" s="282">
        <v>38</v>
      </c>
      <c r="I79" s="281">
        <v>284</v>
      </c>
      <c r="J79" s="282">
        <v>41</v>
      </c>
      <c r="K79" s="281">
        <f>$I79-'Año 2015'!$I79</f>
        <v>59</v>
      </c>
      <c r="L79" s="283">
        <f>$J79-'Año 2015'!$J79</f>
        <v>13</v>
      </c>
      <c r="M79" s="139"/>
      <c r="N79" s="140"/>
    </row>
    <row r="80" spans="1:14" x14ac:dyDescent="0.2">
      <c r="A80" s="285">
        <v>74</v>
      </c>
      <c r="B80" s="280" t="s">
        <v>292</v>
      </c>
      <c r="C80" s="281">
        <v>3282</v>
      </c>
      <c r="D80" s="282">
        <v>370</v>
      </c>
      <c r="E80" s="281">
        <v>3531</v>
      </c>
      <c r="F80" s="282">
        <v>401</v>
      </c>
      <c r="G80" s="281">
        <v>3742</v>
      </c>
      <c r="H80" s="282">
        <v>441</v>
      </c>
      <c r="I80" s="281">
        <v>3917</v>
      </c>
      <c r="J80" s="282">
        <v>474</v>
      </c>
      <c r="K80" s="281">
        <f>$I80-'Año 2015'!$I80</f>
        <v>826</v>
      </c>
      <c r="L80" s="283">
        <f>$J80-'Año 2015'!$J80</f>
        <v>139</v>
      </c>
      <c r="M80" s="139"/>
      <c r="N80" s="140"/>
    </row>
    <row r="81" spans="1:14" x14ac:dyDescent="0.2">
      <c r="A81" s="285">
        <v>75</v>
      </c>
      <c r="B81" s="280" t="s">
        <v>293</v>
      </c>
      <c r="C81" s="281">
        <v>13447</v>
      </c>
      <c r="D81" s="282">
        <v>11306</v>
      </c>
      <c r="E81" s="281">
        <v>14212</v>
      </c>
      <c r="F81" s="282">
        <v>12062</v>
      </c>
      <c r="G81" s="281">
        <v>14903</v>
      </c>
      <c r="H81" s="282">
        <v>12922</v>
      </c>
      <c r="I81" s="281">
        <v>15339</v>
      </c>
      <c r="J81" s="282">
        <v>13708</v>
      </c>
      <c r="K81" s="281">
        <f>$I81-'Año 2015'!$I81</f>
        <v>2489</v>
      </c>
      <c r="L81" s="283">
        <f>$J81-'Año 2015'!$J81</f>
        <v>3069</v>
      </c>
      <c r="M81" s="139"/>
      <c r="N81" s="140"/>
    </row>
    <row r="82" spans="1:14" x14ac:dyDescent="0.2">
      <c r="A82" s="285">
        <v>76</v>
      </c>
      <c r="B82" s="280" t="s">
        <v>294</v>
      </c>
      <c r="C82" s="281">
        <v>293760</v>
      </c>
      <c r="D82" s="282">
        <v>47482</v>
      </c>
      <c r="E82" s="281">
        <v>315073</v>
      </c>
      <c r="F82" s="282">
        <v>50998</v>
      </c>
      <c r="G82" s="281">
        <v>335292</v>
      </c>
      <c r="H82" s="282">
        <v>54511</v>
      </c>
      <c r="I82" s="281">
        <v>349533</v>
      </c>
      <c r="J82" s="282">
        <v>57310</v>
      </c>
      <c r="K82" s="281">
        <f>$I82-'Año 2015'!$I82</f>
        <v>76627</v>
      </c>
      <c r="L82" s="283">
        <f>$J82-'Año 2015'!$J82</f>
        <v>13185</v>
      </c>
      <c r="M82" s="139"/>
      <c r="N82" s="140"/>
    </row>
    <row r="83" spans="1:14" s="76" customFormat="1" x14ac:dyDescent="0.2">
      <c r="A83" s="285">
        <v>77</v>
      </c>
      <c r="B83" s="280" t="s">
        <v>295</v>
      </c>
      <c r="C83" s="281">
        <v>174</v>
      </c>
      <c r="D83" s="282">
        <v>63</v>
      </c>
      <c r="E83" s="281">
        <v>207</v>
      </c>
      <c r="F83" s="282">
        <v>72</v>
      </c>
      <c r="G83" s="281">
        <v>243</v>
      </c>
      <c r="H83" s="282">
        <v>84</v>
      </c>
      <c r="I83" s="281">
        <v>276</v>
      </c>
      <c r="J83" s="282">
        <v>99</v>
      </c>
      <c r="K83" s="281">
        <f>$I83-'Año 2015'!$I83</f>
        <v>124</v>
      </c>
      <c r="L83" s="283">
        <f>$J83-'Año 2015'!$J83</f>
        <v>44</v>
      </c>
      <c r="M83" s="139"/>
      <c r="N83" s="146"/>
    </row>
    <row r="84" spans="1:14" x14ac:dyDescent="0.2">
      <c r="A84" s="285">
        <v>78</v>
      </c>
      <c r="B84" s="280" t="s">
        <v>296</v>
      </c>
      <c r="C84" s="281">
        <v>6988</v>
      </c>
      <c r="D84" s="282">
        <v>1903</v>
      </c>
      <c r="E84" s="281">
        <v>7315</v>
      </c>
      <c r="F84" s="282">
        <v>2003</v>
      </c>
      <c r="G84" s="281">
        <v>7743</v>
      </c>
      <c r="H84" s="282">
        <v>2133</v>
      </c>
      <c r="I84" s="281">
        <v>8010</v>
      </c>
      <c r="J84" s="282">
        <v>2243</v>
      </c>
      <c r="K84" s="281">
        <f>$I84-'Año 2015'!$I84</f>
        <v>1342</v>
      </c>
      <c r="L84" s="283">
        <f>$J84-'Año 2015'!$J84</f>
        <v>450</v>
      </c>
      <c r="M84" s="139"/>
      <c r="N84" s="140"/>
    </row>
    <row r="85" spans="1:14" x14ac:dyDescent="0.2">
      <c r="A85" s="285">
        <v>79</v>
      </c>
      <c r="B85" s="280" t="s">
        <v>297</v>
      </c>
      <c r="C85" s="281">
        <v>2430</v>
      </c>
      <c r="D85" s="282">
        <v>222</v>
      </c>
      <c r="E85" s="281">
        <v>2591</v>
      </c>
      <c r="F85" s="282">
        <v>244</v>
      </c>
      <c r="G85" s="281">
        <v>2733</v>
      </c>
      <c r="H85" s="282">
        <v>259</v>
      </c>
      <c r="I85" s="281">
        <v>2852</v>
      </c>
      <c r="J85" s="282">
        <v>273</v>
      </c>
      <c r="K85" s="281">
        <f>$I85-'Año 2015'!$I85</f>
        <v>543</v>
      </c>
      <c r="L85" s="283">
        <f>$J85-'Año 2015'!$J85</f>
        <v>67</v>
      </c>
      <c r="M85" s="139"/>
      <c r="N85" s="140"/>
    </row>
    <row r="86" spans="1:14" x14ac:dyDescent="0.2">
      <c r="A86" s="285">
        <v>80</v>
      </c>
      <c r="B86" s="280" t="s">
        <v>298</v>
      </c>
      <c r="C86" s="281">
        <v>47565</v>
      </c>
      <c r="D86" s="282">
        <v>11703</v>
      </c>
      <c r="E86" s="281">
        <v>54154</v>
      </c>
      <c r="F86" s="282">
        <v>13167</v>
      </c>
      <c r="G86" s="281">
        <v>61169</v>
      </c>
      <c r="H86" s="282">
        <v>14683</v>
      </c>
      <c r="I86" s="281">
        <v>67024</v>
      </c>
      <c r="J86" s="282">
        <v>15943</v>
      </c>
      <c r="K86" s="281">
        <f>$I86-'Año 2015'!$I86</f>
        <v>24953</v>
      </c>
      <c r="L86" s="283">
        <f>$J86-'Año 2015'!$J86</f>
        <v>5492</v>
      </c>
      <c r="M86" s="139"/>
      <c r="N86" s="140"/>
    </row>
    <row r="87" spans="1:14" x14ac:dyDescent="0.2">
      <c r="A87" s="285">
        <v>0</v>
      </c>
      <c r="B87" s="280" t="s">
        <v>145</v>
      </c>
      <c r="C87" s="281"/>
      <c r="D87" s="282"/>
      <c r="E87" s="281"/>
      <c r="F87" s="282"/>
      <c r="G87" s="281"/>
      <c r="H87" s="282"/>
      <c r="I87" s="281"/>
      <c r="J87" s="282"/>
      <c r="K87" s="281">
        <f>$I87-'Año 2015'!$I87</f>
        <v>0</v>
      </c>
      <c r="L87" s="283">
        <f>$J87-'Año 2015'!$J87</f>
        <v>0</v>
      </c>
      <c r="M87" s="139"/>
      <c r="N87" s="140"/>
    </row>
    <row r="88" spans="1:14" x14ac:dyDescent="0.2">
      <c r="A88" s="331"/>
      <c r="B88" s="276" t="s">
        <v>60</v>
      </c>
      <c r="C88" s="277">
        <f>SUM(C7:C87)</f>
        <v>26011485</v>
      </c>
      <c r="D88" s="278">
        <f t="shared" ref="D88:L88" si="0">SUM(D7:D87)</f>
        <v>1377396</v>
      </c>
      <c r="E88" s="277">
        <f t="shared" si="0"/>
        <v>26851759</v>
      </c>
      <c r="F88" s="278">
        <f t="shared" si="0"/>
        <v>1430551</v>
      </c>
      <c r="G88" s="277">
        <f t="shared" si="0"/>
        <v>27673146</v>
      </c>
      <c r="H88" s="278">
        <f t="shared" si="0"/>
        <v>1484298</v>
      </c>
      <c r="I88" s="277">
        <f t="shared" si="0"/>
        <v>28286542</v>
      </c>
      <c r="J88" s="278">
        <f t="shared" si="0"/>
        <v>1526896</v>
      </c>
      <c r="K88" s="277">
        <f>SUM(K7:K87)</f>
        <v>2971590</v>
      </c>
      <c r="L88" s="279">
        <f t="shared" si="0"/>
        <v>191484</v>
      </c>
      <c r="M88" s="139"/>
      <c r="N88" s="140"/>
    </row>
    <row r="89" spans="1:14" x14ac:dyDescent="0.2">
      <c r="E89" s="78"/>
      <c r="M89" s="139"/>
      <c r="N89" s="140"/>
    </row>
    <row r="90" spans="1:14" x14ac:dyDescent="0.2">
      <c r="B90" s="94"/>
      <c r="M90" s="139"/>
      <c r="N90" s="140"/>
    </row>
    <row r="93" spans="1:14" ht="14.25" x14ac:dyDescent="0.2">
      <c r="A93" s="83"/>
      <c r="B93" s="83"/>
      <c r="C93" s="84"/>
      <c r="D93" s="85"/>
      <c r="E93" s="85"/>
      <c r="F93" s="85"/>
      <c r="G93" s="85"/>
      <c r="H93" s="85"/>
      <c r="I93" s="85"/>
      <c r="J93" s="85"/>
      <c r="K93" s="85"/>
      <c r="L93" s="85"/>
      <c r="M93" s="141"/>
    </row>
    <row r="94" spans="1:14" ht="14.25" x14ac:dyDescent="0.2">
      <c r="A94" s="83"/>
      <c r="B94" s="83"/>
      <c r="C94" s="84"/>
      <c r="D94" s="85"/>
      <c r="E94" s="85"/>
      <c r="F94" s="85"/>
      <c r="G94" s="85"/>
      <c r="H94" s="85"/>
      <c r="I94" s="85"/>
      <c r="J94" s="85"/>
      <c r="K94" s="85"/>
      <c r="L94" s="85"/>
      <c r="M94" s="141"/>
    </row>
    <row r="95" spans="1:14" ht="14.25" x14ac:dyDescent="0.2">
      <c r="A95" s="83"/>
      <c r="B95" s="83"/>
      <c r="C95" s="84"/>
      <c r="D95" s="85"/>
      <c r="E95" s="85"/>
      <c r="F95" s="85"/>
      <c r="G95" s="85"/>
      <c r="H95" s="85"/>
      <c r="I95" s="85"/>
      <c r="J95" s="85"/>
      <c r="K95" s="85"/>
      <c r="L95" s="85"/>
      <c r="M95" s="141"/>
    </row>
    <row r="96" spans="1:14" ht="14.25" x14ac:dyDescent="0.2">
      <c r="A96" s="83"/>
      <c r="B96" s="83"/>
      <c r="C96" s="84"/>
      <c r="D96" s="85"/>
      <c r="E96" s="85"/>
      <c r="F96" s="85"/>
      <c r="G96" s="85"/>
      <c r="H96" s="85"/>
      <c r="I96" s="85"/>
      <c r="J96" s="85"/>
      <c r="K96" s="85"/>
      <c r="L96" s="85"/>
      <c r="M96" s="141"/>
    </row>
    <row r="97" spans="1:13" ht="14.25" x14ac:dyDescent="0.2">
      <c r="A97" s="83"/>
      <c r="B97" s="83"/>
      <c r="C97" s="84"/>
      <c r="D97" s="85"/>
      <c r="E97" s="85"/>
      <c r="F97" s="85"/>
      <c r="G97" s="85"/>
      <c r="H97" s="85"/>
      <c r="I97" s="85"/>
      <c r="J97" s="85"/>
      <c r="K97" s="85"/>
      <c r="L97" s="85"/>
      <c r="M97" s="141"/>
    </row>
    <row r="98" spans="1:13" ht="14.25" x14ac:dyDescent="0.2">
      <c r="A98" s="83"/>
      <c r="B98" s="83"/>
      <c r="C98" s="84"/>
      <c r="D98" s="85"/>
      <c r="E98" s="85"/>
      <c r="F98" s="85"/>
      <c r="G98" s="85"/>
      <c r="H98" s="85"/>
      <c r="I98" s="85"/>
      <c r="J98" s="85"/>
      <c r="K98" s="85"/>
      <c r="L98" s="85"/>
      <c r="M98" s="141"/>
    </row>
    <row r="99" spans="1:13" ht="14.25" x14ac:dyDescent="0.2">
      <c r="A99" s="83"/>
      <c r="B99" s="83"/>
      <c r="C99" s="84"/>
      <c r="D99" s="85"/>
      <c r="E99" s="85"/>
      <c r="F99" s="85"/>
      <c r="G99" s="85"/>
      <c r="H99" s="85"/>
      <c r="I99" s="85"/>
      <c r="J99" s="85"/>
      <c r="K99" s="85"/>
      <c r="L99" s="85"/>
      <c r="M99" s="141"/>
    </row>
    <row r="100" spans="1:13" ht="14.25" x14ac:dyDescent="0.2">
      <c r="A100" s="83"/>
      <c r="B100" s="83"/>
      <c r="C100" s="84"/>
      <c r="D100" s="85"/>
      <c r="E100" s="85"/>
      <c r="F100" s="85"/>
      <c r="G100" s="85"/>
      <c r="H100" s="85"/>
      <c r="I100" s="85"/>
      <c r="J100" s="85"/>
      <c r="K100" s="85"/>
      <c r="L100" s="85"/>
      <c r="M100" s="141"/>
    </row>
    <row r="101" spans="1:13" ht="14.25" x14ac:dyDescent="0.2">
      <c r="A101" s="83"/>
      <c r="B101" s="83"/>
      <c r="C101" s="84"/>
      <c r="D101" s="85"/>
      <c r="E101" s="85"/>
      <c r="F101" s="85"/>
      <c r="G101" s="85"/>
      <c r="H101" s="85"/>
      <c r="I101" s="85"/>
      <c r="J101" s="85"/>
      <c r="K101" s="85"/>
      <c r="L101" s="85"/>
      <c r="M101" s="141"/>
    </row>
    <row r="102" spans="1:13" ht="14.25" x14ac:dyDescent="0.2">
      <c r="A102" s="83"/>
      <c r="B102" s="83"/>
      <c r="C102" s="84"/>
      <c r="D102" s="85"/>
      <c r="E102" s="85"/>
      <c r="F102" s="85"/>
      <c r="G102" s="85"/>
      <c r="H102" s="85"/>
      <c r="I102" s="85"/>
      <c r="J102" s="85"/>
      <c r="K102" s="85"/>
      <c r="L102" s="85"/>
      <c r="M102" s="141"/>
    </row>
    <row r="103" spans="1:13" ht="14.25" x14ac:dyDescent="0.2">
      <c r="A103" s="83"/>
      <c r="B103" s="83"/>
      <c r="C103" s="84"/>
      <c r="D103" s="85"/>
      <c r="E103" s="85"/>
      <c r="F103" s="85"/>
      <c r="G103" s="85"/>
      <c r="H103" s="85"/>
      <c r="I103" s="85"/>
      <c r="J103" s="85"/>
      <c r="K103" s="85"/>
      <c r="L103" s="85"/>
      <c r="M103" s="141"/>
    </row>
    <row r="104" spans="1:13" ht="14.25" x14ac:dyDescent="0.2">
      <c r="A104" s="83"/>
      <c r="B104" s="83"/>
      <c r="C104" s="84"/>
      <c r="D104" s="85"/>
      <c r="E104" s="85"/>
      <c r="F104" s="85"/>
      <c r="G104" s="85"/>
      <c r="H104" s="85"/>
      <c r="I104" s="85"/>
      <c r="J104" s="85"/>
      <c r="K104" s="85"/>
      <c r="L104" s="85"/>
      <c r="M104" s="141"/>
    </row>
    <row r="105" spans="1:13" ht="14.25" x14ac:dyDescent="0.2">
      <c r="A105" s="83"/>
      <c r="B105" s="83"/>
      <c r="C105" s="84"/>
      <c r="D105" s="85"/>
      <c r="E105" s="85"/>
      <c r="F105" s="85"/>
      <c r="G105" s="85"/>
      <c r="H105" s="85"/>
      <c r="I105" s="85"/>
      <c r="J105" s="85"/>
      <c r="K105" s="85"/>
      <c r="L105" s="85"/>
      <c r="M105" s="141"/>
    </row>
    <row r="106" spans="1:13" ht="14.25" x14ac:dyDescent="0.2">
      <c r="A106" s="83"/>
      <c r="B106" s="83"/>
      <c r="C106" s="84"/>
      <c r="D106" s="85"/>
      <c r="E106" s="85"/>
      <c r="F106" s="85"/>
      <c r="G106" s="85"/>
      <c r="H106" s="85"/>
      <c r="I106" s="85"/>
      <c r="J106" s="85"/>
      <c r="K106" s="85"/>
      <c r="L106" s="85"/>
      <c r="M106" s="141"/>
    </row>
    <row r="107" spans="1:13" ht="14.25" x14ac:dyDescent="0.2">
      <c r="A107" s="83"/>
      <c r="B107" s="83"/>
      <c r="C107" s="84"/>
      <c r="D107" s="85"/>
      <c r="E107" s="85"/>
      <c r="F107" s="85"/>
      <c r="G107" s="85"/>
      <c r="H107" s="85"/>
      <c r="I107" s="85"/>
      <c r="J107" s="85"/>
      <c r="K107" s="85"/>
      <c r="L107" s="85"/>
      <c r="M107" s="141"/>
    </row>
    <row r="108" spans="1:13" ht="14.25" x14ac:dyDescent="0.2">
      <c r="A108" s="83"/>
      <c r="B108" s="83"/>
      <c r="C108" s="84"/>
      <c r="D108" s="85"/>
      <c r="E108" s="85"/>
      <c r="F108" s="85"/>
      <c r="G108" s="85"/>
      <c r="H108" s="85"/>
      <c r="I108" s="85"/>
      <c r="J108" s="85"/>
      <c r="K108" s="85"/>
      <c r="L108" s="85"/>
      <c r="M108" s="141"/>
    </row>
    <row r="109" spans="1:13" ht="14.25" x14ac:dyDescent="0.2">
      <c r="A109" s="83"/>
      <c r="B109" s="83"/>
      <c r="C109" s="84"/>
      <c r="D109" s="85"/>
      <c r="E109" s="85"/>
      <c r="F109" s="85"/>
      <c r="G109" s="85"/>
      <c r="H109" s="85"/>
      <c r="I109" s="85"/>
      <c r="J109" s="85"/>
      <c r="K109" s="85"/>
      <c r="L109" s="85"/>
      <c r="M109" s="141"/>
    </row>
    <row r="110" spans="1:13" ht="14.25" x14ac:dyDescent="0.2">
      <c r="A110" s="83"/>
      <c r="B110" s="83"/>
      <c r="C110" s="84"/>
      <c r="D110" s="85"/>
      <c r="E110" s="85"/>
      <c r="F110" s="85"/>
      <c r="G110" s="85"/>
      <c r="H110" s="85"/>
      <c r="I110" s="85"/>
      <c r="J110" s="85"/>
      <c r="K110" s="85"/>
      <c r="L110" s="85"/>
      <c r="M110" s="141"/>
    </row>
    <row r="111" spans="1:13" ht="14.25" x14ac:dyDescent="0.2">
      <c r="A111" s="83"/>
      <c r="B111" s="83"/>
      <c r="C111" s="84"/>
      <c r="D111" s="85"/>
      <c r="E111" s="85"/>
      <c r="F111" s="85"/>
      <c r="G111" s="85"/>
      <c r="H111" s="85"/>
      <c r="I111" s="85"/>
      <c r="J111" s="85"/>
      <c r="K111" s="85"/>
      <c r="L111" s="85"/>
      <c r="M111" s="141"/>
    </row>
    <row r="112" spans="1:13" ht="14.25" x14ac:dyDescent="0.2">
      <c r="A112" s="83"/>
      <c r="B112" s="83"/>
      <c r="C112" s="84"/>
      <c r="D112" s="85"/>
      <c r="E112" s="85"/>
      <c r="F112" s="85"/>
      <c r="G112" s="85"/>
      <c r="H112" s="85"/>
      <c r="I112" s="85"/>
      <c r="J112" s="85"/>
      <c r="K112" s="85"/>
      <c r="L112" s="85"/>
      <c r="M112" s="141"/>
    </row>
    <row r="113" spans="1:13" ht="14.25" x14ac:dyDescent="0.2">
      <c r="A113" s="83"/>
      <c r="B113" s="83"/>
      <c r="C113" s="84"/>
      <c r="D113" s="85"/>
      <c r="E113" s="85"/>
      <c r="F113" s="85"/>
      <c r="G113" s="85"/>
      <c r="H113" s="85"/>
      <c r="I113" s="85"/>
      <c r="J113" s="85"/>
      <c r="K113" s="85"/>
      <c r="L113" s="85"/>
      <c r="M113" s="141"/>
    </row>
    <row r="114" spans="1:13" ht="14.25" x14ac:dyDescent="0.2">
      <c r="A114" s="83"/>
      <c r="B114" s="83"/>
      <c r="C114" s="84"/>
      <c r="D114" s="85"/>
      <c r="E114" s="85"/>
      <c r="F114" s="85"/>
      <c r="G114" s="85"/>
      <c r="H114" s="85"/>
      <c r="I114" s="85"/>
      <c r="J114" s="85"/>
      <c r="K114" s="85"/>
      <c r="L114" s="85"/>
      <c r="M114" s="141"/>
    </row>
    <row r="115" spans="1:13" ht="14.25" x14ac:dyDescent="0.2">
      <c r="A115" s="83"/>
      <c r="B115" s="83"/>
      <c r="C115" s="84"/>
      <c r="D115" s="85"/>
      <c r="E115" s="85"/>
      <c r="F115" s="85"/>
      <c r="G115" s="85"/>
      <c r="H115" s="85"/>
      <c r="I115" s="85"/>
      <c r="J115" s="85"/>
      <c r="K115" s="85"/>
      <c r="L115" s="85"/>
      <c r="M115" s="141"/>
    </row>
    <row r="116" spans="1:13" ht="14.25" x14ac:dyDescent="0.2">
      <c r="A116" s="83"/>
      <c r="B116" s="83"/>
      <c r="C116" s="84"/>
      <c r="D116" s="85"/>
      <c r="E116" s="85"/>
      <c r="F116" s="85"/>
      <c r="G116" s="85"/>
      <c r="H116" s="85"/>
      <c r="I116" s="85"/>
      <c r="J116" s="85"/>
      <c r="K116" s="85"/>
      <c r="L116" s="85"/>
      <c r="M116" s="141"/>
    </row>
    <row r="117" spans="1:13" ht="14.25" x14ac:dyDescent="0.2">
      <c r="A117" s="83"/>
      <c r="B117" s="83"/>
      <c r="C117" s="84"/>
      <c r="D117" s="85"/>
      <c r="E117" s="85"/>
      <c r="F117" s="85"/>
      <c r="G117" s="85"/>
      <c r="H117" s="85"/>
      <c r="I117" s="85"/>
      <c r="J117" s="85"/>
      <c r="K117" s="85"/>
      <c r="L117" s="85"/>
      <c r="M117" s="141"/>
    </row>
    <row r="118" spans="1:13" ht="14.25" x14ac:dyDescent="0.2">
      <c r="A118" s="83"/>
      <c r="B118" s="83"/>
      <c r="C118" s="84"/>
      <c r="D118" s="85"/>
      <c r="E118" s="85"/>
      <c r="F118" s="85"/>
      <c r="G118" s="85"/>
      <c r="H118" s="85"/>
      <c r="I118" s="85"/>
      <c r="J118" s="85"/>
      <c r="K118" s="85"/>
      <c r="L118" s="85"/>
      <c r="M118" s="141"/>
    </row>
    <row r="119" spans="1:13" ht="14.25" x14ac:dyDescent="0.2">
      <c r="A119" s="83"/>
      <c r="B119" s="83"/>
      <c r="C119" s="84"/>
      <c r="D119" s="85"/>
      <c r="E119" s="85"/>
      <c r="F119" s="85"/>
      <c r="G119" s="85"/>
      <c r="H119" s="85"/>
      <c r="I119" s="85"/>
      <c r="J119" s="85"/>
      <c r="K119" s="85"/>
      <c r="L119" s="85"/>
      <c r="M119" s="141"/>
    </row>
    <row r="120" spans="1:13" ht="14.25" x14ac:dyDescent="0.2">
      <c r="A120" s="83"/>
      <c r="B120" s="83"/>
      <c r="C120" s="84"/>
      <c r="D120" s="85"/>
      <c r="E120" s="85"/>
      <c r="F120" s="85"/>
      <c r="G120" s="85"/>
      <c r="H120" s="85"/>
      <c r="I120" s="85"/>
      <c r="J120" s="85"/>
      <c r="K120" s="85"/>
      <c r="L120" s="85"/>
      <c r="M120" s="141"/>
    </row>
    <row r="121" spans="1:13" ht="14.25" x14ac:dyDescent="0.2">
      <c r="A121" s="83"/>
      <c r="B121" s="83"/>
      <c r="C121" s="84"/>
      <c r="D121" s="85"/>
      <c r="E121" s="85"/>
      <c r="F121" s="85"/>
      <c r="G121" s="85"/>
      <c r="H121" s="85"/>
      <c r="I121" s="85"/>
      <c r="J121" s="85"/>
      <c r="K121" s="85"/>
      <c r="L121" s="85"/>
      <c r="M121" s="141"/>
    </row>
    <row r="122" spans="1:13" ht="14.25" x14ac:dyDescent="0.2">
      <c r="A122" s="83"/>
      <c r="B122" s="83"/>
      <c r="C122" s="84"/>
      <c r="D122" s="85"/>
      <c r="E122" s="85"/>
      <c r="F122" s="85"/>
      <c r="G122" s="85"/>
      <c r="H122" s="85"/>
      <c r="I122" s="85"/>
      <c r="J122" s="85"/>
      <c r="K122" s="85"/>
      <c r="L122" s="85"/>
      <c r="M122" s="141"/>
    </row>
    <row r="123" spans="1:13" ht="14.25" x14ac:dyDescent="0.2">
      <c r="A123" s="83"/>
      <c r="B123" s="83"/>
      <c r="C123" s="84"/>
      <c r="D123" s="85"/>
      <c r="E123" s="85"/>
      <c r="F123" s="85"/>
      <c r="G123" s="85"/>
      <c r="H123" s="85"/>
      <c r="I123" s="85"/>
      <c r="J123" s="85"/>
      <c r="K123" s="85"/>
      <c r="L123" s="85"/>
      <c r="M123" s="141"/>
    </row>
    <row r="124" spans="1:13" x14ac:dyDescent="0.2">
      <c r="A124" s="72"/>
      <c r="B124" s="72"/>
      <c r="C124" s="72"/>
      <c r="D124" s="85"/>
      <c r="E124" s="85"/>
      <c r="F124" s="85"/>
      <c r="G124" s="85"/>
      <c r="H124" s="85"/>
      <c r="I124" s="85"/>
      <c r="J124" s="85"/>
      <c r="K124" s="85"/>
      <c r="L124" s="85"/>
      <c r="M124" s="141"/>
    </row>
    <row r="125" spans="1:13" x14ac:dyDescent="0.2">
      <c r="A125" s="72"/>
      <c r="B125" s="72"/>
      <c r="C125" s="72"/>
      <c r="D125" s="85"/>
      <c r="E125" s="85"/>
      <c r="F125" s="85"/>
      <c r="G125" s="85"/>
      <c r="H125" s="85"/>
      <c r="I125" s="85"/>
      <c r="J125" s="85"/>
      <c r="K125" s="85"/>
      <c r="L125" s="85"/>
      <c r="M125" s="141"/>
    </row>
    <row r="126" spans="1:13" x14ac:dyDescent="0.2">
      <c r="A126" s="72"/>
      <c r="B126" s="72"/>
      <c r="C126" s="72"/>
      <c r="D126" s="85"/>
      <c r="E126" s="85"/>
      <c r="F126" s="85"/>
      <c r="G126" s="85"/>
      <c r="H126" s="85"/>
      <c r="I126" s="85"/>
      <c r="J126" s="85"/>
      <c r="K126" s="85"/>
      <c r="L126" s="85"/>
      <c r="M126" s="141"/>
    </row>
  </sheetData>
  <mergeCells count="10">
    <mergeCell ref="A2:L2"/>
    <mergeCell ref="A4:A6"/>
    <mergeCell ref="B4:B6"/>
    <mergeCell ref="C4:D4"/>
    <mergeCell ref="E4:F4"/>
    <mergeCell ref="G4:H4"/>
    <mergeCell ref="I4:J4"/>
    <mergeCell ref="K4:L4"/>
    <mergeCell ref="K5:K6"/>
    <mergeCell ref="L5:L6"/>
  </mergeCells>
  <conditionalFormatting sqref="M7:N7 N8:N88 M8:M90">
    <cfRule type="cellIs" dxfId="18" priority="1" operator="greaterThan">
      <formula>0.2</formula>
    </cfRule>
  </conditionalFormatting>
  <pageMargins left="0.74803149606299213" right="0.74803149606299213" top="0.98425196850393704" bottom="0.98425196850393704" header="0" footer="0"/>
  <pageSetup scale="36" orientation="portrait" r:id="rId1"/>
  <headerFooter alignWithMargins="0"/>
  <ignoredErrors>
    <ignoredError sqref="C88:L88"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2:XFB126"/>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2" width="15" style="75" customWidth="1"/>
    <col min="13" max="13" width="10.140625" style="138" customWidth="1"/>
    <col min="14" max="14" width="13.140625" style="138" bestFit="1" customWidth="1"/>
    <col min="15" max="16384" width="11.42578125" style="75"/>
  </cols>
  <sheetData>
    <row r="2" spans="1:17" ht="15" x14ac:dyDescent="0.2">
      <c r="A2" s="367" t="s">
        <v>423</v>
      </c>
      <c r="B2" s="367"/>
      <c r="C2" s="367"/>
      <c r="D2" s="367"/>
      <c r="E2" s="367"/>
      <c r="F2" s="367"/>
      <c r="G2" s="367"/>
      <c r="H2" s="367"/>
      <c r="I2" s="367"/>
      <c r="J2" s="367"/>
      <c r="K2" s="367"/>
      <c r="L2" s="367"/>
      <c r="M2" s="137"/>
    </row>
    <row r="3" spans="1:17" ht="15" x14ac:dyDescent="0.2">
      <c r="A3" s="267"/>
      <c r="B3" s="267"/>
      <c r="C3" s="267"/>
      <c r="D3" s="267"/>
      <c r="E3" s="267"/>
      <c r="F3" s="267"/>
      <c r="G3" s="267"/>
      <c r="H3" s="267"/>
      <c r="I3" s="86"/>
      <c r="J3" s="86"/>
      <c r="K3" s="86"/>
      <c r="L3" s="86"/>
      <c r="M3" s="137"/>
    </row>
    <row r="4" spans="1:17" ht="36" customHeight="1" x14ac:dyDescent="0.2">
      <c r="A4" s="369" t="s">
        <v>233</v>
      </c>
      <c r="B4" s="375" t="s">
        <v>0</v>
      </c>
      <c r="C4" s="372" t="s">
        <v>345</v>
      </c>
      <c r="D4" s="372"/>
      <c r="E4" s="372" t="s">
        <v>348</v>
      </c>
      <c r="F4" s="372"/>
      <c r="G4" s="372" t="s">
        <v>349</v>
      </c>
      <c r="H4" s="372"/>
      <c r="I4" s="372" t="s">
        <v>350</v>
      </c>
      <c r="J4" s="372"/>
      <c r="K4" s="373" t="s">
        <v>442</v>
      </c>
      <c r="L4" s="374"/>
      <c r="M4" s="88"/>
    </row>
    <row r="5" spans="1:17" ht="15" customHeight="1" x14ac:dyDescent="0.2">
      <c r="A5" s="370"/>
      <c r="B5" s="376"/>
      <c r="C5" s="272" t="s">
        <v>54</v>
      </c>
      <c r="D5" s="273" t="s">
        <v>55</v>
      </c>
      <c r="E5" s="272" t="s">
        <v>54</v>
      </c>
      <c r="F5" s="273" t="s">
        <v>55</v>
      </c>
      <c r="G5" s="272" t="s">
        <v>54</v>
      </c>
      <c r="H5" s="273" t="s">
        <v>55</v>
      </c>
      <c r="I5" s="272" t="s">
        <v>54</v>
      </c>
      <c r="J5" s="273" t="s">
        <v>55</v>
      </c>
      <c r="K5" s="378" t="s">
        <v>54</v>
      </c>
      <c r="L5" s="380" t="s">
        <v>55</v>
      </c>
      <c r="M5" s="88"/>
      <c r="Q5" s="80"/>
    </row>
    <row r="6" spans="1:17" ht="15" customHeight="1" x14ac:dyDescent="0.2">
      <c r="A6" s="371"/>
      <c r="B6" s="377"/>
      <c r="C6" s="286">
        <v>42825</v>
      </c>
      <c r="D6" s="287">
        <v>42825</v>
      </c>
      <c r="E6" s="286">
        <v>42916</v>
      </c>
      <c r="F6" s="287">
        <v>42916</v>
      </c>
      <c r="G6" s="286">
        <v>43008</v>
      </c>
      <c r="H6" s="287">
        <v>43008</v>
      </c>
      <c r="I6" s="286">
        <v>43100</v>
      </c>
      <c r="J6" s="287">
        <v>43100</v>
      </c>
      <c r="K6" s="379"/>
      <c r="L6" s="381"/>
      <c r="M6" s="88"/>
    </row>
    <row r="7" spans="1:17" x14ac:dyDescent="0.2">
      <c r="A7" s="285">
        <v>1</v>
      </c>
      <c r="B7" s="280" t="s">
        <v>1</v>
      </c>
      <c r="C7" s="281">
        <v>44617</v>
      </c>
      <c r="D7" s="282">
        <v>3894</v>
      </c>
      <c r="E7" s="281">
        <v>45749</v>
      </c>
      <c r="F7" s="282">
        <v>3994</v>
      </c>
      <c r="G7" s="281">
        <v>48584</v>
      </c>
      <c r="H7" s="282">
        <v>4089</v>
      </c>
      <c r="I7" s="281">
        <v>50011</v>
      </c>
      <c r="J7" s="282">
        <v>4193</v>
      </c>
      <c r="K7" s="281">
        <f>$I7-'Año 2016'!$I7</f>
        <v>6626</v>
      </c>
      <c r="L7" s="283">
        <f>$J7-'Año 2016'!$J7</f>
        <v>380</v>
      </c>
      <c r="M7" s="139"/>
      <c r="N7" s="140"/>
      <c r="O7" s="20"/>
      <c r="P7" s="20"/>
    </row>
    <row r="8" spans="1:17" x14ac:dyDescent="0.2">
      <c r="A8" s="285">
        <v>2</v>
      </c>
      <c r="B8" s="280" t="s">
        <v>2</v>
      </c>
      <c r="C8" s="281">
        <v>80139</v>
      </c>
      <c r="D8" s="282">
        <v>4312</v>
      </c>
      <c r="E8" s="281">
        <v>81297</v>
      </c>
      <c r="F8" s="282">
        <v>4415</v>
      </c>
      <c r="G8" s="281">
        <v>81664</v>
      </c>
      <c r="H8" s="282">
        <v>4516</v>
      </c>
      <c r="I8" s="281">
        <v>83016</v>
      </c>
      <c r="J8" s="282">
        <v>4617</v>
      </c>
      <c r="K8" s="281">
        <f>$I8-'Año 2016'!$I8</f>
        <v>4256</v>
      </c>
      <c r="L8" s="283">
        <f>$J8-'Año 2016'!$J8</f>
        <v>367</v>
      </c>
      <c r="M8" s="139"/>
      <c r="N8" s="140"/>
      <c r="O8" s="20"/>
      <c r="P8" s="20"/>
    </row>
    <row r="9" spans="1:17" x14ac:dyDescent="0.2">
      <c r="A9" s="285">
        <v>3</v>
      </c>
      <c r="B9" s="280" t="s">
        <v>3</v>
      </c>
      <c r="C9" s="281">
        <v>3707328</v>
      </c>
      <c r="D9" s="282">
        <v>16258</v>
      </c>
      <c r="E9" s="281">
        <v>3879798</v>
      </c>
      <c r="F9" s="282">
        <v>16618</v>
      </c>
      <c r="G9" s="281">
        <v>4060987</v>
      </c>
      <c r="H9" s="282">
        <v>16957</v>
      </c>
      <c r="I9" s="281">
        <v>4217346</v>
      </c>
      <c r="J9" s="282">
        <v>17302</v>
      </c>
      <c r="K9" s="281">
        <f>$I9-'Año 2016'!$I9</f>
        <v>694503</v>
      </c>
      <c r="L9" s="283">
        <f>$J9-'Año 2016'!$J9</f>
        <v>1382</v>
      </c>
      <c r="M9" s="139"/>
      <c r="N9" s="140"/>
      <c r="O9" s="20"/>
      <c r="P9" s="20"/>
    </row>
    <row r="10" spans="1:17" x14ac:dyDescent="0.2">
      <c r="A10" s="285">
        <v>4</v>
      </c>
      <c r="B10" s="280" t="s">
        <v>4</v>
      </c>
      <c r="C10" s="281">
        <v>176083</v>
      </c>
      <c r="D10" s="282">
        <v>10991</v>
      </c>
      <c r="E10" s="281">
        <v>180207</v>
      </c>
      <c r="F10" s="282">
        <v>11384</v>
      </c>
      <c r="G10" s="281">
        <v>186392</v>
      </c>
      <c r="H10" s="282">
        <v>11825</v>
      </c>
      <c r="I10" s="281">
        <v>191305</v>
      </c>
      <c r="J10" s="282">
        <v>12230</v>
      </c>
      <c r="K10" s="281">
        <f>$I10-'Año 2016'!$I10</f>
        <v>20388</v>
      </c>
      <c r="L10" s="283">
        <f>$J10-'Año 2016'!$J10</f>
        <v>1660</v>
      </c>
      <c r="M10" s="139"/>
      <c r="N10" s="140"/>
    </row>
    <row r="11" spans="1:17" x14ac:dyDescent="0.2">
      <c r="A11" s="285">
        <v>5</v>
      </c>
      <c r="B11" s="280" t="s">
        <v>5</v>
      </c>
      <c r="C11" s="281">
        <v>960763</v>
      </c>
      <c r="D11" s="282">
        <v>12316</v>
      </c>
      <c r="E11" s="281">
        <v>980913</v>
      </c>
      <c r="F11" s="282">
        <v>12660</v>
      </c>
      <c r="G11" s="281">
        <v>1008645</v>
      </c>
      <c r="H11" s="282">
        <v>13013</v>
      </c>
      <c r="I11" s="281">
        <v>1030791</v>
      </c>
      <c r="J11" s="282">
        <v>13326</v>
      </c>
      <c r="K11" s="281">
        <f>$I11-'Año 2016'!$I11</f>
        <v>93932</v>
      </c>
      <c r="L11" s="283">
        <f>$J11-'Año 2016'!$J11</f>
        <v>1352</v>
      </c>
      <c r="M11" s="139"/>
      <c r="N11" s="140"/>
    </row>
    <row r="12" spans="1:17" x14ac:dyDescent="0.2">
      <c r="A12" s="285">
        <v>6</v>
      </c>
      <c r="B12" s="280" t="s">
        <v>6</v>
      </c>
      <c r="C12" s="281">
        <v>11415</v>
      </c>
      <c r="D12" s="282">
        <v>7204</v>
      </c>
      <c r="E12" s="281">
        <v>11699</v>
      </c>
      <c r="F12" s="282">
        <v>7299</v>
      </c>
      <c r="G12" s="281">
        <v>12302</v>
      </c>
      <c r="H12" s="282">
        <v>7419</v>
      </c>
      <c r="I12" s="281">
        <v>12559</v>
      </c>
      <c r="J12" s="282">
        <v>7522</v>
      </c>
      <c r="K12" s="281">
        <f>$I12-'Año 2016'!$I12</f>
        <v>1395</v>
      </c>
      <c r="L12" s="283">
        <f>$J12-'Año 2016'!$J12</f>
        <v>416</v>
      </c>
      <c r="M12" s="139"/>
      <c r="N12" s="140"/>
    </row>
    <row r="13" spans="1:17" x14ac:dyDescent="0.2">
      <c r="A13" s="285">
        <v>7</v>
      </c>
      <c r="B13" s="280" t="s">
        <v>7</v>
      </c>
      <c r="C13" s="281">
        <v>1290377</v>
      </c>
      <c r="D13" s="282">
        <v>116072</v>
      </c>
      <c r="E13" s="281">
        <v>1315953</v>
      </c>
      <c r="F13" s="282">
        <v>118162</v>
      </c>
      <c r="G13" s="281">
        <v>1365522</v>
      </c>
      <c r="H13" s="282">
        <v>120278</v>
      </c>
      <c r="I13" s="281">
        <v>1392077</v>
      </c>
      <c r="J13" s="282">
        <v>122263</v>
      </c>
      <c r="K13" s="281">
        <f>$I13-'Año 2016'!$I13</f>
        <v>131713</v>
      </c>
      <c r="L13" s="283">
        <f>$J13-'Año 2016'!$J13</f>
        <v>8330</v>
      </c>
      <c r="M13" s="139"/>
      <c r="N13" s="140"/>
    </row>
    <row r="14" spans="1:17" x14ac:dyDescent="0.2">
      <c r="A14" s="285">
        <v>8</v>
      </c>
      <c r="B14" s="280" t="s">
        <v>8</v>
      </c>
      <c r="C14" s="281">
        <v>126788</v>
      </c>
      <c r="D14" s="282">
        <v>28140</v>
      </c>
      <c r="E14" s="281">
        <v>129874</v>
      </c>
      <c r="F14" s="282">
        <v>28864</v>
      </c>
      <c r="G14" s="281">
        <v>136369</v>
      </c>
      <c r="H14" s="282">
        <v>29601</v>
      </c>
      <c r="I14" s="281">
        <v>140238</v>
      </c>
      <c r="J14" s="282">
        <v>30343</v>
      </c>
      <c r="K14" s="281">
        <f>$I14-'Año 2016'!$I14</f>
        <v>16869</v>
      </c>
      <c r="L14" s="283">
        <f>$J14-'Año 2016'!$J14</f>
        <v>2758</v>
      </c>
      <c r="M14" s="139"/>
      <c r="N14" s="140"/>
    </row>
    <row r="15" spans="1:17" x14ac:dyDescent="0.2">
      <c r="A15" s="285">
        <v>9</v>
      </c>
      <c r="B15" s="280" t="s">
        <v>9</v>
      </c>
      <c r="C15" s="281">
        <v>9634</v>
      </c>
      <c r="D15" s="282">
        <v>377</v>
      </c>
      <c r="E15" s="281">
        <v>9793</v>
      </c>
      <c r="F15" s="282">
        <v>391</v>
      </c>
      <c r="G15" s="281">
        <v>9894</v>
      </c>
      <c r="H15" s="282">
        <v>400</v>
      </c>
      <c r="I15" s="281">
        <v>10082</v>
      </c>
      <c r="J15" s="282">
        <v>412</v>
      </c>
      <c r="K15" s="281">
        <f>$I15-'Año 2016'!$I15</f>
        <v>655</v>
      </c>
      <c r="L15" s="283">
        <f>$J15-'Año 2016'!$J15</f>
        <v>41</v>
      </c>
      <c r="M15" s="139"/>
      <c r="N15" s="140"/>
    </row>
    <row r="16" spans="1:17" x14ac:dyDescent="0.2">
      <c r="A16" s="285">
        <v>10</v>
      </c>
      <c r="B16" s="280" t="s">
        <v>10</v>
      </c>
      <c r="C16" s="281">
        <v>7533</v>
      </c>
      <c r="D16" s="282">
        <v>1741</v>
      </c>
      <c r="E16" s="281">
        <v>7691</v>
      </c>
      <c r="F16" s="282">
        <v>1772</v>
      </c>
      <c r="G16" s="281">
        <v>7959</v>
      </c>
      <c r="H16" s="282">
        <v>1796</v>
      </c>
      <c r="I16" s="281">
        <v>8185</v>
      </c>
      <c r="J16" s="282">
        <v>1828</v>
      </c>
      <c r="K16" s="281">
        <f>$I16-'Año 2016'!$I16</f>
        <v>805</v>
      </c>
      <c r="L16" s="283">
        <f>$J16-'Año 2016'!$J16</f>
        <v>127</v>
      </c>
      <c r="M16" s="139"/>
      <c r="N16" s="140"/>
    </row>
    <row r="17" spans="1:15" x14ac:dyDescent="0.2">
      <c r="A17" s="285">
        <v>11</v>
      </c>
      <c r="B17" s="280" t="s">
        <v>11</v>
      </c>
      <c r="C17" s="281">
        <v>665313</v>
      </c>
      <c r="D17" s="282">
        <v>23247</v>
      </c>
      <c r="E17" s="281">
        <v>680100</v>
      </c>
      <c r="F17" s="282">
        <v>23800</v>
      </c>
      <c r="G17" s="281">
        <v>701661</v>
      </c>
      <c r="H17" s="282">
        <v>24276</v>
      </c>
      <c r="I17" s="281">
        <v>719114</v>
      </c>
      <c r="J17" s="282">
        <v>24866</v>
      </c>
      <c r="K17" s="281">
        <f>$I17-'Año 2016'!$I17</f>
        <v>72560</v>
      </c>
      <c r="L17" s="283">
        <f>$J17-'Año 2016'!$J17</f>
        <v>2139</v>
      </c>
      <c r="M17" s="139"/>
      <c r="N17" s="140"/>
    </row>
    <row r="18" spans="1:15" ht="15" x14ac:dyDescent="0.2">
      <c r="A18" s="285">
        <v>12</v>
      </c>
      <c r="B18" s="280" t="s">
        <v>12</v>
      </c>
      <c r="C18" s="281">
        <v>27604</v>
      </c>
      <c r="D18" s="282">
        <v>2144</v>
      </c>
      <c r="E18" s="281">
        <v>28332</v>
      </c>
      <c r="F18" s="282">
        <v>2203</v>
      </c>
      <c r="G18" s="281">
        <v>29544</v>
      </c>
      <c r="H18" s="282">
        <v>2261</v>
      </c>
      <c r="I18" s="281">
        <v>30443</v>
      </c>
      <c r="J18" s="282">
        <v>2330</v>
      </c>
      <c r="K18" s="281">
        <f>$I18-'Año 2016'!$I18</f>
        <v>3762</v>
      </c>
      <c r="L18" s="283">
        <f>$J18-'Año 2016'!$J18</f>
        <v>276</v>
      </c>
      <c r="M18" s="139"/>
      <c r="N18" s="140"/>
      <c r="O18" s="180"/>
    </row>
    <row r="19" spans="1:15" x14ac:dyDescent="0.2">
      <c r="A19" s="285">
        <v>13</v>
      </c>
      <c r="B19" s="280" t="s">
        <v>13</v>
      </c>
      <c r="C19" s="281">
        <v>4479</v>
      </c>
      <c r="D19" s="282">
        <v>600</v>
      </c>
      <c r="E19" s="281">
        <v>4561</v>
      </c>
      <c r="F19" s="282">
        <v>622</v>
      </c>
      <c r="G19" s="281">
        <v>4872</v>
      </c>
      <c r="H19" s="282">
        <v>647</v>
      </c>
      <c r="I19" s="281">
        <v>4965</v>
      </c>
      <c r="J19" s="282">
        <v>658</v>
      </c>
      <c r="K19" s="281">
        <f>$I19-'Año 2016'!$I19</f>
        <v>591</v>
      </c>
      <c r="L19" s="283">
        <f>$J19-'Año 2016'!$J19</f>
        <v>80</v>
      </c>
      <c r="M19" s="139"/>
      <c r="N19" s="140"/>
    </row>
    <row r="20" spans="1:15" x14ac:dyDescent="0.2">
      <c r="A20" s="285">
        <v>14</v>
      </c>
      <c r="B20" s="280" t="s">
        <v>14</v>
      </c>
      <c r="C20" s="281">
        <v>12665</v>
      </c>
      <c r="D20" s="282">
        <v>1488</v>
      </c>
      <c r="E20" s="281">
        <v>12889</v>
      </c>
      <c r="F20" s="282">
        <v>1512</v>
      </c>
      <c r="G20" s="281">
        <v>13442</v>
      </c>
      <c r="H20" s="282">
        <v>1544</v>
      </c>
      <c r="I20" s="281">
        <v>13699</v>
      </c>
      <c r="J20" s="282">
        <v>1580</v>
      </c>
      <c r="K20" s="281">
        <f>$I20-'Año 2016'!$I20</f>
        <v>1309</v>
      </c>
      <c r="L20" s="283">
        <f>$J20-'Año 2016'!$J20</f>
        <v>130</v>
      </c>
      <c r="M20" s="139"/>
      <c r="N20" s="140"/>
    </row>
    <row r="21" spans="1:15" x14ac:dyDescent="0.2">
      <c r="A21" s="285">
        <v>15</v>
      </c>
      <c r="B21" s="280" t="s">
        <v>15</v>
      </c>
      <c r="C21" s="281">
        <v>30465</v>
      </c>
      <c r="D21" s="282">
        <v>3029</v>
      </c>
      <c r="E21" s="281">
        <v>31226</v>
      </c>
      <c r="F21" s="282">
        <v>3108</v>
      </c>
      <c r="G21" s="281">
        <v>32320</v>
      </c>
      <c r="H21" s="282">
        <v>3194</v>
      </c>
      <c r="I21" s="281">
        <v>33050</v>
      </c>
      <c r="J21" s="282">
        <v>3258</v>
      </c>
      <c r="K21" s="281">
        <f>$I21-'Año 2016'!$I21</f>
        <v>3296</v>
      </c>
      <c r="L21" s="283">
        <f>$J21-'Año 2016'!$J21</f>
        <v>305</v>
      </c>
      <c r="M21" s="139"/>
      <c r="N21" s="140"/>
    </row>
    <row r="22" spans="1:15" x14ac:dyDescent="0.2">
      <c r="A22" s="285">
        <v>16</v>
      </c>
      <c r="B22" s="280" t="s">
        <v>16</v>
      </c>
      <c r="C22" s="281">
        <v>18067</v>
      </c>
      <c r="D22" s="282">
        <v>3175</v>
      </c>
      <c r="E22" s="281">
        <v>18359</v>
      </c>
      <c r="F22" s="282">
        <v>3259</v>
      </c>
      <c r="G22" s="281">
        <v>19012</v>
      </c>
      <c r="H22" s="282">
        <v>3326</v>
      </c>
      <c r="I22" s="281">
        <v>19340</v>
      </c>
      <c r="J22" s="282">
        <v>3396</v>
      </c>
      <c r="K22" s="281">
        <f>$I22-'Año 2016'!$I22</f>
        <v>1626</v>
      </c>
      <c r="L22" s="283">
        <f>$J22-'Año 2016'!$J22</f>
        <v>283</v>
      </c>
      <c r="M22" s="139"/>
      <c r="N22" s="140"/>
    </row>
    <row r="23" spans="1:15" x14ac:dyDescent="0.2">
      <c r="A23" s="285">
        <v>17</v>
      </c>
      <c r="B23" s="280" t="s">
        <v>17</v>
      </c>
      <c r="C23" s="281">
        <v>20570</v>
      </c>
      <c r="D23" s="282">
        <v>3518</v>
      </c>
      <c r="E23" s="281">
        <v>21070</v>
      </c>
      <c r="F23" s="282">
        <v>3606</v>
      </c>
      <c r="G23" s="281">
        <v>21834</v>
      </c>
      <c r="H23" s="282">
        <v>3726</v>
      </c>
      <c r="I23" s="281">
        <v>22364</v>
      </c>
      <c r="J23" s="282">
        <v>3841</v>
      </c>
      <c r="K23" s="281">
        <f>$I23-'Año 2016'!$I23</f>
        <v>2421</v>
      </c>
      <c r="L23" s="283">
        <f>$J23-'Año 2016'!$J23</f>
        <v>418</v>
      </c>
      <c r="M23" s="139"/>
      <c r="N23" s="140"/>
    </row>
    <row r="24" spans="1:15" s="76" customFormat="1" x14ac:dyDescent="0.2">
      <c r="A24" s="285">
        <v>18</v>
      </c>
      <c r="B24" s="280" t="s">
        <v>470</v>
      </c>
      <c r="C24" s="281">
        <v>195281</v>
      </c>
      <c r="D24" s="282">
        <v>9420</v>
      </c>
      <c r="E24" s="281">
        <v>213206</v>
      </c>
      <c r="F24" s="282">
        <v>9770</v>
      </c>
      <c r="G24" s="281">
        <v>246515</v>
      </c>
      <c r="H24" s="282">
        <v>10152</v>
      </c>
      <c r="I24" s="281">
        <v>274496</v>
      </c>
      <c r="J24" s="282">
        <v>10489</v>
      </c>
      <c r="K24" s="281">
        <f>$I24-'Año 2016'!$I24</f>
        <v>97392</v>
      </c>
      <c r="L24" s="283">
        <f>$J24-'Año 2016'!$J24</f>
        <v>1430</v>
      </c>
      <c r="M24" s="139"/>
      <c r="N24" s="140"/>
    </row>
    <row r="25" spans="1:15" x14ac:dyDescent="0.2">
      <c r="A25" s="285">
        <v>19</v>
      </c>
      <c r="B25" s="280" t="s">
        <v>19</v>
      </c>
      <c r="C25" s="281">
        <v>3536280</v>
      </c>
      <c r="D25" s="282">
        <v>143412</v>
      </c>
      <c r="E25" s="281">
        <v>3614499</v>
      </c>
      <c r="F25" s="282">
        <v>152051</v>
      </c>
      <c r="G25" s="281">
        <v>3715986</v>
      </c>
      <c r="H25" s="282">
        <v>158896</v>
      </c>
      <c r="I25" s="281">
        <v>3758596</v>
      </c>
      <c r="J25" s="282">
        <v>162986</v>
      </c>
      <c r="K25" s="281">
        <f>$I25-'Año 2016'!$I25</f>
        <v>247935</v>
      </c>
      <c r="L25" s="283">
        <f>$J25-'Año 2016'!$J25</f>
        <v>22027</v>
      </c>
      <c r="M25" s="139"/>
      <c r="N25" s="140"/>
    </row>
    <row r="26" spans="1:15" x14ac:dyDescent="0.2">
      <c r="A26" s="285">
        <v>20</v>
      </c>
      <c r="B26" s="280" t="s">
        <v>20</v>
      </c>
      <c r="C26" s="281">
        <v>294158</v>
      </c>
      <c r="D26" s="282">
        <v>1273</v>
      </c>
      <c r="E26" s="281">
        <v>303551</v>
      </c>
      <c r="F26" s="282">
        <v>1333</v>
      </c>
      <c r="G26" s="281">
        <v>318792</v>
      </c>
      <c r="H26" s="282">
        <v>1415</v>
      </c>
      <c r="I26" s="281">
        <v>326118</v>
      </c>
      <c r="J26" s="282">
        <v>1447</v>
      </c>
      <c r="K26" s="281">
        <f>$I26-'Año 2016'!$I26</f>
        <v>37032</v>
      </c>
      <c r="L26" s="283">
        <f>$J26-'Año 2016'!$J26</f>
        <v>205</v>
      </c>
      <c r="M26" s="139"/>
      <c r="N26" s="140"/>
    </row>
    <row r="27" spans="1:15" x14ac:dyDescent="0.2">
      <c r="A27" s="285">
        <v>21</v>
      </c>
      <c r="B27" s="280" t="s">
        <v>21</v>
      </c>
      <c r="C27" s="281">
        <v>2854430</v>
      </c>
      <c r="D27" s="282">
        <v>241437</v>
      </c>
      <c r="E27" s="281">
        <v>2892603</v>
      </c>
      <c r="F27" s="282">
        <v>245576</v>
      </c>
      <c r="G27" s="281">
        <v>3001910</v>
      </c>
      <c r="H27" s="282">
        <v>250333</v>
      </c>
      <c r="I27" s="281">
        <v>3039006</v>
      </c>
      <c r="J27" s="282">
        <v>254478</v>
      </c>
      <c r="K27" s="281">
        <f>$I27-'Año 2016'!$I27</f>
        <v>220172</v>
      </c>
      <c r="L27" s="283">
        <f>$J27-'Año 2016'!$J27</f>
        <v>16692</v>
      </c>
      <c r="M27" s="139"/>
      <c r="N27" s="140"/>
    </row>
    <row r="28" spans="1:15" x14ac:dyDescent="0.2">
      <c r="A28" s="285">
        <v>22</v>
      </c>
      <c r="B28" s="280" t="s">
        <v>22</v>
      </c>
      <c r="C28" s="281">
        <v>15614</v>
      </c>
      <c r="D28" s="282">
        <v>2670</v>
      </c>
      <c r="E28" s="281">
        <v>16367</v>
      </c>
      <c r="F28" s="282">
        <v>2736</v>
      </c>
      <c r="G28" s="281">
        <v>17292</v>
      </c>
      <c r="H28" s="282">
        <v>2823</v>
      </c>
      <c r="I28" s="281">
        <v>17996</v>
      </c>
      <c r="J28" s="282">
        <v>2898</v>
      </c>
      <c r="K28" s="281">
        <f>$I28-'Año 2016'!$I28</f>
        <v>3058</v>
      </c>
      <c r="L28" s="283">
        <f>$J28-'Año 2016'!$J28</f>
        <v>296</v>
      </c>
      <c r="M28" s="139"/>
      <c r="N28" s="140"/>
    </row>
    <row r="29" spans="1:15" x14ac:dyDescent="0.2">
      <c r="A29" s="285">
        <v>23</v>
      </c>
      <c r="B29" s="280" t="s">
        <v>23</v>
      </c>
      <c r="C29" s="281">
        <v>1115165</v>
      </c>
      <c r="D29" s="282">
        <v>155208</v>
      </c>
      <c r="E29" s="281">
        <v>1148814</v>
      </c>
      <c r="F29" s="282">
        <v>159205</v>
      </c>
      <c r="G29" s="281">
        <v>1186019</v>
      </c>
      <c r="H29" s="282">
        <v>163595</v>
      </c>
      <c r="I29" s="281">
        <v>1213831</v>
      </c>
      <c r="J29" s="282">
        <v>166984</v>
      </c>
      <c r="K29" s="281">
        <f>$I29-'Año 2016'!$I29</f>
        <v>128592</v>
      </c>
      <c r="L29" s="283">
        <f>$J29-'Año 2016'!$J29</f>
        <v>16003</v>
      </c>
      <c r="M29" s="139"/>
      <c r="N29" s="140"/>
    </row>
    <row r="30" spans="1:15" x14ac:dyDescent="0.2">
      <c r="A30" s="285">
        <v>24</v>
      </c>
      <c r="B30" s="280" t="s">
        <v>489</v>
      </c>
      <c r="C30" s="281">
        <v>208463</v>
      </c>
      <c r="D30" s="282">
        <v>6999</v>
      </c>
      <c r="E30" s="281">
        <v>212340</v>
      </c>
      <c r="F30" s="282">
        <v>7190</v>
      </c>
      <c r="G30" s="281">
        <v>217728</v>
      </c>
      <c r="H30" s="282">
        <v>7355</v>
      </c>
      <c r="I30" s="281">
        <v>221546</v>
      </c>
      <c r="J30" s="282">
        <v>7515</v>
      </c>
      <c r="K30" s="281">
        <f>$I30-'Año 2016'!$I30</f>
        <v>17326</v>
      </c>
      <c r="L30" s="283">
        <f>$J30-'Año 2016'!$J30</f>
        <v>674</v>
      </c>
      <c r="M30" s="139"/>
      <c r="N30" s="140"/>
    </row>
    <row r="31" spans="1:15" x14ac:dyDescent="0.2">
      <c r="A31" s="285">
        <v>25</v>
      </c>
      <c r="B31" s="280" t="s">
        <v>25</v>
      </c>
      <c r="C31" s="281">
        <v>59779</v>
      </c>
      <c r="D31" s="282">
        <v>6346</v>
      </c>
      <c r="E31" s="281">
        <v>61229</v>
      </c>
      <c r="F31" s="282">
        <v>6509</v>
      </c>
      <c r="G31" s="281">
        <v>63586</v>
      </c>
      <c r="H31" s="282">
        <v>6660</v>
      </c>
      <c r="I31" s="281">
        <v>65143</v>
      </c>
      <c r="J31" s="282">
        <v>6842</v>
      </c>
      <c r="K31" s="281">
        <f>$I31-'Año 2016'!$I31</f>
        <v>7186</v>
      </c>
      <c r="L31" s="283">
        <f>$J31-'Año 2016'!$J31</f>
        <v>633</v>
      </c>
      <c r="M31" s="139"/>
      <c r="N31" s="140"/>
    </row>
    <row r="32" spans="1:15" x14ac:dyDescent="0.2">
      <c r="A32" s="285">
        <v>26</v>
      </c>
      <c r="B32" s="280" t="s">
        <v>150</v>
      </c>
      <c r="C32" s="281">
        <v>222313</v>
      </c>
      <c r="D32" s="282">
        <v>18952</v>
      </c>
      <c r="E32" s="281">
        <v>227720</v>
      </c>
      <c r="F32" s="282">
        <v>19572</v>
      </c>
      <c r="G32" s="281">
        <v>234523</v>
      </c>
      <c r="H32" s="282">
        <v>20190</v>
      </c>
      <c r="I32" s="281">
        <v>240474</v>
      </c>
      <c r="J32" s="282">
        <v>20806</v>
      </c>
      <c r="K32" s="281">
        <f>$I32-'Año 2016'!$I32</f>
        <v>24281</v>
      </c>
      <c r="L32" s="283">
        <f>$J32-'Año 2016'!$J32</f>
        <v>2457</v>
      </c>
      <c r="M32" s="139"/>
      <c r="N32" s="140"/>
    </row>
    <row r="33" spans="1:14" x14ac:dyDescent="0.2">
      <c r="A33" s="285">
        <v>27</v>
      </c>
      <c r="B33" s="280" t="s">
        <v>27</v>
      </c>
      <c r="C33" s="281">
        <v>148064</v>
      </c>
      <c r="D33" s="282">
        <v>1571</v>
      </c>
      <c r="E33" s="281">
        <v>151320</v>
      </c>
      <c r="F33" s="282">
        <v>1621</v>
      </c>
      <c r="G33" s="281">
        <v>155677</v>
      </c>
      <c r="H33" s="282">
        <v>1660</v>
      </c>
      <c r="I33" s="281">
        <v>159391</v>
      </c>
      <c r="J33" s="282">
        <v>1709</v>
      </c>
      <c r="K33" s="281">
        <f>$I33-'Año 2016'!$I33</f>
        <v>15157</v>
      </c>
      <c r="L33" s="283">
        <f>$J33-'Año 2016'!$J33</f>
        <v>187</v>
      </c>
      <c r="M33" s="139"/>
      <c r="N33" s="140"/>
    </row>
    <row r="34" spans="1:14" x14ac:dyDescent="0.2">
      <c r="A34" s="285">
        <v>28</v>
      </c>
      <c r="B34" s="280" t="s">
        <v>28</v>
      </c>
      <c r="C34" s="281">
        <v>41750</v>
      </c>
      <c r="D34" s="282">
        <v>5898</v>
      </c>
      <c r="E34" s="281">
        <v>42722</v>
      </c>
      <c r="F34" s="282">
        <v>6046</v>
      </c>
      <c r="G34" s="281">
        <v>43960</v>
      </c>
      <c r="H34" s="282">
        <v>6239</v>
      </c>
      <c r="I34" s="281">
        <v>45077</v>
      </c>
      <c r="J34" s="282">
        <v>6400</v>
      </c>
      <c r="K34" s="281">
        <f>$I34-'Año 2016'!$I34</f>
        <v>4496</v>
      </c>
      <c r="L34" s="283">
        <f>$J34-'Año 2016'!$J34</f>
        <v>657</v>
      </c>
      <c r="M34" s="139"/>
      <c r="N34" s="140"/>
    </row>
    <row r="35" spans="1:14" x14ac:dyDescent="0.2">
      <c r="A35" s="285">
        <v>29</v>
      </c>
      <c r="B35" s="280" t="s">
        <v>29</v>
      </c>
      <c r="C35" s="281">
        <v>1550848</v>
      </c>
      <c r="D35" s="282">
        <v>19930</v>
      </c>
      <c r="E35" s="281">
        <v>1596129</v>
      </c>
      <c r="F35" s="282">
        <v>21101</v>
      </c>
      <c r="G35" s="281">
        <v>1650520</v>
      </c>
      <c r="H35" s="282">
        <v>22152</v>
      </c>
      <c r="I35" s="281">
        <v>1702799</v>
      </c>
      <c r="J35" s="282">
        <v>23371</v>
      </c>
      <c r="K35" s="281">
        <f>$I35-'Año 2016'!$I35</f>
        <v>206511</v>
      </c>
      <c r="L35" s="283">
        <f>$J35-'Año 2016'!$J35</f>
        <v>4371</v>
      </c>
      <c r="M35" s="139"/>
      <c r="N35" s="140"/>
    </row>
    <row r="36" spans="1:14" x14ac:dyDescent="0.2">
      <c r="A36" s="285">
        <v>30</v>
      </c>
      <c r="B36" s="280" t="s">
        <v>30</v>
      </c>
      <c r="C36" s="281">
        <v>97948</v>
      </c>
      <c r="D36" s="282">
        <v>5532</v>
      </c>
      <c r="E36" s="281">
        <v>99994</v>
      </c>
      <c r="F36" s="282">
        <v>5667</v>
      </c>
      <c r="G36" s="281">
        <v>102360</v>
      </c>
      <c r="H36" s="282">
        <v>5833</v>
      </c>
      <c r="I36" s="281">
        <v>104364</v>
      </c>
      <c r="J36" s="282">
        <v>5984</v>
      </c>
      <c r="K36" s="281">
        <f>$I36-'Año 2016'!$I36</f>
        <v>8699</v>
      </c>
      <c r="L36" s="283">
        <f>$J36-'Año 2016'!$J36</f>
        <v>595</v>
      </c>
      <c r="M36" s="139"/>
      <c r="N36" s="140"/>
    </row>
    <row r="37" spans="1:14" x14ac:dyDescent="0.2">
      <c r="A37" s="285">
        <v>31</v>
      </c>
      <c r="B37" s="280" t="s">
        <v>31</v>
      </c>
      <c r="C37" s="281">
        <v>294953</v>
      </c>
      <c r="D37" s="282">
        <v>5909</v>
      </c>
      <c r="E37" s="281">
        <v>299832</v>
      </c>
      <c r="F37" s="282">
        <v>6085</v>
      </c>
      <c r="G37" s="281">
        <v>307245</v>
      </c>
      <c r="H37" s="282">
        <v>6243</v>
      </c>
      <c r="I37" s="281">
        <v>313788</v>
      </c>
      <c r="J37" s="282">
        <v>6434</v>
      </c>
      <c r="K37" s="281">
        <f>$I37-'Año 2016'!$I37</f>
        <v>25976</v>
      </c>
      <c r="L37" s="283">
        <f>$J37-'Año 2016'!$J37</f>
        <v>669</v>
      </c>
      <c r="M37" s="139"/>
      <c r="N37" s="140"/>
    </row>
    <row r="38" spans="1:14" x14ac:dyDescent="0.2">
      <c r="A38" s="285">
        <v>32</v>
      </c>
      <c r="B38" s="280" t="s">
        <v>32</v>
      </c>
      <c r="C38" s="281">
        <v>23121</v>
      </c>
      <c r="D38" s="282">
        <v>2030</v>
      </c>
      <c r="E38" s="281">
        <v>23692</v>
      </c>
      <c r="F38" s="282">
        <v>2083</v>
      </c>
      <c r="G38" s="281">
        <v>24393</v>
      </c>
      <c r="H38" s="282">
        <v>2129</v>
      </c>
      <c r="I38" s="281">
        <v>25104</v>
      </c>
      <c r="J38" s="282">
        <v>2183</v>
      </c>
      <c r="K38" s="281">
        <f>$I38-'Año 2016'!$I38</f>
        <v>2710</v>
      </c>
      <c r="L38" s="283">
        <f>$J38-'Año 2016'!$J38</f>
        <v>212</v>
      </c>
      <c r="M38" s="139"/>
      <c r="N38" s="140"/>
    </row>
    <row r="39" spans="1:14" x14ac:dyDescent="0.2">
      <c r="A39" s="285">
        <v>33</v>
      </c>
      <c r="B39" s="280" t="s">
        <v>33</v>
      </c>
      <c r="C39" s="281">
        <v>5855</v>
      </c>
      <c r="D39" s="282">
        <v>388</v>
      </c>
      <c r="E39" s="281">
        <v>5988</v>
      </c>
      <c r="F39" s="282">
        <v>403</v>
      </c>
      <c r="G39" s="281">
        <v>6145</v>
      </c>
      <c r="H39" s="282">
        <v>413</v>
      </c>
      <c r="I39" s="281">
        <v>6312</v>
      </c>
      <c r="J39" s="282">
        <v>418</v>
      </c>
      <c r="K39" s="281">
        <f>$I39-'Año 2016'!$I39</f>
        <v>630</v>
      </c>
      <c r="L39" s="283">
        <f>$J39-'Año 2016'!$J39</f>
        <v>40</v>
      </c>
      <c r="M39" s="139"/>
      <c r="N39" s="140"/>
    </row>
    <row r="40" spans="1:14" x14ac:dyDescent="0.2">
      <c r="A40" s="285">
        <v>34</v>
      </c>
      <c r="B40" s="280" t="s">
        <v>34</v>
      </c>
      <c r="C40" s="281">
        <v>1090943</v>
      </c>
      <c r="D40" s="282">
        <v>236228</v>
      </c>
      <c r="E40" s="281">
        <v>1102634</v>
      </c>
      <c r="F40" s="282">
        <v>241441</v>
      </c>
      <c r="G40" s="281">
        <v>1117363</v>
      </c>
      <c r="H40" s="282">
        <v>246489</v>
      </c>
      <c r="I40" s="281">
        <v>1128455</v>
      </c>
      <c r="J40" s="282">
        <v>251044</v>
      </c>
      <c r="K40" s="281">
        <f>$I40-'Año 2016'!$I40</f>
        <v>51328</v>
      </c>
      <c r="L40" s="283">
        <f>$J40-'Año 2016'!$J40</f>
        <v>19371</v>
      </c>
      <c r="M40" s="139"/>
      <c r="N40" s="140"/>
    </row>
    <row r="41" spans="1:14" x14ac:dyDescent="0.2">
      <c r="A41" s="285">
        <v>35</v>
      </c>
      <c r="B41" s="280" t="s">
        <v>35</v>
      </c>
      <c r="C41" s="281">
        <v>76445</v>
      </c>
      <c r="D41" s="282">
        <v>8795</v>
      </c>
      <c r="E41" s="281">
        <v>79489</v>
      </c>
      <c r="F41" s="282">
        <v>9361</v>
      </c>
      <c r="G41" s="281">
        <v>82988</v>
      </c>
      <c r="H41" s="282">
        <v>9966</v>
      </c>
      <c r="I41" s="281">
        <v>86390</v>
      </c>
      <c r="J41" s="282">
        <v>10484</v>
      </c>
      <c r="K41" s="281">
        <f>$I41-'Año 2016'!$I41</f>
        <v>13210</v>
      </c>
      <c r="L41" s="283">
        <f>$J41-'Año 2016'!$J41</f>
        <v>2163</v>
      </c>
      <c r="M41" s="139"/>
      <c r="N41" s="140"/>
    </row>
    <row r="42" spans="1:14" x14ac:dyDescent="0.2">
      <c r="A42" s="285">
        <v>36</v>
      </c>
      <c r="B42" s="280" t="s">
        <v>36</v>
      </c>
      <c r="C42" s="281">
        <v>523430</v>
      </c>
      <c r="D42" s="282">
        <v>2161</v>
      </c>
      <c r="E42" s="281">
        <v>536134</v>
      </c>
      <c r="F42" s="282">
        <v>2257</v>
      </c>
      <c r="G42" s="281">
        <v>553045</v>
      </c>
      <c r="H42" s="282">
        <v>2327</v>
      </c>
      <c r="I42" s="281">
        <v>568546</v>
      </c>
      <c r="J42" s="282">
        <v>2419</v>
      </c>
      <c r="K42" s="281">
        <f>$I42-'Año 2016'!$I42</f>
        <v>61567</v>
      </c>
      <c r="L42" s="283">
        <f>$J42-'Año 2016'!$J42</f>
        <v>340</v>
      </c>
      <c r="M42" s="139"/>
      <c r="N42" s="140"/>
    </row>
    <row r="43" spans="1:14" x14ac:dyDescent="0.2">
      <c r="A43" s="285">
        <v>37</v>
      </c>
      <c r="B43" s="280" t="s">
        <v>37</v>
      </c>
      <c r="C43" s="281">
        <v>233750</v>
      </c>
      <c r="D43" s="282">
        <v>9661</v>
      </c>
      <c r="E43" s="281">
        <v>239743</v>
      </c>
      <c r="F43" s="282">
        <v>9965</v>
      </c>
      <c r="G43" s="281">
        <v>250459</v>
      </c>
      <c r="H43" s="282">
        <v>10320</v>
      </c>
      <c r="I43" s="281">
        <v>257437</v>
      </c>
      <c r="J43" s="282">
        <v>10624</v>
      </c>
      <c r="K43" s="281">
        <f>$I43-'Año 2016'!$I43</f>
        <v>31062</v>
      </c>
      <c r="L43" s="283">
        <f>$J43-'Año 2016'!$J43</f>
        <v>1277</v>
      </c>
      <c r="M43" s="139"/>
      <c r="N43" s="140"/>
    </row>
    <row r="44" spans="1:14" s="76" customFormat="1" x14ac:dyDescent="0.2">
      <c r="A44" s="285">
        <v>38</v>
      </c>
      <c r="B44" s="280" t="s">
        <v>38</v>
      </c>
      <c r="C44" s="281">
        <v>227595</v>
      </c>
      <c r="D44" s="282">
        <v>9295</v>
      </c>
      <c r="E44" s="281">
        <v>231964</v>
      </c>
      <c r="F44" s="282">
        <v>9581</v>
      </c>
      <c r="G44" s="281">
        <v>238144</v>
      </c>
      <c r="H44" s="282">
        <v>9898</v>
      </c>
      <c r="I44" s="281">
        <v>242724</v>
      </c>
      <c r="J44" s="282">
        <v>10141</v>
      </c>
      <c r="K44" s="281">
        <f>$I44-'Año 2016'!$I44</f>
        <v>19664</v>
      </c>
      <c r="L44" s="283">
        <f>$J44-'Año 2016'!$J44</f>
        <v>1036</v>
      </c>
      <c r="M44" s="139"/>
      <c r="N44" s="140"/>
    </row>
    <row r="45" spans="1:14" x14ac:dyDescent="0.2">
      <c r="A45" s="285">
        <v>39</v>
      </c>
      <c r="B45" s="280" t="s">
        <v>39</v>
      </c>
      <c r="C45" s="281">
        <v>295393</v>
      </c>
      <c r="D45" s="282">
        <v>54762</v>
      </c>
      <c r="E45" s="281">
        <v>302471</v>
      </c>
      <c r="F45" s="282">
        <v>57526</v>
      </c>
      <c r="G45" s="281">
        <v>312245</v>
      </c>
      <c r="H45" s="282">
        <v>59997</v>
      </c>
      <c r="I45" s="281">
        <v>319501</v>
      </c>
      <c r="J45" s="282">
        <v>61952</v>
      </c>
      <c r="K45" s="281">
        <f>$I45-'Año 2016'!$I45</f>
        <v>29316</v>
      </c>
      <c r="L45" s="283">
        <f>$J45-'Año 2016'!$J45</f>
        <v>8601</v>
      </c>
      <c r="M45" s="139"/>
      <c r="N45" s="140"/>
    </row>
    <row r="46" spans="1:14" x14ac:dyDescent="0.2">
      <c r="A46" s="285">
        <v>40</v>
      </c>
      <c r="B46" s="280" t="s">
        <v>496</v>
      </c>
      <c r="C46" s="281">
        <v>27722</v>
      </c>
      <c r="D46" s="282">
        <v>3143</v>
      </c>
      <c r="E46" s="281">
        <v>28232</v>
      </c>
      <c r="F46" s="282">
        <v>3214</v>
      </c>
      <c r="G46" s="281">
        <v>27137</v>
      </c>
      <c r="H46" s="282">
        <v>3275</v>
      </c>
      <c r="I46" s="281">
        <v>27695</v>
      </c>
      <c r="J46" s="282">
        <v>3363</v>
      </c>
      <c r="K46" s="281">
        <f>$I46-'Año 2016'!$I46</f>
        <v>543</v>
      </c>
      <c r="L46" s="283">
        <f>$J46-'Año 2016'!$J46</f>
        <v>269</v>
      </c>
      <c r="M46" s="139"/>
      <c r="N46" s="140"/>
    </row>
    <row r="47" spans="1:14" x14ac:dyDescent="0.2">
      <c r="A47" s="285">
        <v>41</v>
      </c>
      <c r="B47" s="280" t="s">
        <v>41</v>
      </c>
      <c r="C47" s="281">
        <v>558773</v>
      </c>
      <c r="D47" s="282">
        <v>20310</v>
      </c>
      <c r="E47" s="281">
        <v>574230</v>
      </c>
      <c r="F47" s="282">
        <v>20968</v>
      </c>
      <c r="G47" s="281">
        <v>591841</v>
      </c>
      <c r="H47" s="282">
        <v>21685</v>
      </c>
      <c r="I47" s="281">
        <v>608349</v>
      </c>
      <c r="J47" s="282">
        <v>22430</v>
      </c>
      <c r="K47" s="281">
        <f>$I47-'Año 2016'!$I47</f>
        <v>68308</v>
      </c>
      <c r="L47" s="283">
        <f>$J47-'Año 2016'!$J47</f>
        <v>2756</v>
      </c>
      <c r="M47" s="139"/>
      <c r="N47" s="140"/>
    </row>
    <row r="48" spans="1:14" x14ac:dyDescent="0.2">
      <c r="A48" s="285">
        <v>42</v>
      </c>
      <c r="B48" s="280" t="s">
        <v>42</v>
      </c>
      <c r="C48" s="281">
        <v>7029</v>
      </c>
      <c r="D48" s="282">
        <v>836</v>
      </c>
      <c r="E48" s="281">
        <v>7188</v>
      </c>
      <c r="F48" s="282">
        <v>853</v>
      </c>
      <c r="G48" s="281">
        <v>7395</v>
      </c>
      <c r="H48" s="282">
        <v>881</v>
      </c>
      <c r="I48" s="281">
        <v>7648</v>
      </c>
      <c r="J48" s="282">
        <v>896</v>
      </c>
      <c r="K48" s="281">
        <f>$I48-'Año 2016'!$I48</f>
        <v>783</v>
      </c>
      <c r="L48" s="283">
        <f>$J48-'Año 2016'!$J48</f>
        <v>83</v>
      </c>
      <c r="M48" s="139"/>
      <c r="N48" s="140"/>
    </row>
    <row r="49" spans="1:14" x14ac:dyDescent="0.2">
      <c r="A49" s="285">
        <v>43</v>
      </c>
      <c r="B49" s="280" t="s">
        <v>149</v>
      </c>
      <c r="C49" s="281">
        <v>12146</v>
      </c>
      <c r="D49" s="282">
        <v>2230</v>
      </c>
      <c r="E49" s="281">
        <v>12554</v>
      </c>
      <c r="F49" s="282">
        <v>2313</v>
      </c>
      <c r="G49" s="281">
        <v>12986</v>
      </c>
      <c r="H49" s="282">
        <v>2414</v>
      </c>
      <c r="I49" s="281">
        <v>13364</v>
      </c>
      <c r="J49" s="282">
        <v>2526</v>
      </c>
      <c r="K49" s="281">
        <f>$I49-'Año 2016'!$I49</f>
        <v>1649</v>
      </c>
      <c r="L49" s="283">
        <f>$J49-'Año 2016'!$J49</f>
        <v>393</v>
      </c>
      <c r="M49" s="139"/>
      <c r="N49" s="140"/>
    </row>
    <row r="50" spans="1:14" x14ac:dyDescent="0.2">
      <c r="A50" s="285">
        <v>44</v>
      </c>
      <c r="B50" s="280" t="s">
        <v>152</v>
      </c>
      <c r="C50" s="281">
        <v>27150</v>
      </c>
      <c r="D50" s="282">
        <v>13409</v>
      </c>
      <c r="E50" s="281">
        <v>27792</v>
      </c>
      <c r="F50" s="282">
        <v>13811</v>
      </c>
      <c r="G50" s="281">
        <v>28531</v>
      </c>
      <c r="H50" s="282">
        <v>14136</v>
      </c>
      <c r="I50" s="281">
        <v>29166</v>
      </c>
      <c r="J50" s="282">
        <v>14452</v>
      </c>
      <c r="K50" s="281">
        <f>$I50-'Año 2016'!$I50</f>
        <v>2680</v>
      </c>
      <c r="L50" s="283">
        <f>$J50-'Año 2016'!$J50</f>
        <v>1379</v>
      </c>
      <c r="M50" s="139"/>
      <c r="N50" s="140"/>
    </row>
    <row r="51" spans="1:14" x14ac:dyDescent="0.2">
      <c r="A51" s="285">
        <v>45</v>
      </c>
      <c r="B51" s="280" t="s">
        <v>43</v>
      </c>
      <c r="C51" s="281">
        <v>9225</v>
      </c>
      <c r="D51" s="282">
        <v>1347</v>
      </c>
      <c r="E51" s="281">
        <v>9519</v>
      </c>
      <c r="F51" s="282">
        <v>1385</v>
      </c>
      <c r="G51" s="281">
        <v>9877</v>
      </c>
      <c r="H51" s="282">
        <v>1433</v>
      </c>
      <c r="I51" s="281">
        <v>10160</v>
      </c>
      <c r="J51" s="282">
        <v>1485</v>
      </c>
      <c r="K51" s="281">
        <f>$I51-'Año 2016'!$I51</f>
        <v>1242</v>
      </c>
      <c r="L51" s="283">
        <f>$J51-'Año 2016'!$J51</f>
        <v>178</v>
      </c>
      <c r="M51" s="139"/>
      <c r="N51" s="140"/>
    </row>
    <row r="52" spans="1:14" x14ac:dyDescent="0.2">
      <c r="A52" s="285">
        <v>46</v>
      </c>
      <c r="B52" s="280" t="s">
        <v>44</v>
      </c>
      <c r="C52" s="281">
        <v>3964271</v>
      </c>
      <c r="D52" s="282">
        <v>69624</v>
      </c>
      <c r="E52" s="281">
        <v>4034860</v>
      </c>
      <c r="F52" s="282">
        <v>70241</v>
      </c>
      <c r="G52" s="281">
        <v>4114832</v>
      </c>
      <c r="H52" s="282">
        <v>70828</v>
      </c>
      <c r="I52" s="281">
        <v>4149640</v>
      </c>
      <c r="J52" s="282">
        <v>71395</v>
      </c>
      <c r="K52" s="281">
        <f>$I52-'Año 2016'!$I52</f>
        <v>264823</v>
      </c>
      <c r="L52" s="283">
        <f>$J52-'Año 2016'!$J52</f>
        <v>2374</v>
      </c>
      <c r="M52" s="139"/>
      <c r="N52" s="140"/>
    </row>
    <row r="53" spans="1:14" x14ac:dyDescent="0.2">
      <c r="A53" s="285">
        <v>47</v>
      </c>
      <c r="B53" s="280" t="s">
        <v>45</v>
      </c>
      <c r="C53" s="281">
        <v>329007</v>
      </c>
      <c r="D53" s="282">
        <v>14223</v>
      </c>
      <c r="E53" s="281">
        <v>339836</v>
      </c>
      <c r="F53" s="282">
        <v>14949</v>
      </c>
      <c r="G53" s="281">
        <v>352658</v>
      </c>
      <c r="H53" s="282">
        <v>15845</v>
      </c>
      <c r="I53" s="281">
        <v>363896</v>
      </c>
      <c r="J53" s="282">
        <v>16662</v>
      </c>
      <c r="K53" s="281">
        <f>$I53-'Año 2016'!$I53</f>
        <v>45236</v>
      </c>
      <c r="L53" s="283">
        <f>$J53-'Año 2016'!$J53</f>
        <v>3158</v>
      </c>
      <c r="M53" s="139"/>
      <c r="N53" s="140"/>
    </row>
    <row r="54" spans="1:14" x14ac:dyDescent="0.2">
      <c r="A54" s="285">
        <v>48</v>
      </c>
      <c r="B54" s="280" t="s">
        <v>46</v>
      </c>
      <c r="C54" s="281">
        <v>14754</v>
      </c>
      <c r="D54" s="282">
        <v>1062</v>
      </c>
      <c r="E54" s="281">
        <v>15105</v>
      </c>
      <c r="F54" s="282">
        <v>1088</v>
      </c>
      <c r="G54" s="281">
        <v>15514</v>
      </c>
      <c r="H54" s="282">
        <v>1128</v>
      </c>
      <c r="I54" s="281">
        <v>15972</v>
      </c>
      <c r="J54" s="282">
        <v>1160</v>
      </c>
      <c r="K54" s="281">
        <f>$I54-'Año 2016'!$I54</f>
        <v>1616</v>
      </c>
      <c r="L54" s="283">
        <f>$J54-'Año 2016'!$J54</f>
        <v>144</v>
      </c>
      <c r="M54" s="139"/>
      <c r="N54" s="140"/>
    </row>
    <row r="55" spans="1:14" x14ac:dyDescent="0.2">
      <c r="A55" s="285">
        <v>49</v>
      </c>
      <c r="B55" s="280" t="s">
        <v>47</v>
      </c>
      <c r="C55" s="281">
        <v>129639</v>
      </c>
      <c r="D55" s="282">
        <v>2015</v>
      </c>
      <c r="E55" s="281">
        <v>132650</v>
      </c>
      <c r="F55" s="282">
        <v>2085</v>
      </c>
      <c r="G55" s="281">
        <v>136739</v>
      </c>
      <c r="H55" s="282">
        <v>2146</v>
      </c>
      <c r="I55" s="281">
        <v>141170</v>
      </c>
      <c r="J55" s="282">
        <v>2212</v>
      </c>
      <c r="K55" s="281">
        <f>$I55-'Año 2016'!$I55</f>
        <v>15679</v>
      </c>
      <c r="L55" s="283">
        <f>$J55-'Año 2016'!$J55</f>
        <v>279</v>
      </c>
      <c r="M55" s="139"/>
      <c r="N55" s="140"/>
    </row>
    <row r="56" spans="1:14" x14ac:dyDescent="0.2">
      <c r="A56" s="285">
        <v>50</v>
      </c>
      <c r="B56" s="280" t="s">
        <v>48</v>
      </c>
      <c r="C56" s="281">
        <v>169518</v>
      </c>
      <c r="D56" s="282">
        <v>942</v>
      </c>
      <c r="E56" s="281">
        <v>172868</v>
      </c>
      <c r="F56" s="282">
        <v>975</v>
      </c>
      <c r="G56" s="281">
        <v>176335</v>
      </c>
      <c r="H56" s="282">
        <v>1005</v>
      </c>
      <c r="I56" s="281">
        <v>180092</v>
      </c>
      <c r="J56" s="282">
        <v>1038</v>
      </c>
      <c r="K56" s="281">
        <f>$I56-'Año 2016'!$I56</f>
        <v>14862</v>
      </c>
      <c r="L56" s="283">
        <f>$J56-'Año 2016'!$J56</f>
        <v>136</v>
      </c>
      <c r="M56" s="139"/>
      <c r="N56" s="140"/>
    </row>
    <row r="57" spans="1:14" x14ac:dyDescent="0.2">
      <c r="A57" s="285">
        <v>51</v>
      </c>
      <c r="B57" s="280" t="s">
        <v>151</v>
      </c>
      <c r="C57" s="281">
        <v>612</v>
      </c>
      <c r="D57" s="282">
        <v>128</v>
      </c>
      <c r="E57" s="281">
        <v>620</v>
      </c>
      <c r="F57" s="282">
        <v>133</v>
      </c>
      <c r="G57" s="281">
        <v>625</v>
      </c>
      <c r="H57" s="282">
        <v>137</v>
      </c>
      <c r="I57" s="281">
        <v>635</v>
      </c>
      <c r="J57" s="282">
        <v>146</v>
      </c>
      <c r="K57" s="281">
        <f>$I57-'Año 2016'!$I57</f>
        <v>28</v>
      </c>
      <c r="L57" s="283">
        <f>$J57-'Año 2016'!$J57</f>
        <v>20</v>
      </c>
      <c r="M57" s="139"/>
      <c r="N57" s="140"/>
    </row>
    <row r="58" spans="1:14" x14ac:dyDescent="0.2">
      <c r="A58" s="285">
        <v>52</v>
      </c>
      <c r="B58" s="280" t="s">
        <v>49</v>
      </c>
      <c r="C58" s="281">
        <v>53486</v>
      </c>
      <c r="D58" s="282">
        <v>10759</v>
      </c>
      <c r="E58" s="281">
        <v>54406</v>
      </c>
      <c r="F58" s="282">
        <v>11019</v>
      </c>
      <c r="G58" s="281">
        <v>55582</v>
      </c>
      <c r="H58" s="282">
        <v>11293</v>
      </c>
      <c r="I58" s="281">
        <v>56492</v>
      </c>
      <c r="J58" s="282">
        <v>11559</v>
      </c>
      <c r="K58" s="281">
        <f>$I58-'Año 2016'!$I58</f>
        <v>4074</v>
      </c>
      <c r="L58" s="283">
        <f>$J58-'Año 2016'!$J58</f>
        <v>1029</v>
      </c>
      <c r="M58" s="139"/>
      <c r="N58" s="140"/>
    </row>
    <row r="59" spans="1:14" x14ac:dyDescent="0.2">
      <c r="A59" s="285">
        <v>53</v>
      </c>
      <c r="B59" s="280" t="s">
        <v>50</v>
      </c>
      <c r="C59" s="281">
        <v>19556</v>
      </c>
      <c r="D59" s="282">
        <v>1023</v>
      </c>
      <c r="E59" s="281">
        <v>19926</v>
      </c>
      <c r="F59" s="282">
        <v>1060</v>
      </c>
      <c r="G59" s="281">
        <v>20392</v>
      </c>
      <c r="H59" s="282">
        <v>1093</v>
      </c>
      <c r="I59" s="281">
        <v>20743</v>
      </c>
      <c r="J59" s="282">
        <v>1133</v>
      </c>
      <c r="K59" s="281">
        <f>$I59-'Año 2016'!$I59</f>
        <v>1540</v>
      </c>
      <c r="L59" s="283">
        <f>$J59-'Año 2016'!$J59</f>
        <v>135</v>
      </c>
      <c r="M59" s="139"/>
      <c r="N59" s="140"/>
    </row>
    <row r="60" spans="1:14" x14ac:dyDescent="0.2">
      <c r="A60" s="285">
        <v>54</v>
      </c>
      <c r="B60" s="280" t="s">
        <v>51</v>
      </c>
      <c r="C60" s="281">
        <v>599123</v>
      </c>
      <c r="D60" s="282">
        <v>1613</v>
      </c>
      <c r="E60" s="281">
        <v>611848</v>
      </c>
      <c r="F60" s="282">
        <v>1649</v>
      </c>
      <c r="G60" s="281">
        <v>627272</v>
      </c>
      <c r="H60" s="282">
        <v>1672</v>
      </c>
      <c r="I60" s="281">
        <v>641677</v>
      </c>
      <c r="J60" s="282">
        <v>1690</v>
      </c>
      <c r="K60" s="281">
        <f>$I60-'Año 2016'!$I60</f>
        <v>57535</v>
      </c>
      <c r="L60" s="283">
        <f>$J60-'Año 2016'!$J60</f>
        <v>114</v>
      </c>
      <c r="M60" s="139"/>
      <c r="N60" s="140"/>
    </row>
    <row r="61" spans="1:14" x14ac:dyDescent="0.2">
      <c r="A61" s="285">
        <v>55</v>
      </c>
      <c r="B61" s="280" t="s">
        <v>52</v>
      </c>
      <c r="C61" s="281">
        <v>8197</v>
      </c>
      <c r="D61" s="282">
        <v>544</v>
      </c>
      <c r="E61" s="281">
        <v>8394</v>
      </c>
      <c r="F61" s="282">
        <v>569</v>
      </c>
      <c r="G61" s="281">
        <v>8645</v>
      </c>
      <c r="H61" s="282">
        <v>603</v>
      </c>
      <c r="I61" s="281">
        <v>8850</v>
      </c>
      <c r="J61" s="282">
        <v>624</v>
      </c>
      <c r="K61" s="281">
        <f>$I61-'Año 2016'!$I61</f>
        <v>871</v>
      </c>
      <c r="L61" s="283">
        <f>$J61-'Año 2016'!$J61</f>
        <v>98</v>
      </c>
      <c r="M61" s="139"/>
      <c r="N61" s="140"/>
    </row>
    <row r="62" spans="1:14" x14ac:dyDescent="0.2">
      <c r="A62" s="285">
        <v>56</v>
      </c>
      <c r="B62" s="280" t="s">
        <v>53</v>
      </c>
      <c r="C62" s="281">
        <v>248480</v>
      </c>
      <c r="D62" s="282">
        <v>13826</v>
      </c>
      <c r="E62" s="281">
        <v>255923</v>
      </c>
      <c r="F62" s="282">
        <v>14205</v>
      </c>
      <c r="G62" s="281">
        <v>264336</v>
      </c>
      <c r="H62" s="282">
        <v>14576</v>
      </c>
      <c r="I62" s="281">
        <v>273045</v>
      </c>
      <c r="J62" s="282">
        <v>14983</v>
      </c>
      <c r="K62" s="281">
        <f>$I62-'Año 2016'!$I62</f>
        <v>32170</v>
      </c>
      <c r="L62" s="283">
        <f>$J62-'Año 2016'!$J62</f>
        <v>1511</v>
      </c>
      <c r="M62" s="139"/>
      <c r="N62" s="140"/>
    </row>
    <row r="63" spans="1:14" x14ac:dyDescent="0.2">
      <c r="A63" s="285">
        <v>57</v>
      </c>
      <c r="B63" s="280" t="s">
        <v>472</v>
      </c>
      <c r="C63" s="281">
        <v>20361</v>
      </c>
      <c r="D63" s="282">
        <v>1241</v>
      </c>
      <c r="E63" s="281">
        <v>20733</v>
      </c>
      <c r="F63" s="282">
        <v>1258</v>
      </c>
      <c r="G63" s="281">
        <v>20762</v>
      </c>
      <c r="H63" s="282">
        <v>1274</v>
      </c>
      <c r="I63" s="281">
        <v>21167</v>
      </c>
      <c r="J63" s="282">
        <v>1295</v>
      </c>
      <c r="K63" s="281">
        <f>$I63-'Año 2016'!$I63</f>
        <v>1238</v>
      </c>
      <c r="L63" s="283">
        <f>$J63-'Año 2016'!$J63</f>
        <v>80</v>
      </c>
      <c r="M63" s="139"/>
      <c r="N63" s="140"/>
    </row>
    <row r="64" spans="1:14" x14ac:dyDescent="0.2">
      <c r="A64" s="285">
        <v>58</v>
      </c>
      <c r="B64" s="280" t="s">
        <v>473</v>
      </c>
      <c r="C64" s="281">
        <v>7339</v>
      </c>
      <c r="D64" s="282">
        <v>1070</v>
      </c>
      <c r="E64" s="281">
        <v>7484</v>
      </c>
      <c r="F64" s="282">
        <v>1104</v>
      </c>
      <c r="G64" s="281">
        <v>7541</v>
      </c>
      <c r="H64" s="282">
        <v>1141</v>
      </c>
      <c r="I64" s="281">
        <v>7693</v>
      </c>
      <c r="J64" s="282">
        <v>1179</v>
      </c>
      <c r="K64" s="281">
        <f>$I64-'Año 2016'!$I64</f>
        <v>527</v>
      </c>
      <c r="L64" s="283">
        <f>$J64-'Año 2016'!$J64</f>
        <v>143</v>
      </c>
      <c r="M64" s="139"/>
      <c r="N64" s="140"/>
    </row>
    <row r="65" spans="1:14" x14ac:dyDescent="0.2">
      <c r="A65" s="285">
        <v>59</v>
      </c>
      <c r="B65" s="280" t="s">
        <v>474</v>
      </c>
      <c r="C65" s="281">
        <v>18336</v>
      </c>
      <c r="D65" s="282">
        <v>1457</v>
      </c>
      <c r="E65" s="281">
        <v>18653</v>
      </c>
      <c r="F65" s="282">
        <v>1475</v>
      </c>
      <c r="G65" s="281">
        <v>18679</v>
      </c>
      <c r="H65" s="282">
        <v>1489</v>
      </c>
      <c r="I65" s="281">
        <v>19007</v>
      </c>
      <c r="J65" s="282">
        <v>1511</v>
      </c>
      <c r="K65" s="281">
        <f>$I65-'Año 2016'!$I65</f>
        <v>1036</v>
      </c>
      <c r="L65" s="283">
        <f>$J65-'Año 2016'!$J65</f>
        <v>77</v>
      </c>
      <c r="M65" s="139"/>
      <c r="N65" s="140"/>
    </row>
    <row r="66" spans="1:14" x14ac:dyDescent="0.2">
      <c r="A66" s="285">
        <v>60</v>
      </c>
      <c r="B66" s="280" t="s">
        <v>246</v>
      </c>
      <c r="C66" s="281">
        <v>42358</v>
      </c>
      <c r="D66" s="282">
        <v>5217</v>
      </c>
      <c r="E66" s="281">
        <v>43715</v>
      </c>
      <c r="F66" s="282">
        <v>5457</v>
      </c>
      <c r="G66" s="281">
        <v>45429</v>
      </c>
      <c r="H66" s="282">
        <v>5708</v>
      </c>
      <c r="I66" s="281">
        <v>46824</v>
      </c>
      <c r="J66" s="282">
        <v>5941</v>
      </c>
      <c r="K66" s="281">
        <f>$I66-'Año 2016'!$I66</f>
        <v>5949</v>
      </c>
      <c r="L66" s="283">
        <f>$J66-'Año 2016'!$J66</f>
        <v>960</v>
      </c>
      <c r="M66" s="139"/>
      <c r="N66" s="140"/>
    </row>
    <row r="67" spans="1:14" x14ac:dyDescent="0.2">
      <c r="A67" s="285">
        <v>61</v>
      </c>
      <c r="B67" s="280" t="s">
        <v>242</v>
      </c>
      <c r="C67" s="281">
        <v>180924</v>
      </c>
      <c r="D67" s="282">
        <v>34340</v>
      </c>
      <c r="E67" s="281">
        <v>187150</v>
      </c>
      <c r="F67" s="282">
        <v>36007</v>
      </c>
      <c r="G67" s="281">
        <v>194587</v>
      </c>
      <c r="H67" s="282">
        <v>37752</v>
      </c>
      <c r="I67" s="281">
        <v>200715</v>
      </c>
      <c r="J67" s="282">
        <v>39440</v>
      </c>
      <c r="K67" s="281">
        <f>$I67-'Año 2016'!$I67</f>
        <v>26192</v>
      </c>
      <c r="L67" s="283">
        <f>$J67-'Año 2016'!$J67</f>
        <v>6431</v>
      </c>
      <c r="M67" s="139"/>
      <c r="N67" s="140"/>
    </row>
    <row r="68" spans="1:14" x14ac:dyDescent="0.2">
      <c r="A68" s="285">
        <v>62</v>
      </c>
      <c r="B68" s="280" t="s">
        <v>245</v>
      </c>
      <c r="C68" s="281">
        <v>26214</v>
      </c>
      <c r="D68" s="282">
        <v>3370</v>
      </c>
      <c r="E68" s="281">
        <v>26998</v>
      </c>
      <c r="F68" s="282">
        <v>3478</v>
      </c>
      <c r="G68" s="281">
        <v>27831</v>
      </c>
      <c r="H68" s="282">
        <v>3594</v>
      </c>
      <c r="I68" s="281">
        <v>28592</v>
      </c>
      <c r="J68" s="282">
        <v>3703</v>
      </c>
      <c r="K68" s="281">
        <f>$I68-'Año 2016'!$I68</f>
        <v>3216</v>
      </c>
      <c r="L68" s="283">
        <f>$J68-'Año 2016'!$J68</f>
        <v>457</v>
      </c>
      <c r="M68" s="139"/>
      <c r="N68" s="140"/>
    </row>
    <row r="69" spans="1:14" x14ac:dyDescent="0.2">
      <c r="A69" s="285">
        <v>63</v>
      </c>
      <c r="B69" s="280" t="s">
        <v>239</v>
      </c>
      <c r="C69" s="281">
        <v>1438</v>
      </c>
      <c r="D69" s="282">
        <v>518</v>
      </c>
      <c r="E69" s="281">
        <v>1511</v>
      </c>
      <c r="F69" s="282">
        <v>534</v>
      </c>
      <c r="G69" s="281">
        <v>1617</v>
      </c>
      <c r="H69" s="282">
        <v>554</v>
      </c>
      <c r="I69" s="281">
        <v>1689</v>
      </c>
      <c r="J69" s="282">
        <v>576</v>
      </c>
      <c r="K69" s="281">
        <f>$I69-'Año 2016'!$I69</f>
        <v>327</v>
      </c>
      <c r="L69" s="283">
        <f>$J69-'Año 2016'!$J69</f>
        <v>74</v>
      </c>
      <c r="M69" s="139"/>
      <c r="N69" s="140"/>
    </row>
    <row r="70" spans="1:14" x14ac:dyDescent="0.2">
      <c r="A70" s="285">
        <v>64</v>
      </c>
      <c r="B70" s="280" t="s">
        <v>248</v>
      </c>
      <c r="C70" s="281">
        <v>199728</v>
      </c>
      <c r="D70" s="282">
        <v>1312</v>
      </c>
      <c r="E70" s="281">
        <v>208779</v>
      </c>
      <c r="F70" s="282">
        <v>1374</v>
      </c>
      <c r="G70" s="281">
        <v>218861</v>
      </c>
      <c r="H70" s="282">
        <v>1432</v>
      </c>
      <c r="I70" s="281">
        <v>227957</v>
      </c>
      <c r="J70" s="282">
        <v>1484</v>
      </c>
      <c r="K70" s="281">
        <f>$I70-'Año 2016'!$I70</f>
        <v>38464</v>
      </c>
      <c r="L70" s="283">
        <f>$J70-'Año 2016'!$J70</f>
        <v>234</v>
      </c>
      <c r="M70" s="139"/>
      <c r="N70" s="140"/>
    </row>
    <row r="71" spans="1:14" x14ac:dyDescent="0.2">
      <c r="A71" s="285">
        <v>65</v>
      </c>
      <c r="B71" s="280" t="s">
        <v>249</v>
      </c>
      <c r="C71" s="281">
        <v>629691</v>
      </c>
      <c r="D71" s="282">
        <v>3391</v>
      </c>
      <c r="E71" s="281">
        <v>651686</v>
      </c>
      <c r="F71" s="282">
        <v>3491</v>
      </c>
      <c r="G71" s="281">
        <v>678448</v>
      </c>
      <c r="H71" s="282">
        <v>3667</v>
      </c>
      <c r="I71" s="281">
        <v>702981</v>
      </c>
      <c r="J71" s="282">
        <v>3865</v>
      </c>
      <c r="K71" s="281">
        <f>$I71-'Año 2016'!$I71</f>
        <v>97883</v>
      </c>
      <c r="L71" s="283">
        <f>$J71-'Año 2016'!$J71</f>
        <v>611</v>
      </c>
      <c r="M71" s="139"/>
      <c r="N71" s="140"/>
    </row>
    <row r="72" spans="1:14" x14ac:dyDescent="0.2">
      <c r="A72" s="285">
        <v>66</v>
      </c>
      <c r="B72" s="280" t="s">
        <v>247</v>
      </c>
      <c r="C72" s="281">
        <v>947798</v>
      </c>
      <c r="D72" s="282">
        <v>69876</v>
      </c>
      <c r="E72" s="281">
        <v>979410</v>
      </c>
      <c r="F72" s="282">
        <v>73017</v>
      </c>
      <c r="G72" s="281">
        <v>1016102</v>
      </c>
      <c r="H72" s="282">
        <v>76143</v>
      </c>
      <c r="I72" s="281">
        <v>1049820</v>
      </c>
      <c r="J72" s="282">
        <v>79024</v>
      </c>
      <c r="K72" s="281">
        <f>$I72-'Año 2016'!$I72</f>
        <v>139217</v>
      </c>
      <c r="L72" s="283">
        <f>$J72-'Año 2016'!$J72</f>
        <v>12360</v>
      </c>
      <c r="M72" s="139"/>
      <c r="N72" s="140"/>
    </row>
    <row r="73" spans="1:14" x14ac:dyDescent="0.2">
      <c r="A73" s="285">
        <v>67</v>
      </c>
      <c r="B73" s="280" t="s">
        <v>240</v>
      </c>
      <c r="C73" s="281">
        <v>1496</v>
      </c>
      <c r="D73" s="282">
        <v>1260</v>
      </c>
      <c r="E73" s="281">
        <v>1548</v>
      </c>
      <c r="F73" s="282">
        <v>1289</v>
      </c>
      <c r="G73" s="281">
        <v>1590</v>
      </c>
      <c r="H73" s="282">
        <v>1310</v>
      </c>
      <c r="I73" s="281">
        <v>1627</v>
      </c>
      <c r="J73" s="282">
        <v>1349</v>
      </c>
      <c r="K73" s="281">
        <f>$I73-'Año 2016'!$I73</f>
        <v>198</v>
      </c>
      <c r="L73" s="283">
        <f>$J73-'Año 2016'!$J73</f>
        <v>138</v>
      </c>
      <c r="M73" s="139"/>
      <c r="N73" s="140"/>
    </row>
    <row r="74" spans="1:14" x14ac:dyDescent="0.2">
      <c r="A74" s="285">
        <v>68</v>
      </c>
      <c r="B74" s="280" t="s">
        <v>237</v>
      </c>
      <c r="C74" s="281">
        <v>2235</v>
      </c>
      <c r="D74" s="282">
        <v>745</v>
      </c>
      <c r="E74" s="281">
        <v>2306</v>
      </c>
      <c r="F74" s="282">
        <v>777</v>
      </c>
      <c r="G74" s="281">
        <v>2374</v>
      </c>
      <c r="H74" s="282">
        <v>810</v>
      </c>
      <c r="I74" s="281">
        <v>2453</v>
      </c>
      <c r="J74" s="282">
        <v>843</v>
      </c>
      <c r="K74" s="281">
        <f>$I74-'Año 2016'!$I74</f>
        <v>308</v>
      </c>
      <c r="L74" s="283">
        <f>$J74-'Año 2016'!$J74</f>
        <v>132</v>
      </c>
      <c r="M74" s="139"/>
      <c r="N74" s="140"/>
    </row>
    <row r="75" spans="1:14" x14ac:dyDescent="0.2">
      <c r="A75" s="285">
        <v>69</v>
      </c>
      <c r="B75" s="280" t="s">
        <v>243</v>
      </c>
      <c r="C75" s="281">
        <v>2560</v>
      </c>
      <c r="D75" s="282">
        <v>568</v>
      </c>
      <c r="E75" s="281">
        <v>2615</v>
      </c>
      <c r="F75" s="282">
        <v>581</v>
      </c>
      <c r="G75" s="281">
        <v>2686</v>
      </c>
      <c r="H75" s="282">
        <v>598</v>
      </c>
      <c r="I75" s="281">
        <v>2762</v>
      </c>
      <c r="J75" s="282">
        <v>612</v>
      </c>
      <c r="K75" s="281">
        <f>$I75-'Año 2016'!$I75</f>
        <v>272</v>
      </c>
      <c r="L75" s="283">
        <f>$J75-'Año 2016'!$J75</f>
        <v>65</v>
      </c>
      <c r="M75" s="139"/>
      <c r="N75" s="140"/>
    </row>
    <row r="76" spans="1:14" x14ac:dyDescent="0.2">
      <c r="A76" s="285">
        <v>70</v>
      </c>
      <c r="B76" s="280" t="s">
        <v>288</v>
      </c>
      <c r="C76" s="281">
        <v>15712</v>
      </c>
      <c r="D76" s="282">
        <v>1920</v>
      </c>
      <c r="E76" s="281">
        <v>17457</v>
      </c>
      <c r="F76" s="282">
        <v>2029</v>
      </c>
      <c r="G76" s="281">
        <v>19556</v>
      </c>
      <c r="H76" s="282">
        <v>2161</v>
      </c>
      <c r="I76" s="281">
        <v>21743</v>
      </c>
      <c r="J76" s="282">
        <v>2304</v>
      </c>
      <c r="K76" s="281">
        <f>$I76-'Año 2016'!$I76</f>
        <v>8051</v>
      </c>
      <c r="L76" s="283">
        <f>$J76-'Año 2016'!$J76</f>
        <v>517</v>
      </c>
      <c r="M76" s="139"/>
      <c r="N76" s="140"/>
    </row>
    <row r="77" spans="1:14" x14ac:dyDescent="0.2">
      <c r="A77" s="285">
        <v>71</v>
      </c>
      <c r="B77" s="280" t="s">
        <v>289</v>
      </c>
      <c r="C77" s="281">
        <v>3844</v>
      </c>
      <c r="D77" s="282">
        <v>505</v>
      </c>
      <c r="E77" s="281">
        <v>4121</v>
      </c>
      <c r="F77" s="282">
        <v>526</v>
      </c>
      <c r="G77" s="281">
        <v>4422</v>
      </c>
      <c r="H77" s="282">
        <v>560</v>
      </c>
      <c r="I77" s="281">
        <v>4686</v>
      </c>
      <c r="J77" s="282">
        <v>587</v>
      </c>
      <c r="K77" s="281">
        <f>$I77-'Año 2016'!$I77</f>
        <v>1099</v>
      </c>
      <c r="L77" s="283">
        <f>$J77-'Año 2016'!$J77</f>
        <v>114</v>
      </c>
      <c r="M77" s="139"/>
      <c r="N77" s="140"/>
    </row>
    <row r="78" spans="1:14" x14ac:dyDescent="0.2">
      <c r="A78" s="285">
        <v>72</v>
      </c>
      <c r="B78" s="280" t="s">
        <v>290</v>
      </c>
      <c r="C78" s="281">
        <v>3177</v>
      </c>
      <c r="D78" s="282">
        <v>630</v>
      </c>
      <c r="E78" s="281">
        <v>3336</v>
      </c>
      <c r="F78" s="282">
        <v>668</v>
      </c>
      <c r="G78" s="281">
        <v>3543</v>
      </c>
      <c r="H78" s="282">
        <v>719</v>
      </c>
      <c r="I78" s="281">
        <v>3724</v>
      </c>
      <c r="J78" s="282">
        <v>760</v>
      </c>
      <c r="K78" s="281">
        <f>$I78-'Año 2016'!$I78</f>
        <v>783</v>
      </c>
      <c r="L78" s="283">
        <f>$J78-'Año 2016'!$J78</f>
        <v>166</v>
      </c>
      <c r="M78" s="139"/>
      <c r="N78" s="140"/>
    </row>
    <row r="79" spans="1:14" x14ac:dyDescent="0.2">
      <c r="A79" s="285">
        <v>73</v>
      </c>
      <c r="B79" s="280" t="s">
        <v>291</v>
      </c>
      <c r="C79" s="281">
        <v>304</v>
      </c>
      <c r="D79" s="282">
        <v>43</v>
      </c>
      <c r="E79" s="281">
        <v>318</v>
      </c>
      <c r="F79" s="282">
        <v>45</v>
      </c>
      <c r="G79" s="281">
        <v>336</v>
      </c>
      <c r="H79" s="282">
        <v>47</v>
      </c>
      <c r="I79" s="281">
        <v>352</v>
      </c>
      <c r="J79" s="282">
        <v>52</v>
      </c>
      <c r="K79" s="281">
        <f>$I79-'Año 2016'!$I79</f>
        <v>68</v>
      </c>
      <c r="L79" s="283">
        <f>$J79-'Año 2016'!$J79</f>
        <v>11</v>
      </c>
      <c r="M79" s="139"/>
      <c r="N79" s="140"/>
    </row>
    <row r="80" spans="1:14" x14ac:dyDescent="0.2">
      <c r="A80" s="285">
        <v>74</v>
      </c>
      <c r="B80" s="280" t="s">
        <v>292</v>
      </c>
      <c r="C80" s="281">
        <v>4197</v>
      </c>
      <c r="D80" s="282">
        <v>518</v>
      </c>
      <c r="E80" s="281">
        <v>4448</v>
      </c>
      <c r="F80" s="282">
        <v>560</v>
      </c>
      <c r="G80" s="281">
        <v>4713</v>
      </c>
      <c r="H80" s="282">
        <v>617</v>
      </c>
      <c r="I80" s="281">
        <v>4997</v>
      </c>
      <c r="J80" s="282">
        <v>663</v>
      </c>
      <c r="K80" s="281">
        <f>$I80-'Año 2016'!$I80</f>
        <v>1080</v>
      </c>
      <c r="L80" s="283">
        <f>$J80-'Año 2016'!$J80</f>
        <v>189</v>
      </c>
      <c r="M80" s="139"/>
      <c r="N80" s="140"/>
    </row>
    <row r="81" spans="1:16382" x14ac:dyDescent="0.2">
      <c r="A81" s="285">
        <v>75</v>
      </c>
      <c r="B81" s="280" t="s">
        <v>293</v>
      </c>
      <c r="C81" s="281">
        <v>15845</v>
      </c>
      <c r="D81" s="282">
        <v>14414</v>
      </c>
      <c r="E81" s="281">
        <v>16422</v>
      </c>
      <c r="F81" s="282">
        <v>15209</v>
      </c>
      <c r="G81" s="281">
        <v>17039</v>
      </c>
      <c r="H81" s="282">
        <v>15979</v>
      </c>
      <c r="I81" s="281">
        <v>17517</v>
      </c>
      <c r="J81" s="282">
        <v>16674</v>
      </c>
      <c r="K81" s="281">
        <f>$I81-'Año 2016'!$I81</f>
        <v>2178</v>
      </c>
      <c r="L81" s="283">
        <f>$J81-'Año 2016'!$J81</f>
        <v>2966</v>
      </c>
      <c r="M81" s="139"/>
      <c r="N81" s="140"/>
    </row>
    <row r="82" spans="1:16382" x14ac:dyDescent="0.2">
      <c r="A82" s="285">
        <v>76</v>
      </c>
      <c r="B82" s="280" t="s">
        <v>294</v>
      </c>
      <c r="C82" s="281">
        <v>371901</v>
      </c>
      <c r="D82" s="282">
        <v>60347</v>
      </c>
      <c r="E82" s="281">
        <v>389961</v>
      </c>
      <c r="F82" s="282">
        <v>63210</v>
      </c>
      <c r="G82" s="281">
        <v>409597</v>
      </c>
      <c r="H82" s="282">
        <v>66070</v>
      </c>
      <c r="I82" s="281">
        <v>426959</v>
      </c>
      <c r="J82" s="282">
        <v>68737</v>
      </c>
      <c r="K82" s="281">
        <f>$I82-'Año 2016'!$I82</f>
        <v>77426</v>
      </c>
      <c r="L82" s="283">
        <f>$J82-'Año 2016'!$J82</f>
        <v>11427</v>
      </c>
      <c r="M82" s="139"/>
      <c r="N82" s="140"/>
    </row>
    <row r="83" spans="1:16382" s="76" customFormat="1" x14ac:dyDescent="0.2">
      <c r="A83" s="285">
        <v>77</v>
      </c>
      <c r="B83" s="280" t="s">
        <v>295</v>
      </c>
      <c r="C83" s="281">
        <v>316</v>
      </c>
      <c r="D83" s="282">
        <v>107</v>
      </c>
      <c r="E83" s="281">
        <v>356</v>
      </c>
      <c r="F83" s="282">
        <v>117</v>
      </c>
      <c r="G83" s="281">
        <v>410</v>
      </c>
      <c r="H83" s="282">
        <v>124</v>
      </c>
      <c r="I83" s="281">
        <v>463</v>
      </c>
      <c r="J83" s="282">
        <v>137</v>
      </c>
      <c r="K83" s="281">
        <f>$I83-'Año 2016'!$I83</f>
        <v>187</v>
      </c>
      <c r="L83" s="283">
        <f>$J83-'Año 2016'!$J83</f>
        <v>38</v>
      </c>
      <c r="M83" s="139"/>
      <c r="N83" s="140"/>
    </row>
    <row r="84" spans="1:16382" x14ac:dyDescent="0.2">
      <c r="A84" s="285">
        <v>78</v>
      </c>
      <c r="B84" s="280" t="s">
        <v>296</v>
      </c>
      <c r="C84" s="281">
        <v>8387</v>
      </c>
      <c r="D84" s="282">
        <v>2346</v>
      </c>
      <c r="E84" s="281">
        <v>8671</v>
      </c>
      <c r="F84" s="282">
        <v>2441</v>
      </c>
      <c r="G84" s="281">
        <v>9051</v>
      </c>
      <c r="H84" s="282">
        <v>2528</v>
      </c>
      <c r="I84" s="281">
        <v>9353</v>
      </c>
      <c r="J84" s="282">
        <v>2646</v>
      </c>
      <c r="K84" s="281">
        <f>$I84-'Año 2016'!$I84</f>
        <v>1343</v>
      </c>
      <c r="L84" s="283">
        <f>$J84-'Año 2016'!$J84</f>
        <v>403</v>
      </c>
      <c r="M84" s="139"/>
      <c r="N84" s="140"/>
    </row>
    <row r="85" spans="1:16382" x14ac:dyDescent="0.2">
      <c r="A85" s="285">
        <v>79</v>
      </c>
      <c r="B85" s="280" t="s">
        <v>297</v>
      </c>
      <c r="C85" s="281">
        <v>3013</v>
      </c>
      <c r="D85" s="282">
        <v>284</v>
      </c>
      <c r="E85" s="281">
        <v>3136</v>
      </c>
      <c r="F85" s="282">
        <v>297</v>
      </c>
      <c r="G85" s="281">
        <v>3284</v>
      </c>
      <c r="H85" s="282">
        <v>326</v>
      </c>
      <c r="I85" s="281">
        <v>3410</v>
      </c>
      <c r="J85" s="282">
        <v>344</v>
      </c>
      <c r="K85" s="281">
        <f>$I85-'Año 2016'!$I85</f>
        <v>558</v>
      </c>
      <c r="L85" s="283">
        <f>$J85-'Año 2016'!$J85</f>
        <v>71</v>
      </c>
      <c r="M85" s="139"/>
      <c r="N85" s="140"/>
    </row>
    <row r="86" spans="1:16382" x14ac:dyDescent="0.2">
      <c r="A86" s="285">
        <v>80</v>
      </c>
      <c r="B86" s="280" t="s">
        <v>298</v>
      </c>
      <c r="C86" s="281">
        <v>74084</v>
      </c>
      <c r="D86" s="282">
        <v>17227</v>
      </c>
      <c r="E86" s="281">
        <v>81320</v>
      </c>
      <c r="F86" s="282">
        <v>18689</v>
      </c>
      <c r="G86" s="281">
        <v>91046</v>
      </c>
      <c r="H86" s="282">
        <v>20166</v>
      </c>
      <c r="I86" s="281">
        <v>99798</v>
      </c>
      <c r="J86" s="282">
        <v>21607</v>
      </c>
      <c r="K86" s="281">
        <f>$I86-'Año 2016'!$I86</f>
        <v>32774</v>
      </c>
      <c r="L86" s="283">
        <f>$J86-'Año 2016'!$J86</f>
        <v>5664</v>
      </c>
      <c r="M86" s="139"/>
      <c r="N86" s="140"/>
    </row>
    <row r="87" spans="1:16382" x14ac:dyDescent="0.2">
      <c r="A87" s="285">
        <v>0</v>
      </c>
      <c r="B87" s="280" t="s">
        <v>145</v>
      </c>
      <c r="C87" s="281"/>
      <c r="D87" s="282"/>
      <c r="E87" s="281"/>
      <c r="F87" s="282"/>
      <c r="G87" s="281"/>
      <c r="H87" s="282"/>
      <c r="I87" s="281"/>
      <c r="J87" s="282"/>
      <c r="K87" s="281">
        <f>$I87-'Año 2016'!$I87</f>
        <v>0</v>
      </c>
      <c r="L87" s="283">
        <f>$J87-'Año 2016'!$J87</f>
        <v>0</v>
      </c>
      <c r="M87" s="139"/>
      <c r="N87" s="140"/>
    </row>
    <row r="88" spans="1:16382" x14ac:dyDescent="0.2">
      <c r="A88" s="288"/>
      <c r="B88" s="276" t="s">
        <v>60</v>
      </c>
      <c r="C88" s="277">
        <f>SUM(C7:C87)</f>
        <v>29065364</v>
      </c>
      <c r="D88" s="278">
        <f t="shared" ref="D88:L88" si="0">SUM(D7:D87)</f>
        <v>1566123</v>
      </c>
      <c r="E88" s="277">
        <f t="shared" si="0"/>
        <v>29830037</v>
      </c>
      <c r="F88" s="278">
        <f t="shared" si="0"/>
        <v>1614898</v>
      </c>
      <c r="G88" s="277">
        <f t="shared" si="0"/>
        <v>30838099</v>
      </c>
      <c r="H88" s="278">
        <f t="shared" si="0"/>
        <v>1662872</v>
      </c>
      <c r="I88" s="277">
        <f t="shared" si="0"/>
        <v>31550562</v>
      </c>
      <c r="J88" s="278">
        <f t="shared" si="0"/>
        <v>1704660</v>
      </c>
      <c r="K88" s="277">
        <f>SUM(K7:K87)</f>
        <v>3264020</v>
      </c>
      <c r="L88" s="279">
        <f t="shared" si="0"/>
        <v>177764</v>
      </c>
      <c r="M88" s="139"/>
      <c r="N88" s="140"/>
    </row>
    <row r="89" spans="1:16382" x14ac:dyDescent="0.2">
      <c r="E89" s="78"/>
      <c r="M89" s="139"/>
      <c r="N89" s="140"/>
    </row>
    <row r="90" spans="1:16382" x14ac:dyDescent="0.2">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c r="BM90" s="121"/>
      <c r="BN90" s="121"/>
      <c r="BO90" s="121"/>
      <c r="BP90" s="121"/>
      <c r="BQ90" s="121"/>
      <c r="BR90" s="121"/>
      <c r="BS90" s="121"/>
      <c r="BT90" s="121"/>
      <c r="BU90" s="121"/>
      <c r="BV90" s="121"/>
      <c r="BW90" s="121"/>
      <c r="BX90" s="121"/>
      <c r="BY90" s="121"/>
      <c r="BZ90" s="121"/>
      <c r="CA90" s="121"/>
      <c r="CB90" s="121"/>
      <c r="CC90" s="121"/>
      <c r="CD90" s="121"/>
      <c r="CE90" s="121"/>
      <c r="CF90" s="121"/>
      <c r="CG90" s="121"/>
      <c r="CH90" s="121"/>
      <c r="CI90" s="121"/>
      <c r="CJ90" s="121"/>
      <c r="CK90" s="121"/>
      <c r="CL90" s="121"/>
      <c r="CM90" s="121"/>
      <c r="CN90" s="121"/>
      <c r="CO90" s="121"/>
      <c r="CP90" s="121"/>
      <c r="CQ90" s="121"/>
      <c r="CR90" s="121"/>
      <c r="CS90" s="121"/>
      <c r="CT90" s="121"/>
      <c r="CU90" s="121"/>
      <c r="CV90" s="121"/>
      <c r="CW90" s="121"/>
      <c r="CX90" s="121"/>
      <c r="CY90" s="121"/>
      <c r="CZ90" s="121"/>
      <c r="DA90" s="121"/>
      <c r="DB90" s="121"/>
      <c r="DC90" s="121"/>
      <c r="DD90" s="121"/>
      <c r="DE90" s="121"/>
      <c r="DF90" s="121"/>
      <c r="DG90" s="121"/>
      <c r="DH90" s="121"/>
      <c r="DI90" s="121"/>
      <c r="DJ90" s="121"/>
      <c r="DK90" s="121"/>
      <c r="DL90" s="121"/>
      <c r="DM90" s="121"/>
      <c r="DN90" s="121"/>
      <c r="DO90" s="121"/>
      <c r="DP90" s="121"/>
      <c r="DQ90" s="121"/>
      <c r="DR90" s="121"/>
      <c r="DS90" s="121"/>
      <c r="DT90" s="121"/>
      <c r="DU90" s="121"/>
      <c r="DV90" s="121"/>
      <c r="DW90" s="121"/>
      <c r="DX90" s="121"/>
      <c r="DY90" s="121"/>
      <c r="DZ90" s="121"/>
      <c r="EA90" s="121"/>
      <c r="EB90" s="121"/>
      <c r="EC90" s="121"/>
      <c r="ED90" s="121"/>
      <c r="EE90" s="121"/>
      <c r="EF90" s="121"/>
      <c r="EG90" s="121"/>
      <c r="EH90" s="121"/>
      <c r="EI90" s="121"/>
      <c r="EJ90" s="121"/>
      <c r="EK90" s="121"/>
      <c r="EL90" s="121"/>
      <c r="EM90" s="121"/>
      <c r="EN90" s="121"/>
      <c r="EO90" s="121"/>
      <c r="EP90" s="121"/>
      <c r="EQ90" s="121"/>
      <c r="ER90" s="121"/>
      <c r="ES90" s="121"/>
      <c r="ET90" s="121"/>
      <c r="EU90" s="121"/>
      <c r="EV90" s="121"/>
      <c r="EW90" s="121"/>
      <c r="EX90" s="121"/>
      <c r="EY90" s="121"/>
      <c r="EZ90" s="121"/>
      <c r="FA90" s="121"/>
      <c r="FB90" s="121"/>
      <c r="FC90" s="121"/>
      <c r="FD90" s="121"/>
      <c r="FE90" s="121"/>
      <c r="FF90" s="121"/>
      <c r="FG90" s="121"/>
      <c r="FH90" s="121"/>
      <c r="FI90" s="121"/>
      <c r="FJ90" s="121"/>
      <c r="FK90" s="121"/>
      <c r="FL90" s="121"/>
      <c r="FM90" s="121"/>
      <c r="FN90" s="121"/>
      <c r="FO90" s="121"/>
      <c r="FP90" s="121"/>
      <c r="FQ90" s="121"/>
      <c r="FR90" s="121"/>
      <c r="FS90" s="121"/>
      <c r="FT90" s="121"/>
      <c r="FU90" s="121"/>
      <c r="FV90" s="121"/>
      <c r="FW90" s="121"/>
      <c r="FX90" s="121"/>
      <c r="FY90" s="121"/>
      <c r="FZ90" s="121"/>
      <c r="GA90" s="121"/>
      <c r="GB90" s="121"/>
      <c r="GC90" s="121"/>
      <c r="GD90" s="121"/>
      <c r="GE90" s="121"/>
      <c r="GF90" s="121"/>
      <c r="GG90" s="121"/>
      <c r="GH90" s="121"/>
      <c r="GI90" s="121"/>
      <c r="GJ90" s="121"/>
      <c r="GK90" s="121"/>
      <c r="GL90" s="121"/>
      <c r="GM90" s="121"/>
      <c r="GN90" s="121"/>
      <c r="GO90" s="121"/>
      <c r="GP90" s="121"/>
      <c r="GQ90" s="121"/>
      <c r="GR90" s="121"/>
      <c r="GS90" s="121"/>
      <c r="GT90" s="121"/>
      <c r="GU90" s="121"/>
      <c r="GV90" s="121"/>
      <c r="GW90" s="121"/>
      <c r="GX90" s="121"/>
      <c r="GY90" s="121"/>
      <c r="GZ90" s="121"/>
      <c r="HA90" s="121"/>
      <c r="HB90" s="121"/>
      <c r="HC90" s="121"/>
      <c r="HD90" s="121"/>
      <c r="HE90" s="121"/>
      <c r="HF90" s="121"/>
      <c r="HG90" s="121"/>
      <c r="HH90" s="121"/>
      <c r="HI90" s="121"/>
      <c r="HJ90" s="121"/>
      <c r="HK90" s="121"/>
      <c r="HL90" s="121"/>
      <c r="HM90" s="121"/>
      <c r="HN90" s="121"/>
      <c r="HO90" s="121"/>
      <c r="HP90" s="121"/>
      <c r="HQ90" s="121"/>
      <c r="HR90" s="121"/>
      <c r="HS90" s="121"/>
      <c r="HT90" s="121"/>
      <c r="HU90" s="121"/>
      <c r="HV90" s="121"/>
      <c r="HW90" s="121"/>
      <c r="HX90" s="121"/>
      <c r="HY90" s="121"/>
      <c r="HZ90" s="121"/>
      <c r="IA90" s="121"/>
      <c r="IB90" s="121"/>
      <c r="IC90" s="121"/>
      <c r="ID90" s="121"/>
      <c r="IE90" s="121"/>
      <c r="IF90" s="121"/>
      <c r="IG90" s="121"/>
      <c r="IH90" s="121"/>
      <c r="II90" s="121"/>
      <c r="IJ90" s="121"/>
      <c r="IK90" s="121"/>
      <c r="IL90" s="121"/>
      <c r="IM90" s="121"/>
      <c r="IN90" s="121"/>
      <c r="IO90" s="121"/>
      <c r="IP90" s="121"/>
      <c r="IQ90" s="121"/>
      <c r="IR90" s="121"/>
      <c r="IS90" s="121"/>
      <c r="IT90" s="121"/>
      <c r="IU90" s="121"/>
      <c r="IV90" s="121"/>
      <c r="IW90" s="121"/>
      <c r="IX90" s="121"/>
      <c r="IY90" s="121"/>
      <c r="IZ90" s="121"/>
      <c r="JA90" s="121"/>
      <c r="JB90" s="121"/>
      <c r="JC90" s="121"/>
      <c r="JD90" s="121"/>
      <c r="JE90" s="121"/>
      <c r="JF90" s="121"/>
      <c r="JG90" s="121"/>
      <c r="JH90" s="121"/>
      <c r="JI90" s="121"/>
      <c r="JJ90" s="121"/>
      <c r="JK90" s="121"/>
      <c r="JL90" s="121"/>
      <c r="JM90" s="121"/>
      <c r="JN90" s="121"/>
      <c r="JO90" s="121"/>
      <c r="JP90" s="121"/>
      <c r="JQ90" s="121"/>
      <c r="JR90" s="121"/>
      <c r="JS90" s="121"/>
      <c r="JT90" s="121"/>
      <c r="JU90" s="121"/>
      <c r="JV90" s="121"/>
      <c r="JW90" s="121"/>
      <c r="JX90" s="121"/>
      <c r="JY90" s="121"/>
      <c r="JZ90" s="121"/>
      <c r="KA90" s="121"/>
      <c r="KB90" s="121"/>
      <c r="KC90" s="121"/>
      <c r="KD90" s="121"/>
      <c r="KE90" s="121"/>
      <c r="KF90" s="121"/>
      <c r="KG90" s="121"/>
      <c r="KH90" s="121"/>
      <c r="KI90" s="121"/>
      <c r="KJ90" s="121"/>
      <c r="KK90" s="121"/>
      <c r="KL90" s="121"/>
      <c r="KM90" s="121"/>
      <c r="KN90" s="121"/>
      <c r="KO90" s="121"/>
      <c r="KP90" s="121"/>
      <c r="KQ90" s="121"/>
      <c r="KR90" s="121"/>
      <c r="KS90" s="121"/>
      <c r="KT90" s="121"/>
      <c r="KU90" s="121"/>
      <c r="KV90" s="121"/>
      <c r="KW90" s="121"/>
      <c r="KX90" s="121"/>
      <c r="KY90" s="121"/>
      <c r="KZ90" s="121"/>
      <c r="LA90" s="121"/>
      <c r="LB90" s="121"/>
      <c r="LC90" s="121"/>
      <c r="LD90" s="121"/>
      <c r="LE90" s="121"/>
      <c r="LF90" s="121"/>
      <c r="LG90" s="121"/>
      <c r="LH90" s="121"/>
      <c r="LI90" s="121"/>
      <c r="LJ90" s="121"/>
      <c r="LK90" s="121"/>
      <c r="LL90" s="121"/>
      <c r="LM90" s="121"/>
      <c r="LN90" s="121"/>
      <c r="LO90" s="121"/>
      <c r="LP90" s="121"/>
      <c r="LQ90" s="121"/>
      <c r="LR90" s="121"/>
      <c r="LS90" s="121"/>
      <c r="LT90" s="121"/>
      <c r="LU90" s="121"/>
      <c r="LV90" s="121"/>
      <c r="LW90" s="121"/>
      <c r="LX90" s="121"/>
      <c r="LY90" s="121"/>
      <c r="LZ90" s="121"/>
      <c r="MA90" s="121"/>
      <c r="MB90" s="121"/>
      <c r="MC90" s="121"/>
      <c r="MD90" s="121"/>
      <c r="ME90" s="121"/>
      <c r="MF90" s="121"/>
      <c r="MG90" s="121"/>
      <c r="MH90" s="121"/>
      <c r="MI90" s="121"/>
      <c r="MJ90" s="121"/>
      <c r="MK90" s="121"/>
      <c r="ML90" s="121"/>
      <c r="MM90" s="121"/>
      <c r="MN90" s="121"/>
      <c r="MO90" s="121"/>
      <c r="MP90" s="121"/>
      <c r="MQ90" s="121"/>
      <c r="MR90" s="121"/>
      <c r="MS90" s="121"/>
      <c r="MT90" s="121"/>
      <c r="MU90" s="121"/>
      <c r="MV90" s="121"/>
      <c r="MW90" s="121"/>
      <c r="MX90" s="121"/>
      <c r="MY90" s="121"/>
      <c r="MZ90" s="121"/>
      <c r="NA90" s="121"/>
      <c r="NB90" s="121"/>
      <c r="NC90" s="121"/>
      <c r="ND90" s="121"/>
      <c r="NE90" s="121"/>
      <c r="NF90" s="121"/>
      <c r="NG90" s="121"/>
      <c r="NH90" s="121"/>
      <c r="NI90" s="121"/>
      <c r="NJ90" s="121"/>
      <c r="NK90" s="121"/>
      <c r="NL90" s="121"/>
      <c r="NM90" s="121"/>
      <c r="NN90" s="121"/>
      <c r="NO90" s="121"/>
      <c r="NP90" s="121"/>
      <c r="NQ90" s="121"/>
      <c r="NR90" s="121"/>
      <c r="NS90" s="121"/>
      <c r="NT90" s="121"/>
      <c r="NU90" s="121"/>
      <c r="NV90" s="121"/>
      <c r="NW90" s="121"/>
      <c r="NX90" s="121"/>
      <c r="NY90" s="121"/>
      <c r="NZ90" s="121"/>
      <c r="OA90" s="121"/>
      <c r="OB90" s="121"/>
      <c r="OC90" s="121"/>
      <c r="OD90" s="121"/>
      <c r="OE90" s="121"/>
      <c r="OF90" s="121"/>
      <c r="OG90" s="121"/>
      <c r="OH90" s="121"/>
      <c r="OI90" s="121"/>
      <c r="OJ90" s="121"/>
      <c r="OK90" s="121"/>
      <c r="OL90" s="121"/>
      <c r="OM90" s="121"/>
      <c r="ON90" s="121"/>
      <c r="OO90" s="121"/>
      <c r="OP90" s="121"/>
      <c r="OQ90" s="121"/>
      <c r="OR90" s="121"/>
      <c r="OS90" s="121"/>
      <c r="OT90" s="121"/>
      <c r="OU90" s="121"/>
      <c r="OV90" s="121"/>
      <c r="OW90" s="121"/>
      <c r="OX90" s="121"/>
      <c r="OY90" s="121"/>
      <c r="OZ90" s="121"/>
      <c r="PA90" s="121"/>
      <c r="PB90" s="121"/>
      <c r="PC90" s="121"/>
      <c r="PD90" s="121"/>
      <c r="PE90" s="121"/>
      <c r="PF90" s="121"/>
      <c r="PG90" s="121"/>
      <c r="PH90" s="121"/>
      <c r="PI90" s="121"/>
      <c r="PJ90" s="121"/>
      <c r="PK90" s="121"/>
      <c r="PL90" s="121"/>
      <c r="PM90" s="121"/>
      <c r="PN90" s="121"/>
      <c r="PO90" s="121"/>
      <c r="PP90" s="121"/>
      <c r="PQ90" s="121"/>
      <c r="PR90" s="121"/>
      <c r="PS90" s="121"/>
      <c r="PT90" s="121"/>
      <c r="PU90" s="121"/>
      <c r="PV90" s="121"/>
      <c r="PW90" s="121"/>
      <c r="PX90" s="121"/>
      <c r="PY90" s="121"/>
      <c r="PZ90" s="121"/>
      <c r="QA90" s="121"/>
      <c r="QB90" s="121"/>
      <c r="QC90" s="121"/>
      <c r="QD90" s="121"/>
      <c r="QE90" s="121"/>
      <c r="QF90" s="121"/>
      <c r="QG90" s="121"/>
      <c r="QH90" s="121"/>
      <c r="QI90" s="121"/>
      <c r="QJ90" s="121"/>
      <c r="QK90" s="121"/>
      <c r="QL90" s="121"/>
      <c r="QM90" s="121"/>
      <c r="QN90" s="121"/>
      <c r="QO90" s="121"/>
      <c r="QP90" s="121"/>
      <c r="QQ90" s="121"/>
      <c r="QR90" s="121"/>
      <c r="QS90" s="121"/>
      <c r="QT90" s="121"/>
      <c r="QU90" s="121"/>
      <c r="QV90" s="121"/>
      <c r="QW90" s="121"/>
      <c r="QX90" s="121"/>
      <c r="QY90" s="121"/>
      <c r="QZ90" s="121"/>
      <c r="RA90" s="121"/>
      <c r="RB90" s="121"/>
      <c r="RC90" s="121"/>
      <c r="RD90" s="121"/>
      <c r="RE90" s="121"/>
      <c r="RF90" s="121"/>
      <c r="RG90" s="121"/>
      <c r="RH90" s="121"/>
      <c r="RI90" s="121"/>
      <c r="RJ90" s="121"/>
      <c r="RK90" s="121"/>
      <c r="RL90" s="121"/>
      <c r="RM90" s="121"/>
      <c r="RN90" s="121"/>
      <c r="RO90" s="121"/>
      <c r="RP90" s="121"/>
      <c r="RQ90" s="121"/>
      <c r="RR90" s="121"/>
      <c r="RS90" s="121"/>
      <c r="RT90" s="121"/>
      <c r="RU90" s="121"/>
      <c r="RV90" s="121"/>
      <c r="RW90" s="121"/>
      <c r="RX90" s="121"/>
      <c r="RY90" s="121"/>
      <c r="RZ90" s="121"/>
      <c r="SA90" s="121"/>
      <c r="SB90" s="121"/>
      <c r="SC90" s="121"/>
      <c r="SD90" s="121"/>
      <c r="SE90" s="121"/>
      <c r="SF90" s="121"/>
      <c r="SG90" s="121"/>
      <c r="SH90" s="121"/>
      <c r="SI90" s="121"/>
      <c r="SJ90" s="121"/>
      <c r="SK90" s="121"/>
      <c r="SL90" s="121"/>
      <c r="SM90" s="121"/>
      <c r="SN90" s="121"/>
      <c r="SO90" s="121"/>
      <c r="SP90" s="121"/>
      <c r="SQ90" s="121"/>
      <c r="SR90" s="121"/>
      <c r="SS90" s="121"/>
      <c r="ST90" s="121"/>
      <c r="SU90" s="121"/>
      <c r="SV90" s="121"/>
      <c r="SW90" s="121"/>
      <c r="SX90" s="121"/>
      <c r="SY90" s="121"/>
      <c r="SZ90" s="121"/>
      <c r="TA90" s="121"/>
      <c r="TB90" s="121"/>
      <c r="TC90" s="121"/>
      <c r="TD90" s="121"/>
      <c r="TE90" s="121"/>
      <c r="TF90" s="121"/>
      <c r="TG90" s="121"/>
      <c r="TH90" s="121"/>
      <c r="TI90" s="121"/>
      <c r="TJ90" s="121"/>
      <c r="TK90" s="121"/>
      <c r="TL90" s="121"/>
      <c r="TM90" s="121"/>
      <c r="TN90" s="121"/>
      <c r="TO90" s="121"/>
      <c r="TP90" s="121"/>
      <c r="TQ90" s="121"/>
      <c r="TR90" s="121"/>
      <c r="TS90" s="121"/>
      <c r="TT90" s="121"/>
      <c r="TU90" s="121"/>
      <c r="TV90" s="121"/>
      <c r="TW90" s="121"/>
      <c r="TX90" s="121"/>
      <c r="TY90" s="121"/>
      <c r="TZ90" s="121"/>
      <c r="UA90" s="121"/>
      <c r="UB90" s="121"/>
      <c r="UC90" s="121"/>
      <c r="UD90" s="121"/>
      <c r="UE90" s="121"/>
      <c r="UF90" s="121"/>
      <c r="UG90" s="121"/>
      <c r="UH90" s="121"/>
      <c r="UI90" s="121"/>
      <c r="UJ90" s="121"/>
      <c r="UK90" s="121"/>
      <c r="UL90" s="121"/>
      <c r="UM90" s="121"/>
      <c r="UN90" s="121"/>
      <c r="UO90" s="121"/>
      <c r="UP90" s="121"/>
      <c r="UQ90" s="121"/>
      <c r="UR90" s="121"/>
      <c r="US90" s="121"/>
      <c r="UT90" s="121"/>
      <c r="UU90" s="121"/>
      <c r="UV90" s="121"/>
      <c r="UW90" s="121"/>
      <c r="UX90" s="121"/>
      <c r="UY90" s="121"/>
      <c r="UZ90" s="121"/>
      <c r="VA90" s="121"/>
      <c r="VB90" s="121"/>
      <c r="VC90" s="121"/>
      <c r="VD90" s="121"/>
      <c r="VE90" s="121"/>
      <c r="VF90" s="121"/>
      <c r="VG90" s="121"/>
      <c r="VH90" s="121"/>
      <c r="VI90" s="121"/>
      <c r="VJ90" s="121"/>
      <c r="VK90" s="121"/>
      <c r="VL90" s="121"/>
      <c r="VM90" s="121"/>
      <c r="VN90" s="121"/>
      <c r="VO90" s="121"/>
      <c r="VP90" s="121"/>
      <c r="VQ90" s="121"/>
      <c r="VR90" s="121"/>
      <c r="VS90" s="121"/>
      <c r="VT90" s="121"/>
      <c r="VU90" s="121"/>
      <c r="VV90" s="121"/>
      <c r="VW90" s="121"/>
      <c r="VX90" s="121"/>
      <c r="VY90" s="121"/>
      <c r="VZ90" s="121"/>
      <c r="WA90" s="121"/>
      <c r="WB90" s="121"/>
      <c r="WC90" s="121"/>
      <c r="WD90" s="121"/>
      <c r="WE90" s="121"/>
      <c r="WF90" s="121"/>
      <c r="WG90" s="121"/>
      <c r="WH90" s="121"/>
      <c r="WI90" s="121"/>
      <c r="WJ90" s="121"/>
      <c r="WK90" s="121"/>
      <c r="WL90" s="121"/>
      <c r="WM90" s="121"/>
      <c r="WN90" s="121"/>
      <c r="WO90" s="121"/>
      <c r="WP90" s="121"/>
      <c r="WQ90" s="121"/>
      <c r="WR90" s="121"/>
      <c r="WS90" s="121"/>
      <c r="WT90" s="121"/>
      <c r="WU90" s="121"/>
      <c r="WV90" s="121"/>
      <c r="WW90" s="121"/>
      <c r="WX90" s="121"/>
      <c r="WY90" s="121"/>
      <c r="WZ90" s="121"/>
      <c r="XA90" s="121"/>
      <c r="XB90" s="121"/>
      <c r="XC90" s="121"/>
      <c r="XD90" s="121"/>
      <c r="XE90" s="121"/>
      <c r="XF90" s="121"/>
      <c r="XG90" s="121"/>
      <c r="XH90" s="121"/>
      <c r="XI90" s="121"/>
      <c r="XJ90" s="121"/>
      <c r="XK90" s="121"/>
      <c r="XL90" s="121"/>
      <c r="XM90" s="121"/>
      <c r="XN90" s="121"/>
      <c r="XO90" s="121"/>
      <c r="XP90" s="121"/>
      <c r="XQ90" s="121"/>
      <c r="XR90" s="121"/>
      <c r="XS90" s="121"/>
      <c r="XT90" s="121"/>
      <c r="XU90" s="121"/>
      <c r="XV90" s="121"/>
      <c r="XW90" s="121"/>
      <c r="XX90" s="121"/>
      <c r="XY90" s="121"/>
      <c r="XZ90" s="121"/>
      <c r="YA90" s="121"/>
      <c r="YB90" s="121"/>
      <c r="YC90" s="121"/>
      <c r="YD90" s="121"/>
      <c r="YE90" s="121"/>
      <c r="YF90" s="121"/>
      <c r="YG90" s="121"/>
      <c r="YH90" s="121"/>
      <c r="YI90" s="121"/>
      <c r="YJ90" s="121"/>
      <c r="YK90" s="121"/>
      <c r="YL90" s="121"/>
      <c r="YM90" s="121"/>
      <c r="YN90" s="121"/>
      <c r="YO90" s="121"/>
      <c r="YP90" s="121"/>
      <c r="YQ90" s="121"/>
      <c r="YR90" s="121"/>
      <c r="YS90" s="121"/>
      <c r="YT90" s="121"/>
      <c r="YU90" s="121"/>
      <c r="YV90" s="121"/>
      <c r="YW90" s="121"/>
      <c r="YX90" s="121"/>
      <c r="YY90" s="121"/>
      <c r="YZ90" s="121"/>
      <c r="ZA90" s="121"/>
      <c r="ZB90" s="121"/>
      <c r="ZC90" s="121"/>
      <c r="ZD90" s="121"/>
      <c r="ZE90" s="121"/>
      <c r="ZF90" s="121"/>
      <c r="ZG90" s="121"/>
      <c r="ZH90" s="121"/>
      <c r="ZI90" s="121"/>
      <c r="ZJ90" s="121"/>
      <c r="ZK90" s="121"/>
      <c r="ZL90" s="121"/>
      <c r="ZM90" s="121"/>
      <c r="ZN90" s="121"/>
      <c r="ZO90" s="121"/>
      <c r="ZP90" s="121"/>
      <c r="ZQ90" s="121"/>
      <c r="ZR90" s="121"/>
      <c r="ZS90" s="121"/>
      <c r="ZT90" s="121"/>
      <c r="ZU90" s="121"/>
      <c r="ZV90" s="121"/>
      <c r="ZW90" s="121"/>
      <c r="ZX90" s="121"/>
      <c r="ZY90" s="121"/>
      <c r="ZZ90" s="121"/>
      <c r="AAA90" s="121"/>
      <c r="AAB90" s="121"/>
      <c r="AAC90" s="121"/>
      <c r="AAD90" s="121"/>
      <c r="AAE90" s="121"/>
      <c r="AAF90" s="121"/>
      <c r="AAG90" s="121"/>
      <c r="AAH90" s="121"/>
      <c r="AAI90" s="121"/>
      <c r="AAJ90" s="121"/>
      <c r="AAK90" s="121"/>
      <c r="AAL90" s="121"/>
      <c r="AAM90" s="121"/>
      <c r="AAN90" s="121"/>
      <c r="AAO90" s="121"/>
      <c r="AAP90" s="121"/>
      <c r="AAQ90" s="121"/>
      <c r="AAR90" s="121"/>
      <c r="AAS90" s="121"/>
      <c r="AAT90" s="121"/>
      <c r="AAU90" s="121"/>
      <c r="AAV90" s="121"/>
      <c r="AAW90" s="121"/>
      <c r="AAX90" s="121"/>
      <c r="AAY90" s="121"/>
      <c r="AAZ90" s="121"/>
      <c r="ABA90" s="121"/>
      <c r="ABB90" s="121"/>
      <c r="ABC90" s="121"/>
      <c r="ABD90" s="121"/>
      <c r="ABE90" s="121"/>
      <c r="ABF90" s="121"/>
      <c r="ABG90" s="121"/>
      <c r="ABH90" s="121"/>
      <c r="ABI90" s="121"/>
      <c r="ABJ90" s="121"/>
      <c r="ABK90" s="121"/>
      <c r="ABL90" s="121"/>
      <c r="ABM90" s="121"/>
      <c r="ABN90" s="121"/>
      <c r="ABO90" s="121"/>
      <c r="ABP90" s="121"/>
      <c r="ABQ90" s="121"/>
      <c r="ABR90" s="121"/>
      <c r="ABS90" s="121"/>
      <c r="ABT90" s="121"/>
      <c r="ABU90" s="121"/>
      <c r="ABV90" s="121"/>
      <c r="ABW90" s="121"/>
      <c r="ABX90" s="121"/>
      <c r="ABY90" s="121"/>
      <c r="ABZ90" s="121"/>
      <c r="ACA90" s="121"/>
      <c r="ACB90" s="121"/>
      <c r="ACC90" s="121"/>
      <c r="ACD90" s="121"/>
      <c r="ACE90" s="121"/>
      <c r="ACF90" s="121"/>
      <c r="ACG90" s="121"/>
      <c r="ACH90" s="121"/>
      <c r="ACI90" s="121"/>
      <c r="ACJ90" s="121"/>
      <c r="ACK90" s="121"/>
      <c r="ACL90" s="121"/>
      <c r="ACM90" s="121"/>
      <c r="ACN90" s="121"/>
      <c r="ACO90" s="121"/>
      <c r="ACP90" s="121"/>
      <c r="ACQ90" s="121"/>
      <c r="ACR90" s="121"/>
      <c r="ACS90" s="121"/>
      <c r="ACT90" s="121"/>
      <c r="ACU90" s="121"/>
      <c r="ACV90" s="121"/>
      <c r="ACW90" s="121"/>
      <c r="ACX90" s="121"/>
      <c r="ACY90" s="121"/>
      <c r="ACZ90" s="121"/>
      <c r="ADA90" s="121"/>
      <c r="ADB90" s="121"/>
      <c r="ADC90" s="121"/>
      <c r="ADD90" s="121"/>
      <c r="ADE90" s="121"/>
      <c r="ADF90" s="121"/>
      <c r="ADG90" s="121"/>
      <c r="ADH90" s="121"/>
      <c r="ADI90" s="121"/>
      <c r="ADJ90" s="121"/>
      <c r="ADK90" s="121"/>
      <c r="ADL90" s="121"/>
      <c r="ADM90" s="121"/>
      <c r="ADN90" s="121"/>
      <c r="ADO90" s="121"/>
      <c r="ADP90" s="121"/>
      <c r="ADQ90" s="121"/>
      <c r="ADR90" s="121"/>
      <c r="ADS90" s="121"/>
      <c r="ADT90" s="121"/>
      <c r="ADU90" s="121"/>
      <c r="ADV90" s="121"/>
      <c r="ADW90" s="121"/>
      <c r="ADX90" s="121"/>
      <c r="ADY90" s="121"/>
      <c r="ADZ90" s="121"/>
      <c r="AEA90" s="121"/>
      <c r="AEB90" s="121"/>
      <c r="AEC90" s="121"/>
      <c r="AED90" s="121"/>
      <c r="AEE90" s="121"/>
      <c r="AEF90" s="121"/>
      <c r="AEG90" s="121"/>
      <c r="AEH90" s="121"/>
      <c r="AEI90" s="121"/>
      <c r="AEJ90" s="121"/>
      <c r="AEK90" s="121"/>
      <c r="AEL90" s="121"/>
      <c r="AEM90" s="121"/>
      <c r="AEN90" s="121"/>
      <c r="AEO90" s="121"/>
      <c r="AEP90" s="121"/>
      <c r="AEQ90" s="121"/>
      <c r="AER90" s="121"/>
      <c r="AES90" s="121"/>
      <c r="AET90" s="121"/>
      <c r="AEU90" s="121"/>
      <c r="AEV90" s="121"/>
      <c r="AEW90" s="121"/>
      <c r="AEX90" s="121"/>
      <c r="AEY90" s="121"/>
      <c r="AEZ90" s="121"/>
      <c r="AFA90" s="121"/>
      <c r="AFB90" s="121"/>
      <c r="AFC90" s="121"/>
      <c r="AFD90" s="121"/>
      <c r="AFE90" s="121"/>
      <c r="AFF90" s="121"/>
      <c r="AFG90" s="121"/>
      <c r="AFH90" s="121"/>
      <c r="AFI90" s="121"/>
      <c r="AFJ90" s="121"/>
      <c r="AFK90" s="121"/>
      <c r="AFL90" s="121"/>
      <c r="AFM90" s="121"/>
      <c r="AFN90" s="121"/>
      <c r="AFO90" s="121"/>
      <c r="AFP90" s="121"/>
      <c r="AFQ90" s="121"/>
      <c r="AFR90" s="121"/>
      <c r="AFS90" s="121"/>
      <c r="AFT90" s="121"/>
      <c r="AFU90" s="121"/>
      <c r="AFV90" s="121"/>
      <c r="AFW90" s="121"/>
      <c r="AFX90" s="121"/>
      <c r="AFY90" s="121"/>
      <c r="AFZ90" s="121"/>
      <c r="AGA90" s="121"/>
      <c r="AGB90" s="121"/>
      <c r="AGC90" s="121"/>
      <c r="AGD90" s="121"/>
      <c r="AGE90" s="121"/>
      <c r="AGF90" s="121"/>
      <c r="AGG90" s="121"/>
      <c r="AGH90" s="121"/>
      <c r="AGI90" s="121"/>
      <c r="AGJ90" s="121"/>
      <c r="AGK90" s="121"/>
      <c r="AGL90" s="121"/>
      <c r="AGM90" s="121"/>
      <c r="AGN90" s="121"/>
      <c r="AGO90" s="121"/>
      <c r="AGP90" s="121"/>
      <c r="AGQ90" s="121"/>
      <c r="AGR90" s="121"/>
      <c r="AGS90" s="121"/>
      <c r="AGT90" s="121"/>
      <c r="AGU90" s="121"/>
      <c r="AGV90" s="121"/>
      <c r="AGW90" s="121"/>
      <c r="AGX90" s="121"/>
      <c r="AGY90" s="121"/>
      <c r="AGZ90" s="121"/>
      <c r="AHA90" s="121"/>
      <c r="AHB90" s="121"/>
      <c r="AHC90" s="121"/>
      <c r="AHD90" s="121"/>
      <c r="AHE90" s="121"/>
      <c r="AHF90" s="121"/>
      <c r="AHG90" s="121"/>
      <c r="AHH90" s="121"/>
      <c r="AHI90" s="121"/>
      <c r="AHJ90" s="121"/>
      <c r="AHK90" s="121"/>
      <c r="AHL90" s="121"/>
      <c r="AHM90" s="121"/>
      <c r="AHN90" s="121"/>
      <c r="AHO90" s="121"/>
      <c r="AHP90" s="121"/>
      <c r="AHQ90" s="121"/>
      <c r="AHR90" s="121"/>
      <c r="AHS90" s="121"/>
      <c r="AHT90" s="121"/>
      <c r="AHU90" s="121"/>
      <c r="AHV90" s="121"/>
      <c r="AHW90" s="121"/>
      <c r="AHX90" s="121"/>
      <c r="AHY90" s="121"/>
      <c r="AHZ90" s="121"/>
      <c r="AIA90" s="121"/>
      <c r="AIB90" s="121"/>
      <c r="AIC90" s="121"/>
      <c r="AID90" s="121"/>
      <c r="AIE90" s="121"/>
      <c r="AIF90" s="121"/>
      <c r="AIG90" s="121"/>
      <c r="AIH90" s="121"/>
      <c r="AII90" s="121"/>
      <c r="AIJ90" s="121"/>
      <c r="AIK90" s="121"/>
      <c r="AIL90" s="121"/>
      <c r="AIM90" s="121"/>
      <c r="AIN90" s="121"/>
      <c r="AIO90" s="121"/>
      <c r="AIP90" s="121"/>
      <c r="AIQ90" s="121"/>
      <c r="AIR90" s="121"/>
      <c r="AIS90" s="121"/>
      <c r="AIT90" s="121"/>
      <c r="AIU90" s="121"/>
      <c r="AIV90" s="121"/>
      <c r="AIW90" s="121"/>
      <c r="AIX90" s="121"/>
      <c r="AIY90" s="121"/>
      <c r="AIZ90" s="121"/>
      <c r="AJA90" s="121"/>
      <c r="AJB90" s="121"/>
      <c r="AJC90" s="121"/>
      <c r="AJD90" s="121"/>
      <c r="AJE90" s="121"/>
      <c r="AJF90" s="121"/>
      <c r="AJG90" s="121"/>
      <c r="AJH90" s="121"/>
      <c r="AJI90" s="121"/>
      <c r="AJJ90" s="121"/>
      <c r="AJK90" s="121"/>
      <c r="AJL90" s="121"/>
      <c r="AJM90" s="121"/>
      <c r="AJN90" s="121"/>
      <c r="AJO90" s="121"/>
      <c r="AJP90" s="121"/>
      <c r="AJQ90" s="121"/>
      <c r="AJR90" s="121"/>
      <c r="AJS90" s="121"/>
      <c r="AJT90" s="121"/>
      <c r="AJU90" s="121"/>
      <c r="AJV90" s="121"/>
      <c r="AJW90" s="121"/>
      <c r="AJX90" s="121"/>
      <c r="AJY90" s="121"/>
      <c r="AJZ90" s="121"/>
      <c r="AKA90" s="121"/>
      <c r="AKB90" s="121"/>
      <c r="AKC90" s="121"/>
      <c r="AKD90" s="121"/>
      <c r="AKE90" s="121"/>
      <c r="AKF90" s="121"/>
      <c r="AKG90" s="121"/>
      <c r="AKH90" s="121"/>
      <c r="AKI90" s="121"/>
      <c r="AKJ90" s="121"/>
      <c r="AKK90" s="121"/>
      <c r="AKL90" s="121"/>
      <c r="AKM90" s="121"/>
      <c r="AKN90" s="121"/>
      <c r="AKO90" s="121"/>
      <c r="AKP90" s="121"/>
      <c r="AKQ90" s="121"/>
      <c r="AKR90" s="121"/>
      <c r="AKS90" s="121"/>
      <c r="AKT90" s="121"/>
      <c r="AKU90" s="121"/>
      <c r="AKV90" s="121"/>
      <c r="AKW90" s="121"/>
      <c r="AKX90" s="121"/>
      <c r="AKY90" s="121"/>
      <c r="AKZ90" s="121"/>
      <c r="ALA90" s="121"/>
      <c r="ALB90" s="121"/>
      <c r="ALC90" s="121"/>
      <c r="ALD90" s="121"/>
      <c r="ALE90" s="121"/>
      <c r="ALF90" s="121"/>
      <c r="ALG90" s="121"/>
      <c r="ALH90" s="121"/>
      <c r="ALI90" s="121"/>
      <c r="ALJ90" s="121"/>
      <c r="ALK90" s="121"/>
      <c r="ALL90" s="121"/>
      <c r="ALM90" s="121"/>
      <c r="ALN90" s="121"/>
      <c r="ALO90" s="121"/>
      <c r="ALP90" s="121"/>
      <c r="ALQ90" s="121"/>
      <c r="ALR90" s="121"/>
      <c r="ALS90" s="121"/>
      <c r="ALT90" s="121"/>
      <c r="ALU90" s="121"/>
      <c r="ALV90" s="121"/>
      <c r="ALW90" s="121"/>
      <c r="ALX90" s="121"/>
      <c r="ALY90" s="121"/>
      <c r="ALZ90" s="121"/>
      <c r="AMA90" s="121"/>
      <c r="AMB90" s="121"/>
      <c r="AMC90" s="121"/>
      <c r="AMD90" s="121"/>
      <c r="AME90" s="121"/>
      <c r="AMF90" s="121"/>
      <c r="AMG90" s="121"/>
      <c r="AMH90" s="121"/>
      <c r="AMI90" s="121"/>
      <c r="AMJ90" s="121"/>
      <c r="AMK90" s="121"/>
      <c r="AML90" s="121"/>
      <c r="AMM90" s="121"/>
      <c r="AMN90" s="121"/>
      <c r="AMO90" s="121"/>
      <c r="AMP90" s="121"/>
      <c r="AMQ90" s="121"/>
      <c r="AMR90" s="121"/>
      <c r="AMS90" s="121"/>
      <c r="AMT90" s="121"/>
      <c r="AMU90" s="121"/>
      <c r="AMV90" s="121"/>
      <c r="AMW90" s="121"/>
      <c r="AMX90" s="121"/>
      <c r="AMY90" s="121"/>
      <c r="AMZ90" s="121"/>
      <c r="ANA90" s="121"/>
      <c r="ANB90" s="121"/>
      <c r="ANC90" s="121"/>
      <c r="AND90" s="121"/>
      <c r="ANE90" s="121"/>
      <c r="ANF90" s="121"/>
      <c r="ANG90" s="121"/>
      <c r="ANH90" s="121"/>
      <c r="ANI90" s="121"/>
      <c r="ANJ90" s="121"/>
      <c r="ANK90" s="121"/>
      <c r="ANL90" s="121"/>
      <c r="ANM90" s="121"/>
      <c r="ANN90" s="121"/>
      <c r="ANO90" s="121"/>
      <c r="ANP90" s="121"/>
      <c r="ANQ90" s="121"/>
      <c r="ANR90" s="121"/>
      <c r="ANS90" s="121"/>
      <c r="ANT90" s="121"/>
      <c r="ANU90" s="121"/>
      <c r="ANV90" s="121"/>
      <c r="ANW90" s="121"/>
      <c r="ANX90" s="121"/>
      <c r="ANY90" s="121"/>
      <c r="ANZ90" s="121"/>
      <c r="AOA90" s="121"/>
      <c r="AOB90" s="121"/>
      <c r="AOC90" s="121"/>
      <c r="AOD90" s="121"/>
      <c r="AOE90" s="121"/>
      <c r="AOF90" s="121"/>
      <c r="AOG90" s="121"/>
      <c r="AOH90" s="121"/>
      <c r="AOI90" s="121"/>
      <c r="AOJ90" s="121"/>
      <c r="AOK90" s="121"/>
      <c r="AOL90" s="121"/>
      <c r="AOM90" s="121"/>
      <c r="AON90" s="121"/>
      <c r="AOO90" s="121"/>
      <c r="AOP90" s="121"/>
      <c r="AOQ90" s="121"/>
      <c r="AOR90" s="121"/>
      <c r="AOS90" s="121"/>
      <c r="AOT90" s="121"/>
      <c r="AOU90" s="121"/>
      <c r="AOV90" s="121"/>
      <c r="AOW90" s="121"/>
      <c r="AOX90" s="121"/>
      <c r="AOY90" s="121"/>
      <c r="AOZ90" s="121"/>
      <c r="APA90" s="121"/>
      <c r="APB90" s="121"/>
      <c r="APC90" s="121"/>
      <c r="APD90" s="121"/>
      <c r="APE90" s="121"/>
      <c r="APF90" s="121"/>
      <c r="APG90" s="121"/>
      <c r="APH90" s="121"/>
      <c r="API90" s="121"/>
      <c r="APJ90" s="121"/>
      <c r="APK90" s="121"/>
      <c r="APL90" s="121"/>
      <c r="APM90" s="121"/>
      <c r="APN90" s="121"/>
      <c r="APO90" s="121"/>
      <c r="APP90" s="121"/>
      <c r="APQ90" s="121"/>
      <c r="APR90" s="121"/>
      <c r="APS90" s="121"/>
      <c r="APT90" s="121"/>
      <c r="APU90" s="121"/>
      <c r="APV90" s="121"/>
      <c r="APW90" s="121"/>
      <c r="APX90" s="121"/>
      <c r="APY90" s="121"/>
      <c r="APZ90" s="121"/>
      <c r="AQA90" s="121"/>
      <c r="AQB90" s="121"/>
      <c r="AQC90" s="121"/>
      <c r="AQD90" s="121"/>
      <c r="AQE90" s="121"/>
      <c r="AQF90" s="121"/>
      <c r="AQG90" s="121"/>
      <c r="AQH90" s="121"/>
      <c r="AQI90" s="121"/>
      <c r="AQJ90" s="121"/>
      <c r="AQK90" s="121"/>
      <c r="AQL90" s="121"/>
      <c r="AQM90" s="121"/>
      <c r="AQN90" s="121"/>
      <c r="AQO90" s="121"/>
      <c r="AQP90" s="121"/>
      <c r="AQQ90" s="121"/>
      <c r="AQR90" s="121"/>
      <c r="AQS90" s="121"/>
      <c r="AQT90" s="121"/>
      <c r="AQU90" s="121"/>
      <c r="AQV90" s="121"/>
      <c r="AQW90" s="121"/>
      <c r="AQX90" s="121"/>
      <c r="AQY90" s="121"/>
      <c r="AQZ90" s="121"/>
      <c r="ARA90" s="121"/>
      <c r="ARB90" s="121"/>
      <c r="ARC90" s="121"/>
      <c r="ARD90" s="121"/>
      <c r="ARE90" s="121"/>
      <c r="ARF90" s="121"/>
      <c r="ARG90" s="121"/>
      <c r="ARH90" s="121"/>
      <c r="ARI90" s="121"/>
      <c r="ARJ90" s="121"/>
      <c r="ARK90" s="121"/>
      <c r="ARL90" s="121"/>
      <c r="ARM90" s="121"/>
      <c r="ARN90" s="121"/>
      <c r="ARO90" s="121"/>
      <c r="ARP90" s="121"/>
      <c r="ARQ90" s="121"/>
      <c r="ARR90" s="121"/>
      <c r="ARS90" s="121"/>
      <c r="ART90" s="121"/>
      <c r="ARU90" s="121"/>
      <c r="ARV90" s="121"/>
      <c r="ARW90" s="121"/>
      <c r="ARX90" s="121"/>
      <c r="ARY90" s="121"/>
      <c r="ARZ90" s="121"/>
      <c r="ASA90" s="121"/>
      <c r="ASB90" s="121"/>
      <c r="ASC90" s="121"/>
      <c r="ASD90" s="121"/>
      <c r="ASE90" s="121"/>
      <c r="ASF90" s="121"/>
      <c r="ASG90" s="121"/>
      <c r="ASH90" s="121"/>
      <c r="ASI90" s="121"/>
      <c r="ASJ90" s="121"/>
      <c r="ASK90" s="121"/>
      <c r="ASL90" s="121"/>
      <c r="ASM90" s="121"/>
      <c r="ASN90" s="121"/>
      <c r="ASO90" s="121"/>
      <c r="ASP90" s="121"/>
      <c r="ASQ90" s="121"/>
      <c r="ASR90" s="121"/>
      <c r="ASS90" s="121"/>
      <c r="AST90" s="121"/>
      <c r="ASU90" s="121"/>
      <c r="ASV90" s="121"/>
      <c r="ASW90" s="121"/>
      <c r="ASX90" s="121"/>
      <c r="ASY90" s="121"/>
      <c r="ASZ90" s="121"/>
      <c r="ATA90" s="121"/>
      <c r="ATB90" s="121"/>
      <c r="ATC90" s="121"/>
      <c r="ATD90" s="121"/>
      <c r="ATE90" s="121"/>
      <c r="ATF90" s="121"/>
      <c r="ATG90" s="121"/>
      <c r="ATH90" s="121"/>
      <c r="ATI90" s="121"/>
      <c r="ATJ90" s="121"/>
      <c r="ATK90" s="121"/>
      <c r="ATL90" s="121"/>
      <c r="ATM90" s="121"/>
      <c r="ATN90" s="121"/>
      <c r="ATO90" s="121"/>
      <c r="ATP90" s="121"/>
      <c r="ATQ90" s="121"/>
      <c r="ATR90" s="121"/>
      <c r="ATS90" s="121"/>
      <c r="ATT90" s="121"/>
      <c r="ATU90" s="121"/>
      <c r="ATV90" s="121"/>
      <c r="ATW90" s="121"/>
      <c r="ATX90" s="121"/>
      <c r="ATY90" s="121"/>
      <c r="ATZ90" s="121"/>
      <c r="AUA90" s="121"/>
      <c r="AUB90" s="121"/>
      <c r="AUC90" s="121"/>
      <c r="AUD90" s="121"/>
      <c r="AUE90" s="121"/>
      <c r="AUF90" s="121"/>
      <c r="AUG90" s="121"/>
      <c r="AUH90" s="121"/>
      <c r="AUI90" s="121"/>
      <c r="AUJ90" s="121"/>
      <c r="AUK90" s="121"/>
      <c r="AUL90" s="121"/>
      <c r="AUM90" s="121"/>
      <c r="AUN90" s="121"/>
      <c r="AUO90" s="121"/>
      <c r="AUP90" s="121"/>
      <c r="AUQ90" s="121"/>
      <c r="AUR90" s="121"/>
      <c r="AUS90" s="121"/>
      <c r="AUT90" s="121"/>
      <c r="AUU90" s="121"/>
      <c r="AUV90" s="121"/>
      <c r="AUW90" s="121"/>
      <c r="AUX90" s="121"/>
      <c r="AUY90" s="121"/>
      <c r="AUZ90" s="121"/>
      <c r="AVA90" s="121"/>
      <c r="AVB90" s="121"/>
      <c r="AVC90" s="121"/>
      <c r="AVD90" s="121"/>
      <c r="AVE90" s="121"/>
      <c r="AVF90" s="121"/>
      <c r="AVG90" s="121"/>
      <c r="AVH90" s="121"/>
      <c r="AVI90" s="121"/>
      <c r="AVJ90" s="121"/>
      <c r="AVK90" s="121"/>
      <c r="AVL90" s="121"/>
      <c r="AVM90" s="121"/>
      <c r="AVN90" s="121"/>
      <c r="AVO90" s="121"/>
      <c r="AVP90" s="121"/>
      <c r="AVQ90" s="121"/>
      <c r="AVR90" s="121"/>
      <c r="AVS90" s="121"/>
      <c r="AVT90" s="121"/>
      <c r="AVU90" s="121"/>
      <c r="AVV90" s="121"/>
      <c r="AVW90" s="121"/>
      <c r="AVX90" s="121"/>
      <c r="AVY90" s="121"/>
      <c r="AVZ90" s="121"/>
      <c r="AWA90" s="121"/>
      <c r="AWB90" s="121"/>
      <c r="AWC90" s="121"/>
      <c r="AWD90" s="121"/>
      <c r="AWE90" s="121"/>
      <c r="AWF90" s="121"/>
      <c r="AWG90" s="121"/>
      <c r="AWH90" s="121"/>
      <c r="AWI90" s="121"/>
      <c r="AWJ90" s="121"/>
      <c r="AWK90" s="121"/>
      <c r="AWL90" s="121"/>
      <c r="AWM90" s="121"/>
      <c r="AWN90" s="121"/>
      <c r="AWO90" s="121"/>
      <c r="AWP90" s="121"/>
      <c r="AWQ90" s="121"/>
      <c r="AWR90" s="121"/>
      <c r="AWS90" s="121"/>
      <c r="AWT90" s="121"/>
      <c r="AWU90" s="121"/>
      <c r="AWV90" s="121"/>
      <c r="AWW90" s="121"/>
      <c r="AWX90" s="121"/>
      <c r="AWY90" s="121"/>
      <c r="AWZ90" s="121"/>
      <c r="AXA90" s="121"/>
      <c r="AXB90" s="121"/>
      <c r="AXC90" s="121"/>
      <c r="AXD90" s="121"/>
      <c r="AXE90" s="121"/>
      <c r="AXF90" s="121"/>
      <c r="AXG90" s="121"/>
      <c r="AXH90" s="121"/>
      <c r="AXI90" s="121"/>
      <c r="AXJ90" s="121"/>
      <c r="AXK90" s="121"/>
      <c r="AXL90" s="121"/>
      <c r="AXM90" s="121"/>
      <c r="AXN90" s="121"/>
      <c r="AXO90" s="121"/>
      <c r="AXP90" s="121"/>
      <c r="AXQ90" s="121"/>
      <c r="AXR90" s="121"/>
      <c r="AXS90" s="121"/>
      <c r="AXT90" s="121"/>
      <c r="AXU90" s="121"/>
      <c r="AXV90" s="121"/>
      <c r="AXW90" s="121"/>
      <c r="AXX90" s="121"/>
      <c r="AXY90" s="121"/>
      <c r="AXZ90" s="121"/>
      <c r="AYA90" s="121"/>
      <c r="AYB90" s="121"/>
      <c r="AYC90" s="121"/>
      <c r="AYD90" s="121"/>
      <c r="AYE90" s="121"/>
      <c r="AYF90" s="121"/>
      <c r="AYG90" s="121"/>
      <c r="AYH90" s="121"/>
      <c r="AYI90" s="121"/>
      <c r="AYJ90" s="121"/>
      <c r="AYK90" s="121"/>
      <c r="AYL90" s="121"/>
      <c r="AYM90" s="121"/>
      <c r="AYN90" s="121"/>
      <c r="AYO90" s="121"/>
      <c r="AYP90" s="121"/>
      <c r="AYQ90" s="121"/>
      <c r="AYR90" s="121"/>
      <c r="AYS90" s="121"/>
      <c r="AYT90" s="121"/>
      <c r="AYU90" s="121"/>
      <c r="AYV90" s="121"/>
      <c r="AYW90" s="121"/>
      <c r="AYX90" s="121"/>
      <c r="AYY90" s="121"/>
      <c r="AYZ90" s="121"/>
      <c r="AZA90" s="121"/>
      <c r="AZB90" s="121"/>
      <c r="AZC90" s="121"/>
      <c r="AZD90" s="121"/>
      <c r="AZE90" s="121"/>
      <c r="AZF90" s="121"/>
      <c r="AZG90" s="121"/>
      <c r="AZH90" s="121"/>
      <c r="AZI90" s="121"/>
      <c r="AZJ90" s="121"/>
      <c r="AZK90" s="121"/>
      <c r="AZL90" s="121"/>
      <c r="AZM90" s="121"/>
      <c r="AZN90" s="121"/>
      <c r="AZO90" s="121"/>
      <c r="AZP90" s="121"/>
      <c r="AZQ90" s="121"/>
      <c r="AZR90" s="121"/>
      <c r="AZS90" s="121"/>
      <c r="AZT90" s="121"/>
      <c r="AZU90" s="121"/>
      <c r="AZV90" s="121"/>
      <c r="AZW90" s="121"/>
      <c r="AZX90" s="121"/>
      <c r="AZY90" s="121"/>
      <c r="AZZ90" s="121"/>
      <c r="BAA90" s="121"/>
      <c r="BAB90" s="121"/>
      <c r="BAC90" s="121"/>
      <c r="BAD90" s="121"/>
      <c r="BAE90" s="121"/>
      <c r="BAF90" s="121"/>
      <c r="BAG90" s="121"/>
      <c r="BAH90" s="121"/>
      <c r="BAI90" s="121"/>
      <c r="BAJ90" s="121"/>
      <c r="BAK90" s="121"/>
      <c r="BAL90" s="121"/>
      <c r="BAM90" s="121"/>
      <c r="BAN90" s="121"/>
      <c r="BAO90" s="121"/>
      <c r="BAP90" s="121"/>
      <c r="BAQ90" s="121"/>
      <c r="BAR90" s="121"/>
      <c r="BAS90" s="121"/>
      <c r="BAT90" s="121"/>
      <c r="BAU90" s="121"/>
      <c r="BAV90" s="121"/>
      <c r="BAW90" s="121"/>
      <c r="BAX90" s="121"/>
      <c r="BAY90" s="121"/>
      <c r="BAZ90" s="121"/>
      <c r="BBA90" s="121"/>
      <c r="BBB90" s="121"/>
      <c r="BBC90" s="121"/>
      <c r="BBD90" s="121"/>
      <c r="BBE90" s="121"/>
      <c r="BBF90" s="121"/>
      <c r="BBG90" s="121"/>
      <c r="BBH90" s="121"/>
      <c r="BBI90" s="121"/>
      <c r="BBJ90" s="121"/>
      <c r="BBK90" s="121"/>
      <c r="BBL90" s="121"/>
      <c r="BBM90" s="121"/>
      <c r="BBN90" s="121"/>
      <c r="BBO90" s="121"/>
      <c r="BBP90" s="121"/>
      <c r="BBQ90" s="121"/>
      <c r="BBR90" s="121"/>
      <c r="BBS90" s="121"/>
      <c r="BBT90" s="121"/>
      <c r="BBU90" s="121"/>
      <c r="BBV90" s="121"/>
      <c r="BBW90" s="121"/>
      <c r="BBX90" s="121"/>
      <c r="BBY90" s="121"/>
      <c r="BBZ90" s="121"/>
      <c r="BCA90" s="121"/>
      <c r="BCB90" s="121"/>
      <c r="BCC90" s="121"/>
      <c r="BCD90" s="121"/>
      <c r="BCE90" s="121"/>
      <c r="BCF90" s="121"/>
      <c r="BCG90" s="121"/>
      <c r="BCH90" s="121"/>
      <c r="BCI90" s="121"/>
      <c r="BCJ90" s="121"/>
      <c r="BCK90" s="121"/>
      <c r="BCL90" s="121"/>
      <c r="BCM90" s="121"/>
      <c r="BCN90" s="121"/>
      <c r="BCO90" s="121"/>
      <c r="BCP90" s="121"/>
      <c r="BCQ90" s="121"/>
      <c r="BCR90" s="121"/>
      <c r="BCS90" s="121"/>
      <c r="BCT90" s="121"/>
      <c r="BCU90" s="121"/>
      <c r="BCV90" s="121"/>
      <c r="BCW90" s="121"/>
      <c r="BCX90" s="121"/>
      <c r="BCY90" s="121"/>
      <c r="BCZ90" s="121"/>
      <c r="BDA90" s="121"/>
      <c r="BDB90" s="121"/>
      <c r="BDC90" s="121"/>
      <c r="BDD90" s="121"/>
      <c r="BDE90" s="121"/>
      <c r="BDF90" s="121"/>
      <c r="BDG90" s="121"/>
      <c r="BDH90" s="121"/>
      <c r="BDI90" s="121"/>
      <c r="BDJ90" s="121"/>
      <c r="BDK90" s="121"/>
      <c r="BDL90" s="121"/>
      <c r="BDM90" s="121"/>
      <c r="BDN90" s="121"/>
      <c r="BDO90" s="121"/>
      <c r="BDP90" s="121"/>
      <c r="BDQ90" s="121"/>
      <c r="BDR90" s="121"/>
      <c r="BDS90" s="121"/>
      <c r="BDT90" s="121"/>
      <c r="BDU90" s="121"/>
      <c r="BDV90" s="121"/>
      <c r="BDW90" s="121"/>
      <c r="BDX90" s="121"/>
      <c r="BDY90" s="121"/>
      <c r="BDZ90" s="121"/>
      <c r="BEA90" s="121"/>
      <c r="BEB90" s="121"/>
      <c r="BEC90" s="121"/>
      <c r="BED90" s="121"/>
      <c r="BEE90" s="121"/>
      <c r="BEF90" s="121"/>
      <c r="BEG90" s="121"/>
      <c r="BEH90" s="121"/>
      <c r="BEI90" s="121"/>
      <c r="BEJ90" s="121"/>
      <c r="BEK90" s="121"/>
      <c r="BEL90" s="121"/>
      <c r="BEM90" s="121"/>
      <c r="BEN90" s="121"/>
      <c r="BEO90" s="121"/>
      <c r="BEP90" s="121"/>
      <c r="BEQ90" s="121"/>
      <c r="BER90" s="121"/>
      <c r="BES90" s="121"/>
      <c r="BET90" s="121"/>
      <c r="BEU90" s="121"/>
      <c r="BEV90" s="121"/>
      <c r="BEW90" s="121"/>
      <c r="BEX90" s="121"/>
      <c r="BEY90" s="121"/>
      <c r="BEZ90" s="121"/>
      <c r="BFA90" s="121"/>
      <c r="BFB90" s="121"/>
      <c r="BFC90" s="121"/>
      <c r="BFD90" s="121"/>
      <c r="BFE90" s="121"/>
      <c r="BFF90" s="121"/>
      <c r="BFG90" s="121"/>
      <c r="BFH90" s="121"/>
      <c r="BFI90" s="121"/>
      <c r="BFJ90" s="121"/>
      <c r="BFK90" s="121"/>
      <c r="BFL90" s="121"/>
      <c r="BFM90" s="121"/>
      <c r="BFN90" s="121"/>
      <c r="BFO90" s="121"/>
      <c r="BFP90" s="121"/>
      <c r="BFQ90" s="121"/>
      <c r="BFR90" s="121"/>
      <c r="BFS90" s="121"/>
      <c r="BFT90" s="121"/>
      <c r="BFU90" s="121"/>
      <c r="BFV90" s="121"/>
      <c r="BFW90" s="121"/>
      <c r="BFX90" s="121"/>
      <c r="BFY90" s="121"/>
      <c r="BFZ90" s="121"/>
      <c r="BGA90" s="121"/>
      <c r="BGB90" s="121"/>
      <c r="BGC90" s="121"/>
      <c r="BGD90" s="121"/>
      <c r="BGE90" s="121"/>
      <c r="BGF90" s="121"/>
      <c r="BGG90" s="121"/>
      <c r="BGH90" s="121"/>
      <c r="BGI90" s="121"/>
      <c r="BGJ90" s="121"/>
      <c r="BGK90" s="121"/>
      <c r="BGL90" s="121"/>
      <c r="BGM90" s="121"/>
      <c r="BGN90" s="121"/>
      <c r="BGO90" s="121"/>
      <c r="BGP90" s="121"/>
      <c r="BGQ90" s="121"/>
      <c r="BGR90" s="121"/>
      <c r="BGS90" s="121"/>
      <c r="BGT90" s="121"/>
      <c r="BGU90" s="121"/>
      <c r="BGV90" s="121"/>
      <c r="BGW90" s="121"/>
      <c r="BGX90" s="121"/>
      <c r="BGY90" s="121"/>
      <c r="BGZ90" s="121"/>
      <c r="BHA90" s="121"/>
      <c r="BHB90" s="121"/>
      <c r="BHC90" s="121"/>
      <c r="BHD90" s="121"/>
      <c r="BHE90" s="121"/>
      <c r="BHF90" s="121"/>
      <c r="BHG90" s="121"/>
      <c r="BHH90" s="121"/>
      <c r="BHI90" s="121"/>
      <c r="BHJ90" s="121"/>
      <c r="BHK90" s="121"/>
      <c r="BHL90" s="121"/>
      <c r="BHM90" s="121"/>
      <c r="BHN90" s="121"/>
      <c r="BHO90" s="121"/>
      <c r="BHP90" s="121"/>
      <c r="BHQ90" s="121"/>
      <c r="BHR90" s="121"/>
      <c r="BHS90" s="121"/>
      <c r="BHT90" s="121"/>
      <c r="BHU90" s="121"/>
      <c r="BHV90" s="121"/>
      <c r="BHW90" s="121"/>
      <c r="BHX90" s="121"/>
      <c r="BHY90" s="121"/>
      <c r="BHZ90" s="121"/>
      <c r="BIA90" s="121"/>
      <c r="BIB90" s="121"/>
      <c r="BIC90" s="121"/>
      <c r="BID90" s="121"/>
      <c r="BIE90" s="121"/>
      <c r="BIF90" s="121"/>
      <c r="BIG90" s="121"/>
      <c r="BIH90" s="121"/>
      <c r="BII90" s="121"/>
      <c r="BIJ90" s="121"/>
      <c r="BIK90" s="121"/>
      <c r="BIL90" s="121"/>
      <c r="BIM90" s="121"/>
      <c r="BIN90" s="121"/>
      <c r="BIO90" s="121"/>
      <c r="BIP90" s="121"/>
      <c r="BIQ90" s="121"/>
      <c r="BIR90" s="121"/>
      <c r="BIS90" s="121"/>
      <c r="BIT90" s="121"/>
      <c r="BIU90" s="121"/>
      <c r="BIV90" s="121"/>
      <c r="BIW90" s="121"/>
      <c r="BIX90" s="121"/>
      <c r="BIY90" s="121"/>
      <c r="BIZ90" s="121"/>
      <c r="BJA90" s="121"/>
      <c r="BJB90" s="121"/>
      <c r="BJC90" s="121"/>
      <c r="BJD90" s="121"/>
      <c r="BJE90" s="121"/>
      <c r="BJF90" s="121"/>
      <c r="BJG90" s="121"/>
      <c r="BJH90" s="121"/>
      <c r="BJI90" s="121"/>
      <c r="BJJ90" s="121"/>
      <c r="BJK90" s="121"/>
      <c r="BJL90" s="121"/>
      <c r="BJM90" s="121"/>
      <c r="BJN90" s="121"/>
      <c r="BJO90" s="121"/>
      <c r="BJP90" s="121"/>
      <c r="BJQ90" s="121"/>
      <c r="BJR90" s="121"/>
      <c r="BJS90" s="121"/>
      <c r="BJT90" s="121"/>
      <c r="BJU90" s="121"/>
      <c r="BJV90" s="121"/>
      <c r="BJW90" s="121"/>
      <c r="BJX90" s="121"/>
      <c r="BJY90" s="121"/>
      <c r="BJZ90" s="121"/>
      <c r="BKA90" s="121"/>
      <c r="BKB90" s="121"/>
      <c r="BKC90" s="121"/>
      <c r="BKD90" s="121"/>
      <c r="BKE90" s="121"/>
      <c r="BKF90" s="121"/>
      <c r="BKG90" s="121"/>
      <c r="BKH90" s="121"/>
      <c r="BKI90" s="121"/>
      <c r="BKJ90" s="121"/>
      <c r="BKK90" s="121"/>
      <c r="BKL90" s="121"/>
      <c r="BKM90" s="121"/>
      <c r="BKN90" s="121"/>
      <c r="BKO90" s="121"/>
      <c r="BKP90" s="121"/>
      <c r="BKQ90" s="121"/>
      <c r="BKR90" s="121"/>
      <c r="BKS90" s="121"/>
      <c r="BKT90" s="121"/>
      <c r="BKU90" s="121"/>
      <c r="BKV90" s="121"/>
      <c r="BKW90" s="121"/>
      <c r="BKX90" s="121"/>
      <c r="BKY90" s="121"/>
      <c r="BKZ90" s="121"/>
      <c r="BLA90" s="121"/>
      <c r="BLB90" s="121"/>
      <c r="BLC90" s="121"/>
      <c r="BLD90" s="121"/>
      <c r="BLE90" s="121"/>
      <c r="BLF90" s="121"/>
      <c r="BLG90" s="121"/>
      <c r="BLH90" s="121"/>
      <c r="BLI90" s="121"/>
      <c r="BLJ90" s="121"/>
      <c r="BLK90" s="121"/>
      <c r="BLL90" s="121"/>
      <c r="BLM90" s="121"/>
      <c r="BLN90" s="121"/>
      <c r="BLO90" s="121"/>
      <c r="BLP90" s="121"/>
      <c r="BLQ90" s="121"/>
      <c r="BLR90" s="121"/>
      <c r="BLS90" s="121"/>
      <c r="BLT90" s="121"/>
      <c r="BLU90" s="121"/>
      <c r="BLV90" s="121"/>
      <c r="BLW90" s="121"/>
      <c r="BLX90" s="121"/>
      <c r="BLY90" s="121"/>
      <c r="BLZ90" s="121"/>
      <c r="BMA90" s="121"/>
      <c r="BMB90" s="121"/>
      <c r="BMC90" s="121"/>
      <c r="BMD90" s="121"/>
      <c r="BME90" s="121"/>
      <c r="BMF90" s="121"/>
      <c r="BMG90" s="121"/>
      <c r="BMH90" s="121"/>
      <c r="BMI90" s="121"/>
      <c r="BMJ90" s="121"/>
      <c r="BMK90" s="121"/>
      <c r="BML90" s="121"/>
      <c r="BMM90" s="121"/>
      <c r="BMN90" s="121"/>
      <c r="BMO90" s="121"/>
      <c r="BMP90" s="121"/>
      <c r="BMQ90" s="121"/>
      <c r="BMR90" s="121"/>
      <c r="BMS90" s="121"/>
      <c r="BMT90" s="121"/>
      <c r="BMU90" s="121"/>
      <c r="BMV90" s="121"/>
      <c r="BMW90" s="121"/>
      <c r="BMX90" s="121"/>
      <c r="BMY90" s="121"/>
      <c r="BMZ90" s="121"/>
      <c r="BNA90" s="121"/>
      <c r="BNB90" s="121"/>
      <c r="BNC90" s="121"/>
      <c r="BND90" s="121"/>
      <c r="BNE90" s="121"/>
      <c r="BNF90" s="121"/>
      <c r="BNG90" s="121"/>
      <c r="BNH90" s="121"/>
      <c r="BNI90" s="121"/>
      <c r="BNJ90" s="121"/>
      <c r="BNK90" s="121"/>
      <c r="BNL90" s="121"/>
      <c r="BNM90" s="121"/>
      <c r="BNN90" s="121"/>
      <c r="BNO90" s="121"/>
      <c r="BNP90" s="121"/>
      <c r="BNQ90" s="121"/>
      <c r="BNR90" s="121"/>
      <c r="BNS90" s="121"/>
      <c r="BNT90" s="121"/>
      <c r="BNU90" s="121"/>
      <c r="BNV90" s="121"/>
      <c r="BNW90" s="121"/>
      <c r="BNX90" s="121"/>
      <c r="BNY90" s="121"/>
      <c r="BNZ90" s="121"/>
      <c r="BOA90" s="121"/>
      <c r="BOB90" s="121"/>
      <c r="BOC90" s="121"/>
      <c r="BOD90" s="121"/>
      <c r="BOE90" s="121"/>
      <c r="BOF90" s="121"/>
      <c r="BOG90" s="121"/>
      <c r="BOH90" s="121"/>
      <c r="BOI90" s="121"/>
      <c r="BOJ90" s="121"/>
      <c r="BOK90" s="121"/>
      <c r="BOL90" s="121"/>
      <c r="BOM90" s="121"/>
      <c r="BON90" s="121"/>
      <c r="BOO90" s="121"/>
      <c r="BOP90" s="121"/>
      <c r="BOQ90" s="121"/>
      <c r="BOR90" s="121"/>
      <c r="BOS90" s="121"/>
      <c r="BOT90" s="121"/>
      <c r="BOU90" s="121"/>
      <c r="BOV90" s="121"/>
      <c r="BOW90" s="121"/>
      <c r="BOX90" s="121"/>
      <c r="BOY90" s="121"/>
      <c r="BOZ90" s="121"/>
      <c r="BPA90" s="121"/>
      <c r="BPB90" s="121"/>
      <c r="BPC90" s="121"/>
      <c r="BPD90" s="121"/>
      <c r="BPE90" s="121"/>
      <c r="BPF90" s="121"/>
      <c r="BPG90" s="121"/>
      <c r="BPH90" s="121"/>
      <c r="BPI90" s="121"/>
      <c r="BPJ90" s="121"/>
      <c r="BPK90" s="121"/>
      <c r="BPL90" s="121"/>
      <c r="BPM90" s="121"/>
      <c r="BPN90" s="121"/>
      <c r="BPO90" s="121"/>
      <c r="BPP90" s="121"/>
      <c r="BPQ90" s="121"/>
      <c r="BPR90" s="121"/>
      <c r="BPS90" s="121"/>
      <c r="BPT90" s="121"/>
      <c r="BPU90" s="121"/>
      <c r="BPV90" s="121"/>
      <c r="BPW90" s="121"/>
      <c r="BPX90" s="121"/>
      <c r="BPY90" s="121"/>
      <c r="BPZ90" s="121"/>
      <c r="BQA90" s="121"/>
      <c r="BQB90" s="121"/>
      <c r="BQC90" s="121"/>
      <c r="BQD90" s="121"/>
      <c r="BQE90" s="121"/>
      <c r="BQF90" s="121"/>
      <c r="BQG90" s="121"/>
      <c r="BQH90" s="121"/>
      <c r="BQI90" s="121"/>
      <c r="BQJ90" s="121"/>
      <c r="BQK90" s="121"/>
      <c r="BQL90" s="121"/>
      <c r="BQM90" s="121"/>
      <c r="BQN90" s="121"/>
      <c r="BQO90" s="121"/>
      <c r="BQP90" s="121"/>
      <c r="BQQ90" s="121"/>
      <c r="BQR90" s="121"/>
      <c r="BQS90" s="121"/>
      <c r="BQT90" s="121"/>
      <c r="BQU90" s="121"/>
      <c r="BQV90" s="121"/>
      <c r="BQW90" s="121"/>
      <c r="BQX90" s="121"/>
      <c r="BQY90" s="121"/>
      <c r="BQZ90" s="121"/>
      <c r="BRA90" s="121"/>
      <c r="BRB90" s="121"/>
      <c r="BRC90" s="121"/>
      <c r="BRD90" s="121"/>
      <c r="BRE90" s="121"/>
      <c r="BRF90" s="121"/>
      <c r="BRG90" s="121"/>
      <c r="BRH90" s="121"/>
      <c r="BRI90" s="121"/>
      <c r="BRJ90" s="121"/>
      <c r="BRK90" s="121"/>
      <c r="BRL90" s="121"/>
      <c r="BRM90" s="121"/>
      <c r="BRN90" s="121"/>
      <c r="BRO90" s="121"/>
      <c r="BRP90" s="121"/>
      <c r="BRQ90" s="121"/>
      <c r="BRR90" s="121"/>
      <c r="BRS90" s="121"/>
      <c r="BRT90" s="121"/>
      <c r="BRU90" s="121"/>
      <c r="BRV90" s="121"/>
      <c r="BRW90" s="121"/>
      <c r="BRX90" s="121"/>
      <c r="BRY90" s="121"/>
      <c r="BRZ90" s="121"/>
      <c r="BSA90" s="121"/>
      <c r="BSB90" s="121"/>
      <c r="BSC90" s="121"/>
      <c r="BSD90" s="121"/>
      <c r="BSE90" s="121"/>
      <c r="BSF90" s="121"/>
      <c r="BSG90" s="121"/>
      <c r="BSH90" s="121"/>
      <c r="BSI90" s="121"/>
      <c r="BSJ90" s="121"/>
      <c r="BSK90" s="121"/>
      <c r="BSL90" s="121"/>
      <c r="BSM90" s="121"/>
      <c r="BSN90" s="121"/>
      <c r="BSO90" s="121"/>
      <c r="BSP90" s="121"/>
      <c r="BSQ90" s="121"/>
      <c r="BSR90" s="121"/>
      <c r="BSS90" s="121"/>
      <c r="BST90" s="121"/>
      <c r="BSU90" s="121"/>
      <c r="BSV90" s="121"/>
      <c r="BSW90" s="121"/>
      <c r="BSX90" s="121"/>
      <c r="BSY90" s="121"/>
      <c r="BSZ90" s="121"/>
      <c r="BTA90" s="121"/>
      <c r="BTB90" s="121"/>
      <c r="BTC90" s="121"/>
      <c r="BTD90" s="121"/>
      <c r="BTE90" s="121"/>
      <c r="BTF90" s="121"/>
      <c r="BTG90" s="121"/>
      <c r="BTH90" s="121"/>
      <c r="BTI90" s="121"/>
      <c r="BTJ90" s="121"/>
      <c r="BTK90" s="121"/>
      <c r="BTL90" s="121"/>
      <c r="BTM90" s="121"/>
      <c r="BTN90" s="121"/>
      <c r="BTO90" s="121"/>
      <c r="BTP90" s="121"/>
      <c r="BTQ90" s="121"/>
      <c r="BTR90" s="121"/>
      <c r="BTS90" s="121"/>
      <c r="BTT90" s="121"/>
      <c r="BTU90" s="121"/>
      <c r="BTV90" s="121"/>
      <c r="BTW90" s="121"/>
      <c r="BTX90" s="121"/>
      <c r="BTY90" s="121"/>
      <c r="BTZ90" s="121"/>
      <c r="BUA90" s="121"/>
      <c r="BUB90" s="121"/>
      <c r="BUC90" s="121"/>
      <c r="BUD90" s="121"/>
      <c r="BUE90" s="121"/>
      <c r="BUF90" s="121"/>
      <c r="BUG90" s="121"/>
      <c r="BUH90" s="121"/>
      <c r="BUI90" s="121"/>
      <c r="BUJ90" s="121"/>
      <c r="BUK90" s="121"/>
      <c r="BUL90" s="121"/>
      <c r="BUM90" s="121"/>
      <c r="BUN90" s="121"/>
      <c r="BUO90" s="121"/>
      <c r="BUP90" s="121"/>
      <c r="BUQ90" s="121"/>
      <c r="BUR90" s="121"/>
      <c r="BUS90" s="121"/>
      <c r="BUT90" s="121"/>
      <c r="BUU90" s="121"/>
      <c r="BUV90" s="121"/>
      <c r="BUW90" s="121"/>
      <c r="BUX90" s="121"/>
      <c r="BUY90" s="121"/>
      <c r="BUZ90" s="121"/>
      <c r="BVA90" s="121"/>
      <c r="BVB90" s="121"/>
      <c r="BVC90" s="121"/>
      <c r="BVD90" s="121"/>
      <c r="BVE90" s="121"/>
      <c r="BVF90" s="121"/>
      <c r="BVG90" s="121"/>
      <c r="BVH90" s="121"/>
      <c r="BVI90" s="121"/>
      <c r="BVJ90" s="121"/>
      <c r="BVK90" s="121"/>
      <c r="BVL90" s="121"/>
      <c r="BVM90" s="121"/>
      <c r="BVN90" s="121"/>
      <c r="BVO90" s="121"/>
      <c r="BVP90" s="121"/>
      <c r="BVQ90" s="121"/>
      <c r="BVR90" s="121"/>
      <c r="BVS90" s="121"/>
      <c r="BVT90" s="121"/>
      <c r="BVU90" s="121"/>
      <c r="BVV90" s="121"/>
      <c r="BVW90" s="121"/>
      <c r="BVX90" s="121"/>
      <c r="BVY90" s="121"/>
      <c r="BVZ90" s="121"/>
      <c r="BWA90" s="121"/>
      <c r="BWB90" s="121"/>
      <c r="BWC90" s="121"/>
      <c r="BWD90" s="121"/>
      <c r="BWE90" s="121"/>
      <c r="BWF90" s="121"/>
      <c r="BWG90" s="121"/>
      <c r="BWH90" s="121"/>
      <c r="BWI90" s="121"/>
      <c r="BWJ90" s="121"/>
      <c r="BWK90" s="121"/>
      <c r="BWL90" s="121"/>
      <c r="BWM90" s="121"/>
      <c r="BWN90" s="121"/>
      <c r="BWO90" s="121"/>
      <c r="BWP90" s="121"/>
      <c r="BWQ90" s="121"/>
      <c r="BWR90" s="121"/>
      <c r="BWS90" s="121"/>
      <c r="BWT90" s="121"/>
      <c r="BWU90" s="121"/>
      <c r="BWV90" s="121"/>
      <c r="BWW90" s="121"/>
      <c r="BWX90" s="121"/>
      <c r="BWY90" s="121"/>
      <c r="BWZ90" s="121"/>
      <c r="BXA90" s="121"/>
      <c r="BXB90" s="121"/>
      <c r="BXC90" s="121"/>
      <c r="BXD90" s="121"/>
      <c r="BXE90" s="121"/>
      <c r="BXF90" s="121"/>
      <c r="BXG90" s="121"/>
      <c r="BXH90" s="121"/>
      <c r="BXI90" s="121"/>
      <c r="BXJ90" s="121"/>
      <c r="BXK90" s="121"/>
      <c r="BXL90" s="121"/>
      <c r="BXM90" s="121"/>
      <c r="BXN90" s="121"/>
      <c r="BXO90" s="121"/>
      <c r="BXP90" s="121"/>
      <c r="BXQ90" s="121"/>
      <c r="BXR90" s="121"/>
      <c r="BXS90" s="121"/>
      <c r="BXT90" s="121"/>
      <c r="BXU90" s="121"/>
      <c r="BXV90" s="121"/>
      <c r="BXW90" s="121"/>
      <c r="BXX90" s="121"/>
      <c r="BXY90" s="121"/>
      <c r="BXZ90" s="121"/>
      <c r="BYA90" s="121"/>
      <c r="BYB90" s="121"/>
      <c r="BYC90" s="121"/>
      <c r="BYD90" s="121"/>
      <c r="BYE90" s="121"/>
      <c r="BYF90" s="121"/>
      <c r="BYG90" s="121"/>
      <c r="BYH90" s="121"/>
      <c r="BYI90" s="121"/>
      <c r="BYJ90" s="121"/>
      <c r="BYK90" s="121"/>
      <c r="BYL90" s="121"/>
      <c r="BYM90" s="121"/>
      <c r="BYN90" s="121"/>
      <c r="BYO90" s="121"/>
      <c r="BYP90" s="121"/>
      <c r="BYQ90" s="121"/>
      <c r="BYR90" s="121"/>
      <c r="BYS90" s="121"/>
      <c r="BYT90" s="121"/>
      <c r="BYU90" s="121"/>
      <c r="BYV90" s="121"/>
      <c r="BYW90" s="121"/>
      <c r="BYX90" s="121"/>
      <c r="BYY90" s="121"/>
      <c r="BYZ90" s="121"/>
      <c r="BZA90" s="121"/>
      <c r="BZB90" s="121"/>
      <c r="BZC90" s="121"/>
      <c r="BZD90" s="121"/>
      <c r="BZE90" s="121"/>
      <c r="BZF90" s="121"/>
      <c r="BZG90" s="121"/>
      <c r="BZH90" s="121"/>
      <c r="BZI90" s="121"/>
      <c r="BZJ90" s="121"/>
      <c r="BZK90" s="121"/>
      <c r="BZL90" s="121"/>
      <c r="BZM90" s="121"/>
      <c r="BZN90" s="121"/>
      <c r="BZO90" s="121"/>
      <c r="BZP90" s="121"/>
      <c r="BZQ90" s="121"/>
      <c r="BZR90" s="121"/>
      <c r="BZS90" s="121"/>
      <c r="BZT90" s="121"/>
      <c r="BZU90" s="121"/>
      <c r="BZV90" s="121"/>
      <c r="BZW90" s="121"/>
      <c r="BZX90" s="121"/>
      <c r="BZY90" s="121"/>
      <c r="BZZ90" s="121"/>
      <c r="CAA90" s="121"/>
      <c r="CAB90" s="121"/>
      <c r="CAC90" s="121"/>
      <c r="CAD90" s="121"/>
      <c r="CAE90" s="121"/>
      <c r="CAF90" s="121"/>
      <c r="CAG90" s="121"/>
      <c r="CAH90" s="121"/>
      <c r="CAI90" s="121"/>
      <c r="CAJ90" s="121"/>
      <c r="CAK90" s="121"/>
      <c r="CAL90" s="121"/>
      <c r="CAM90" s="121"/>
      <c r="CAN90" s="121"/>
      <c r="CAO90" s="121"/>
      <c r="CAP90" s="121"/>
      <c r="CAQ90" s="121"/>
      <c r="CAR90" s="121"/>
      <c r="CAS90" s="121"/>
      <c r="CAT90" s="121"/>
      <c r="CAU90" s="121"/>
      <c r="CAV90" s="121"/>
      <c r="CAW90" s="121"/>
      <c r="CAX90" s="121"/>
      <c r="CAY90" s="121"/>
      <c r="CAZ90" s="121"/>
      <c r="CBA90" s="121"/>
      <c r="CBB90" s="121"/>
      <c r="CBC90" s="121"/>
      <c r="CBD90" s="121"/>
      <c r="CBE90" s="121"/>
      <c r="CBF90" s="121"/>
      <c r="CBG90" s="121"/>
      <c r="CBH90" s="121"/>
      <c r="CBI90" s="121"/>
      <c r="CBJ90" s="121"/>
      <c r="CBK90" s="121"/>
      <c r="CBL90" s="121"/>
      <c r="CBM90" s="121"/>
      <c r="CBN90" s="121"/>
      <c r="CBO90" s="121"/>
      <c r="CBP90" s="121"/>
      <c r="CBQ90" s="121"/>
      <c r="CBR90" s="121"/>
      <c r="CBS90" s="121"/>
      <c r="CBT90" s="121"/>
      <c r="CBU90" s="121"/>
      <c r="CBV90" s="121"/>
      <c r="CBW90" s="121"/>
      <c r="CBX90" s="121"/>
      <c r="CBY90" s="121"/>
      <c r="CBZ90" s="121"/>
      <c r="CCA90" s="121"/>
      <c r="CCB90" s="121"/>
      <c r="CCC90" s="121"/>
      <c r="CCD90" s="121"/>
      <c r="CCE90" s="121"/>
      <c r="CCF90" s="121"/>
      <c r="CCG90" s="121"/>
      <c r="CCH90" s="121"/>
      <c r="CCI90" s="121"/>
      <c r="CCJ90" s="121"/>
      <c r="CCK90" s="121"/>
      <c r="CCL90" s="121"/>
      <c r="CCM90" s="121"/>
      <c r="CCN90" s="121"/>
      <c r="CCO90" s="121"/>
      <c r="CCP90" s="121"/>
      <c r="CCQ90" s="121"/>
      <c r="CCR90" s="121"/>
      <c r="CCS90" s="121"/>
      <c r="CCT90" s="121"/>
      <c r="CCU90" s="121"/>
      <c r="CCV90" s="121"/>
      <c r="CCW90" s="121"/>
      <c r="CCX90" s="121"/>
      <c r="CCY90" s="121"/>
      <c r="CCZ90" s="121"/>
      <c r="CDA90" s="121"/>
      <c r="CDB90" s="121"/>
      <c r="CDC90" s="121"/>
      <c r="CDD90" s="121"/>
      <c r="CDE90" s="121"/>
      <c r="CDF90" s="121"/>
      <c r="CDG90" s="121"/>
      <c r="CDH90" s="121"/>
      <c r="CDI90" s="121"/>
      <c r="CDJ90" s="121"/>
      <c r="CDK90" s="121"/>
      <c r="CDL90" s="121"/>
      <c r="CDM90" s="121"/>
      <c r="CDN90" s="121"/>
      <c r="CDO90" s="121"/>
      <c r="CDP90" s="121"/>
      <c r="CDQ90" s="121"/>
      <c r="CDR90" s="121"/>
      <c r="CDS90" s="121"/>
      <c r="CDT90" s="121"/>
      <c r="CDU90" s="121"/>
      <c r="CDV90" s="121"/>
      <c r="CDW90" s="121"/>
      <c r="CDX90" s="121"/>
      <c r="CDY90" s="121"/>
      <c r="CDZ90" s="121"/>
      <c r="CEA90" s="121"/>
      <c r="CEB90" s="121"/>
      <c r="CEC90" s="121"/>
      <c r="CED90" s="121"/>
      <c r="CEE90" s="121"/>
      <c r="CEF90" s="121"/>
      <c r="CEG90" s="121"/>
      <c r="CEH90" s="121"/>
      <c r="CEI90" s="121"/>
      <c r="CEJ90" s="121"/>
      <c r="CEK90" s="121"/>
      <c r="CEL90" s="121"/>
      <c r="CEM90" s="121"/>
      <c r="CEN90" s="121"/>
      <c r="CEO90" s="121"/>
      <c r="CEP90" s="121"/>
      <c r="CEQ90" s="121"/>
      <c r="CER90" s="121"/>
      <c r="CES90" s="121"/>
      <c r="CET90" s="121"/>
      <c r="CEU90" s="121"/>
      <c r="CEV90" s="121"/>
      <c r="CEW90" s="121"/>
      <c r="CEX90" s="121"/>
      <c r="CEY90" s="121"/>
      <c r="CEZ90" s="121"/>
      <c r="CFA90" s="121"/>
      <c r="CFB90" s="121"/>
      <c r="CFC90" s="121"/>
      <c r="CFD90" s="121"/>
      <c r="CFE90" s="121"/>
      <c r="CFF90" s="121"/>
      <c r="CFG90" s="121"/>
      <c r="CFH90" s="121"/>
      <c r="CFI90" s="121"/>
      <c r="CFJ90" s="121"/>
      <c r="CFK90" s="121"/>
      <c r="CFL90" s="121"/>
      <c r="CFM90" s="121"/>
      <c r="CFN90" s="121"/>
      <c r="CFO90" s="121"/>
      <c r="CFP90" s="121"/>
      <c r="CFQ90" s="121"/>
      <c r="CFR90" s="121"/>
      <c r="CFS90" s="121"/>
      <c r="CFT90" s="121"/>
      <c r="CFU90" s="121"/>
      <c r="CFV90" s="121"/>
      <c r="CFW90" s="121"/>
      <c r="CFX90" s="121"/>
      <c r="CFY90" s="121"/>
      <c r="CFZ90" s="121"/>
      <c r="CGA90" s="121"/>
      <c r="CGB90" s="121"/>
      <c r="CGC90" s="121"/>
      <c r="CGD90" s="121"/>
      <c r="CGE90" s="121"/>
      <c r="CGF90" s="121"/>
      <c r="CGG90" s="121"/>
      <c r="CGH90" s="121"/>
      <c r="CGI90" s="121"/>
      <c r="CGJ90" s="121"/>
      <c r="CGK90" s="121"/>
      <c r="CGL90" s="121"/>
      <c r="CGM90" s="121"/>
      <c r="CGN90" s="121"/>
      <c r="CGO90" s="121"/>
      <c r="CGP90" s="121"/>
      <c r="CGQ90" s="121"/>
      <c r="CGR90" s="121"/>
      <c r="CGS90" s="121"/>
      <c r="CGT90" s="121"/>
      <c r="CGU90" s="121"/>
      <c r="CGV90" s="121"/>
      <c r="CGW90" s="121"/>
      <c r="CGX90" s="121"/>
      <c r="CGY90" s="121"/>
      <c r="CGZ90" s="121"/>
      <c r="CHA90" s="121"/>
      <c r="CHB90" s="121"/>
      <c r="CHC90" s="121"/>
      <c r="CHD90" s="121"/>
      <c r="CHE90" s="121"/>
      <c r="CHF90" s="121"/>
      <c r="CHG90" s="121"/>
      <c r="CHH90" s="121"/>
      <c r="CHI90" s="121"/>
      <c r="CHJ90" s="121"/>
      <c r="CHK90" s="121"/>
      <c r="CHL90" s="121"/>
      <c r="CHM90" s="121"/>
      <c r="CHN90" s="121"/>
      <c r="CHO90" s="121"/>
      <c r="CHP90" s="121"/>
      <c r="CHQ90" s="121"/>
      <c r="CHR90" s="121"/>
      <c r="CHS90" s="121"/>
      <c r="CHT90" s="121"/>
      <c r="CHU90" s="121"/>
      <c r="CHV90" s="121"/>
      <c r="CHW90" s="121"/>
      <c r="CHX90" s="121"/>
      <c r="CHY90" s="121"/>
      <c r="CHZ90" s="121"/>
      <c r="CIA90" s="121"/>
      <c r="CIB90" s="121"/>
      <c r="CIC90" s="121"/>
      <c r="CID90" s="121"/>
      <c r="CIE90" s="121"/>
      <c r="CIF90" s="121"/>
      <c r="CIG90" s="121"/>
      <c r="CIH90" s="121"/>
      <c r="CII90" s="121"/>
      <c r="CIJ90" s="121"/>
      <c r="CIK90" s="121"/>
      <c r="CIL90" s="121"/>
      <c r="CIM90" s="121"/>
      <c r="CIN90" s="121"/>
      <c r="CIO90" s="121"/>
      <c r="CIP90" s="121"/>
      <c r="CIQ90" s="121"/>
      <c r="CIR90" s="121"/>
      <c r="CIS90" s="121"/>
      <c r="CIT90" s="121"/>
      <c r="CIU90" s="121"/>
      <c r="CIV90" s="121"/>
      <c r="CIW90" s="121"/>
      <c r="CIX90" s="121"/>
      <c r="CIY90" s="121"/>
      <c r="CIZ90" s="121"/>
      <c r="CJA90" s="121"/>
      <c r="CJB90" s="121"/>
      <c r="CJC90" s="121"/>
      <c r="CJD90" s="121"/>
      <c r="CJE90" s="121"/>
      <c r="CJF90" s="121"/>
      <c r="CJG90" s="121"/>
      <c r="CJH90" s="121"/>
      <c r="CJI90" s="121"/>
      <c r="CJJ90" s="121"/>
      <c r="CJK90" s="121"/>
      <c r="CJL90" s="121"/>
      <c r="CJM90" s="121"/>
      <c r="CJN90" s="121"/>
      <c r="CJO90" s="121"/>
      <c r="CJP90" s="121"/>
      <c r="CJQ90" s="121"/>
      <c r="CJR90" s="121"/>
      <c r="CJS90" s="121"/>
      <c r="CJT90" s="121"/>
      <c r="CJU90" s="121"/>
      <c r="CJV90" s="121"/>
      <c r="CJW90" s="121"/>
      <c r="CJX90" s="121"/>
      <c r="CJY90" s="121"/>
      <c r="CJZ90" s="121"/>
      <c r="CKA90" s="121"/>
      <c r="CKB90" s="121"/>
      <c r="CKC90" s="121"/>
      <c r="CKD90" s="121"/>
      <c r="CKE90" s="121"/>
      <c r="CKF90" s="121"/>
      <c r="CKG90" s="121"/>
      <c r="CKH90" s="121"/>
      <c r="CKI90" s="121"/>
      <c r="CKJ90" s="121"/>
      <c r="CKK90" s="121"/>
      <c r="CKL90" s="121"/>
      <c r="CKM90" s="121"/>
      <c r="CKN90" s="121"/>
      <c r="CKO90" s="121"/>
      <c r="CKP90" s="121"/>
      <c r="CKQ90" s="121"/>
      <c r="CKR90" s="121"/>
      <c r="CKS90" s="121"/>
      <c r="CKT90" s="121"/>
      <c r="CKU90" s="121"/>
      <c r="CKV90" s="121"/>
      <c r="CKW90" s="121"/>
      <c r="CKX90" s="121"/>
      <c r="CKY90" s="121"/>
      <c r="CKZ90" s="121"/>
      <c r="CLA90" s="121"/>
      <c r="CLB90" s="121"/>
      <c r="CLC90" s="121"/>
      <c r="CLD90" s="121"/>
      <c r="CLE90" s="121"/>
      <c r="CLF90" s="121"/>
      <c r="CLG90" s="121"/>
      <c r="CLH90" s="121"/>
      <c r="CLI90" s="121"/>
      <c r="CLJ90" s="121"/>
      <c r="CLK90" s="121"/>
      <c r="CLL90" s="121"/>
      <c r="CLM90" s="121"/>
      <c r="CLN90" s="121"/>
      <c r="CLO90" s="121"/>
      <c r="CLP90" s="121"/>
      <c r="CLQ90" s="121"/>
      <c r="CLR90" s="121"/>
      <c r="CLS90" s="121"/>
      <c r="CLT90" s="121"/>
      <c r="CLU90" s="121"/>
      <c r="CLV90" s="121"/>
      <c r="CLW90" s="121"/>
      <c r="CLX90" s="121"/>
      <c r="CLY90" s="121"/>
      <c r="CLZ90" s="121"/>
      <c r="CMA90" s="121"/>
      <c r="CMB90" s="121"/>
      <c r="CMC90" s="121"/>
      <c r="CMD90" s="121"/>
      <c r="CME90" s="121"/>
      <c r="CMF90" s="121"/>
      <c r="CMG90" s="121"/>
      <c r="CMH90" s="121"/>
      <c r="CMI90" s="121"/>
      <c r="CMJ90" s="121"/>
      <c r="CMK90" s="121"/>
      <c r="CML90" s="121"/>
      <c r="CMM90" s="121"/>
      <c r="CMN90" s="121"/>
      <c r="CMO90" s="121"/>
      <c r="CMP90" s="121"/>
      <c r="CMQ90" s="121"/>
      <c r="CMR90" s="121"/>
      <c r="CMS90" s="121"/>
      <c r="CMT90" s="121"/>
      <c r="CMU90" s="121"/>
      <c r="CMV90" s="121"/>
      <c r="CMW90" s="121"/>
      <c r="CMX90" s="121"/>
      <c r="CMY90" s="121"/>
      <c r="CMZ90" s="121"/>
      <c r="CNA90" s="121"/>
      <c r="CNB90" s="121"/>
      <c r="CNC90" s="121"/>
      <c r="CND90" s="121"/>
      <c r="CNE90" s="121"/>
      <c r="CNF90" s="121"/>
      <c r="CNG90" s="121"/>
      <c r="CNH90" s="121"/>
      <c r="CNI90" s="121"/>
      <c r="CNJ90" s="121"/>
      <c r="CNK90" s="121"/>
      <c r="CNL90" s="121"/>
      <c r="CNM90" s="121"/>
      <c r="CNN90" s="121"/>
      <c r="CNO90" s="121"/>
      <c r="CNP90" s="121"/>
      <c r="CNQ90" s="121"/>
      <c r="CNR90" s="121"/>
      <c r="CNS90" s="121"/>
      <c r="CNT90" s="121"/>
      <c r="CNU90" s="121"/>
      <c r="CNV90" s="121"/>
      <c r="CNW90" s="121"/>
      <c r="CNX90" s="121"/>
      <c r="CNY90" s="121"/>
      <c r="CNZ90" s="121"/>
      <c r="COA90" s="121"/>
      <c r="COB90" s="121"/>
      <c r="COC90" s="121"/>
      <c r="COD90" s="121"/>
      <c r="COE90" s="121"/>
      <c r="COF90" s="121"/>
      <c r="COG90" s="121"/>
      <c r="COH90" s="121"/>
      <c r="COI90" s="121"/>
      <c r="COJ90" s="121"/>
      <c r="COK90" s="121"/>
      <c r="COL90" s="121"/>
      <c r="COM90" s="121"/>
      <c r="CON90" s="121"/>
      <c r="COO90" s="121"/>
      <c r="COP90" s="121"/>
      <c r="COQ90" s="121"/>
      <c r="COR90" s="121"/>
      <c r="COS90" s="121"/>
      <c r="COT90" s="121"/>
      <c r="COU90" s="121"/>
      <c r="COV90" s="121"/>
      <c r="COW90" s="121"/>
      <c r="COX90" s="121"/>
      <c r="COY90" s="121"/>
      <c r="COZ90" s="121"/>
      <c r="CPA90" s="121"/>
      <c r="CPB90" s="121"/>
      <c r="CPC90" s="121"/>
      <c r="CPD90" s="121"/>
      <c r="CPE90" s="121"/>
      <c r="CPF90" s="121"/>
      <c r="CPG90" s="121"/>
      <c r="CPH90" s="121"/>
      <c r="CPI90" s="121"/>
      <c r="CPJ90" s="121"/>
      <c r="CPK90" s="121"/>
      <c r="CPL90" s="121"/>
      <c r="CPM90" s="121"/>
      <c r="CPN90" s="121"/>
      <c r="CPO90" s="121"/>
      <c r="CPP90" s="121"/>
      <c r="CPQ90" s="121"/>
      <c r="CPR90" s="121"/>
      <c r="CPS90" s="121"/>
      <c r="CPT90" s="121"/>
      <c r="CPU90" s="121"/>
      <c r="CPV90" s="121"/>
      <c r="CPW90" s="121"/>
      <c r="CPX90" s="121"/>
      <c r="CPY90" s="121"/>
      <c r="CPZ90" s="121"/>
      <c r="CQA90" s="121"/>
      <c r="CQB90" s="121"/>
      <c r="CQC90" s="121"/>
      <c r="CQD90" s="121"/>
      <c r="CQE90" s="121"/>
      <c r="CQF90" s="121"/>
      <c r="CQG90" s="121"/>
      <c r="CQH90" s="121"/>
      <c r="CQI90" s="121"/>
      <c r="CQJ90" s="121"/>
      <c r="CQK90" s="121"/>
      <c r="CQL90" s="121"/>
      <c r="CQM90" s="121"/>
      <c r="CQN90" s="121"/>
      <c r="CQO90" s="121"/>
      <c r="CQP90" s="121"/>
      <c r="CQQ90" s="121"/>
      <c r="CQR90" s="121"/>
      <c r="CQS90" s="121"/>
      <c r="CQT90" s="121"/>
      <c r="CQU90" s="121"/>
      <c r="CQV90" s="121"/>
      <c r="CQW90" s="121"/>
      <c r="CQX90" s="121"/>
      <c r="CQY90" s="121"/>
      <c r="CQZ90" s="121"/>
      <c r="CRA90" s="121"/>
      <c r="CRB90" s="121"/>
      <c r="CRC90" s="121"/>
      <c r="CRD90" s="121"/>
      <c r="CRE90" s="121"/>
      <c r="CRF90" s="121"/>
      <c r="CRG90" s="121"/>
      <c r="CRH90" s="121"/>
      <c r="CRI90" s="121"/>
      <c r="CRJ90" s="121"/>
      <c r="CRK90" s="121"/>
      <c r="CRL90" s="121"/>
      <c r="CRM90" s="121"/>
      <c r="CRN90" s="121"/>
      <c r="CRO90" s="121"/>
      <c r="CRP90" s="121"/>
      <c r="CRQ90" s="121"/>
      <c r="CRR90" s="121"/>
      <c r="CRS90" s="121"/>
      <c r="CRT90" s="121"/>
      <c r="CRU90" s="121"/>
      <c r="CRV90" s="121"/>
      <c r="CRW90" s="121"/>
      <c r="CRX90" s="121"/>
      <c r="CRY90" s="121"/>
      <c r="CRZ90" s="121"/>
      <c r="CSA90" s="121"/>
      <c r="CSB90" s="121"/>
      <c r="CSC90" s="121"/>
      <c r="CSD90" s="121"/>
      <c r="CSE90" s="121"/>
      <c r="CSF90" s="121"/>
      <c r="CSG90" s="121"/>
      <c r="CSH90" s="121"/>
      <c r="CSI90" s="121"/>
      <c r="CSJ90" s="121"/>
      <c r="CSK90" s="121"/>
      <c r="CSL90" s="121"/>
      <c r="CSM90" s="121"/>
      <c r="CSN90" s="121"/>
      <c r="CSO90" s="121"/>
      <c r="CSP90" s="121"/>
      <c r="CSQ90" s="121"/>
      <c r="CSR90" s="121"/>
      <c r="CSS90" s="121"/>
      <c r="CST90" s="121"/>
      <c r="CSU90" s="121"/>
      <c r="CSV90" s="121"/>
      <c r="CSW90" s="121"/>
      <c r="CSX90" s="121"/>
      <c r="CSY90" s="121"/>
      <c r="CSZ90" s="121"/>
      <c r="CTA90" s="121"/>
      <c r="CTB90" s="121"/>
      <c r="CTC90" s="121"/>
      <c r="CTD90" s="121"/>
      <c r="CTE90" s="121"/>
      <c r="CTF90" s="121"/>
      <c r="CTG90" s="121"/>
      <c r="CTH90" s="121"/>
      <c r="CTI90" s="121"/>
      <c r="CTJ90" s="121"/>
      <c r="CTK90" s="121"/>
      <c r="CTL90" s="121"/>
      <c r="CTM90" s="121"/>
      <c r="CTN90" s="121"/>
      <c r="CTO90" s="121"/>
      <c r="CTP90" s="121"/>
      <c r="CTQ90" s="121"/>
      <c r="CTR90" s="121"/>
      <c r="CTS90" s="121"/>
      <c r="CTT90" s="121"/>
      <c r="CTU90" s="121"/>
      <c r="CTV90" s="121"/>
      <c r="CTW90" s="121"/>
      <c r="CTX90" s="121"/>
      <c r="CTY90" s="121"/>
      <c r="CTZ90" s="121"/>
      <c r="CUA90" s="121"/>
      <c r="CUB90" s="121"/>
      <c r="CUC90" s="121"/>
      <c r="CUD90" s="121"/>
      <c r="CUE90" s="121"/>
      <c r="CUF90" s="121"/>
      <c r="CUG90" s="121"/>
      <c r="CUH90" s="121"/>
      <c r="CUI90" s="121"/>
      <c r="CUJ90" s="121"/>
      <c r="CUK90" s="121"/>
      <c r="CUL90" s="121"/>
      <c r="CUM90" s="121"/>
      <c r="CUN90" s="121"/>
      <c r="CUO90" s="121"/>
      <c r="CUP90" s="121"/>
      <c r="CUQ90" s="121"/>
      <c r="CUR90" s="121"/>
      <c r="CUS90" s="121"/>
      <c r="CUT90" s="121"/>
      <c r="CUU90" s="121"/>
      <c r="CUV90" s="121"/>
      <c r="CUW90" s="121"/>
      <c r="CUX90" s="121"/>
      <c r="CUY90" s="121"/>
      <c r="CUZ90" s="121"/>
      <c r="CVA90" s="121"/>
      <c r="CVB90" s="121"/>
      <c r="CVC90" s="121"/>
      <c r="CVD90" s="121"/>
      <c r="CVE90" s="121"/>
      <c r="CVF90" s="121"/>
      <c r="CVG90" s="121"/>
      <c r="CVH90" s="121"/>
      <c r="CVI90" s="121"/>
      <c r="CVJ90" s="121"/>
      <c r="CVK90" s="121"/>
      <c r="CVL90" s="121"/>
      <c r="CVM90" s="121"/>
      <c r="CVN90" s="121"/>
      <c r="CVO90" s="121"/>
      <c r="CVP90" s="121"/>
      <c r="CVQ90" s="121"/>
      <c r="CVR90" s="121"/>
      <c r="CVS90" s="121"/>
      <c r="CVT90" s="121"/>
      <c r="CVU90" s="121"/>
      <c r="CVV90" s="121"/>
      <c r="CVW90" s="121"/>
      <c r="CVX90" s="121"/>
      <c r="CVY90" s="121"/>
      <c r="CVZ90" s="121"/>
      <c r="CWA90" s="121"/>
      <c r="CWB90" s="121"/>
      <c r="CWC90" s="121"/>
      <c r="CWD90" s="121"/>
      <c r="CWE90" s="121"/>
      <c r="CWF90" s="121"/>
      <c r="CWG90" s="121"/>
      <c r="CWH90" s="121"/>
      <c r="CWI90" s="121"/>
      <c r="CWJ90" s="121"/>
      <c r="CWK90" s="121"/>
      <c r="CWL90" s="121"/>
      <c r="CWM90" s="121"/>
      <c r="CWN90" s="121"/>
      <c r="CWO90" s="121"/>
      <c r="CWP90" s="121"/>
      <c r="CWQ90" s="121"/>
      <c r="CWR90" s="121"/>
      <c r="CWS90" s="121"/>
      <c r="CWT90" s="121"/>
      <c r="CWU90" s="121"/>
      <c r="CWV90" s="121"/>
      <c r="CWW90" s="121"/>
      <c r="CWX90" s="121"/>
      <c r="CWY90" s="121"/>
      <c r="CWZ90" s="121"/>
      <c r="CXA90" s="121"/>
      <c r="CXB90" s="121"/>
      <c r="CXC90" s="121"/>
      <c r="CXD90" s="121"/>
      <c r="CXE90" s="121"/>
      <c r="CXF90" s="121"/>
      <c r="CXG90" s="121"/>
      <c r="CXH90" s="121"/>
      <c r="CXI90" s="121"/>
      <c r="CXJ90" s="121"/>
      <c r="CXK90" s="121"/>
      <c r="CXL90" s="121"/>
      <c r="CXM90" s="121"/>
      <c r="CXN90" s="121"/>
      <c r="CXO90" s="121"/>
      <c r="CXP90" s="121"/>
      <c r="CXQ90" s="121"/>
      <c r="CXR90" s="121"/>
      <c r="CXS90" s="121"/>
      <c r="CXT90" s="121"/>
      <c r="CXU90" s="121"/>
      <c r="CXV90" s="121"/>
      <c r="CXW90" s="121"/>
      <c r="CXX90" s="121"/>
      <c r="CXY90" s="121"/>
      <c r="CXZ90" s="121"/>
      <c r="CYA90" s="121"/>
      <c r="CYB90" s="121"/>
      <c r="CYC90" s="121"/>
      <c r="CYD90" s="121"/>
      <c r="CYE90" s="121"/>
      <c r="CYF90" s="121"/>
      <c r="CYG90" s="121"/>
      <c r="CYH90" s="121"/>
      <c r="CYI90" s="121"/>
      <c r="CYJ90" s="121"/>
      <c r="CYK90" s="121"/>
      <c r="CYL90" s="121"/>
      <c r="CYM90" s="121"/>
      <c r="CYN90" s="121"/>
      <c r="CYO90" s="121"/>
      <c r="CYP90" s="121"/>
      <c r="CYQ90" s="121"/>
      <c r="CYR90" s="121"/>
      <c r="CYS90" s="121"/>
      <c r="CYT90" s="121"/>
      <c r="CYU90" s="121"/>
      <c r="CYV90" s="121"/>
      <c r="CYW90" s="121"/>
      <c r="CYX90" s="121"/>
      <c r="CYY90" s="121"/>
      <c r="CYZ90" s="121"/>
      <c r="CZA90" s="121"/>
      <c r="CZB90" s="121"/>
      <c r="CZC90" s="121"/>
      <c r="CZD90" s="121"/>
      <c r="CZE90" s="121"/>
      <c r="CZF90" s="121"/>
      <c r="CZG90" s="121"/>
      <c r="CZH90" s="121"/>
      <c r="CZI90" s="121"/>
      <c r="CZJ90" s="121"/>
      <c r="CZK90" s="121"/>
      <c r="CZL90" s="121"/>
      <c r="CZM90" s="121"/>
      <c r="CZN90" s="121"/>
      <c r="CZO90" s="121"/>
      <c r="CZP90" s="121"/>
      <c r="CZQ90" s="121"/>
      <c r="CZR90" s="121"/>
      <c r="CZS90" s="121"/>
      <c r="CZT90" s="121"/>
      <c r="CZU90" s="121"/>
      <c r="CZV90" s="121"/>
      <c r="CZW90" s="121"/>
      <c r="CZX90" s="121"/>
      <c r="CZY90" s="121"/>
      <c r="CZZ90" s="121"/>
      <c r="DAA90" s="121"/>
      <c r="DAB90" s="121"/>
      <c r="DAC90" s="121"/>
      <c r="DAD90" s="121"/>
      <c r="DAE90" s="121"/>
      <c r="DAF90" s="121"/>
      <c r="DAG90" s="121"/>
      <c r="DAH90" s="121"/>
      <c r="DAI90" s="121"/>
      <c r="DAJ90" s="121"/>
      <c r="DAK90" s="121"/>
      <c r="DAL90" s="121"/>
      <c r="DAM90" s="121"/>
      <c r="DAN90" s="121"/>
      <c r="DAO90" s="121"/>
      <c r="DAP90" s="121"/>
      <c r="DAQ90" s="121"/>
      <c r="DAR90" s="121"/>
      <c r="DAS90" s="121"/>
      <c r="DAT90" s="121"/>
      <c r="DAU90" s="121"/>
      <c r="DAV90" s="121"/>
      <c r="DAW90" s="121"/>
      <c r="DAX90" s="121"/>
      <c r="DAY90" s="121"/>
      <c r="DAZ90" s="121"/>
      <c r="DBA90" s="121"/>
      <c r="DBB90" s="121"/>
      <c r="DBC90" s="121"/>
      <c r="DBD90" s="121"/>
      <c r="DBE90" s="121"/>
      <c r="DBF90" s="121"/>
      <c r="DBG90" s="121"/>
      <c r="DBH90" s="121"/>
      <c r="DBI90" s="121"/>
      <c r="DBJ90" s="121"/>
      <c r="DBK90" s="121"/>
      <c r="DBL90" s="121"/>
      <c r="DBM90" s="121"/>
      <c r="DBN90" s="121"/>
      <c r="DBO90" s="121"/>
      <c r="DBP90" s="121"/>
      <c r="DBQ90" s="121"/>
      <c r="DBR90" s="121"/>
      <c r="DBS90" s="121"/>
      <c r="DBT90" s="121"/>
      <c r="DBU90" s="121"/>
      <c r="DBV90" s="121"/>
      <c r="DBW90" s="121"/>
      <c r="DBX90" s="121"/>
      <c r="DBY90" s="121"/>
      <c r="DBZ90" s="121"/>
      <c r="DCA90" s="121"/>
      <c r="DCB90" s="121"/>
      <c r="DCC90" s="121"/>
      <c r="DCD90" s="121"/>
      <c r="DCE90" s="121"/>
      <c r="DCF90" s="121"/>
      <c r="DCG90" s="121"/>
      <c r="DCH90" s="121"/>
      <c r="DCI90" s="121"/>
      <c r="DCJ90" s="121"/>
      <c r="DCK90" s="121"/>
      <c r="DCL90" s="121"/>
      <c r="DCM90" s="121"/>
      <c r="DCN90" s="121"/>
      <c r="DCO90" s="121"/>
      <c r="DCP90" s="121"/>
      <c r="DCQ90" s="121"/>
      <c r="DCR90" s="121"/>
      <c r="DCS90" s="121"/>
      <c r="DCT90" s="121"/>
      <c r="DCU90" s="121"/>
      <c r="DCV90" s="121"/>
      <c r="DCW90" s="121"/>
      <c r="DCX90" s="121"/>
      <c r="DCY90" s="121"/>
      <c r="DCZ90" s="121"/>
      <c r="DDA90" s="121"/>
      <c r="DDB90" s="121"/>
      <c r="DDC90" s="121"/>
      <c r="DDD90" s="121"/>
      <c r="DDE90" s="121"/>
      <c r="DDF90" s="121"/>
      <c r="DDG90" s="121"/>
      <c r="DDH90" s="121"/>
      <c r="DDI90" s="121"/>
      <c r="DDJ90" s="121"/>
      <c r="DDK90" s="121"/>
      <c r="DDL90" s="121"/>
      <c r="DDM90" s="121"/>
      <c r="DDN90" s="121"/>
      <c r="DDO90" s="121"/>
      <c r="DDP90" s="121"/>
      <c r="DDQ90" s="121"/>
      <c r="DDR90" s="121"/>
      <c r="DDS90" s="121"/>
      <c r="DDT90" s="121"/>
      <c r="DDU90" s="121"/>
      <c r="DDV90" s="121"/>
      <c r="DDW90" s="121"/>
      <c r="DDX90" s="121"/>
      <c r="DDY90" s="121"/>
      <c r="DDZ90" s="121"/>
      <c r="DEA90" s="121"/>
      <c r="DEB90" s="121"/>
      <c r="DEC90" s="121"/>
      <c r="DED90" s="121"/>
      <c r="DEE90" s="121"/>
      <c r="DEF90" s="121"/>
      <c r="DEG90" s="121"/>
      <c r="DEH90" s="121"/>
      <c r="DEI90" s="121"/>
      <c r="DEJ90" s="121"/>
      <c r="DEK90" s="121"/>
      <c r="DEL90" s="121"/>
      <c r="DEM90" s="121"/>
      <c r="DEN90" s="121"/>
      <c r="DEO90" s="121"/>
      <c r="DEP90" s="121"/>
      <c r="DEQ90" s="121"/>
      <c r="DER90" s="121"/>
      <c r="DES90" s="121"/>
      <c r="DET90" s="121"/>
      <c r="DEU90" s="121"/>
      <c r="DEV90" s="121"/>
      <c r="DEW90" s="121"/>
      <c r="DEX90" s="121"/>
      <c r="DEY90" s="121"/>
      <c r="DEZ90" s="121"/>
      <c r="DFA90" s="121"/>
      <c r="DFB90" s="121"/>
      <c r="DFC90" s="121"/>
      <c r="DFD90" s="121"/>
      <c r="DFE90" s="121"/>
      <c r="DFF90" s="121"/>
      <c r="DFG90" s="121"/>
      <c r="DFH90" s="121"/>
      <c r="DFI90" s="121"/>
      <c r="DFJ90" s="121"/>
      <c r="DFK90" s="121"/>
      <c r="DFL90" s="121"/>
      <c r="DFM90" s="121"/>
      <c r="DFN90" s="121"/>
      <c r="DFO90" s="121"/>
      <c r="DFP90" s="121"/>
      <c r="DFQ90" s="121"/>
      <c r="DFR90" s="121"/>
      <c r="DFS90" s="121"/>
      <c r="DFT90" s="121"/>
      <c r="DFU90" s="121"/>
      <c r="DFV90" s="121"/>
      <c r="DFW90" s="121"/>
      <c r="DFX90" s="121"/>
      <c r="DFY90" s="121"/>
      <c r="DFZ90" s="121"/>
      <c r="DGA90" s="121"/>
      <c r="DGB90" s="121"/>
      <c r="DGC90" s="121"/>
      <c r="DGD90" s="121"/>
      <c r="DGE90" s="121"/>
      <c r="DGF90" s="121"/>
      <c r="DGG90" s="121"/>
      <c r="DGH90" s="121"/>
      <c r="DGI90" s="121"/>
      <c r="DGJ90" s="121"/>
      <c r="DGK90" s="121"/>
      <c r="DGL90" s="121"/>
      <c r="DGM90" s="121"/>
      <c r="DGN90" s="121"/>
      <c r="DGO90" s="121"/>
      <c r="DGP90" s="121"/>
      <c r="DGQ90" s="121"/>
      <c r="DGR90" s="121"/>
      <c r="DGS90" s="121"/>
      <c r="DGT90" s="121"/>
      <c r="DGU90" s="121"/>
      <c r="DGV90" s="121"/>
      <c r="DGW90" s="121"/>
      <c r="DGX90" s="121"/>
      <c r="DGY90" s="121"/>
      <c r="DGZ90" s="121"/>
      <c r="DHA90" s="121"/>
      <c r="DHB90" s="121"/>
      <c r="DHC90" s="121"/>
      <c r="DHD90" s="121"/>
      <c r="DHE90" s="121"/>
      <c r="DHF90" s="121"/>
      <c r="DHG90" s="121"/>
      <c r="DHH90" s="121"/>
      <c r="DHI90" s="121"/>
      <c r="DHJ90" s="121"/>
      <c r="DHK90" s="121"/>
      <c r="DHL90" s="121"/>
      <c r="DHM90" s="121"/>
      <c r="DHN90" s="121"/>
      <c r="DHO90" s="121"/>
      <c r="DHP90" s="121"/>
      <c r="DHQ90" s="121"/>
      <c r="DHR90" s="121"/>
      <c r="DHS90" s="121"/>
      <c r="DHT90" s="121"/>
      <c r="DHU90" s="121"/>
      <c r="DHV90" s="121"/>
      <c r="DHW90" s="121"/>
      <c r="DHX90" s="121"/>
      <c r="DHY90" s="121"/>
      <c r="DHZ90" s="121"/>
      <c r="DIA90" s="121"/>
      <c r="DIB90" s="121"/>
      <c r="DIC90" s="121"/>
      <c r="DID90" s="121"/>
      <c r="DIE90" s="121"/>
      <c r="DIF90" s="121"/>
      <c r="DIG90" s="121"/>
      <c r="DIH90" s="121"/>
      <c r="DII90" s="121"/>
      <c r="DIJ90" s="121"/>
      <c r="DIK90" s="121"/>
      <c r="DIL90" s="121"/>
      <c r="DIM90" s="121"/>
      <c r="DIN90" s="121"/>
      <c r="DIO90" s="121"/>
      <c r="DIP90" s="121"/>
      <c r="DIQ90" s="121"/>
      <c r="DIR90" s="121"/>
      <c r="DIS90" s="121"/>
      <c r="DIT90" s="121"/>
      <c r="DIU90" s="121"/>
      <c r="DIV90" s="121"/>
      <c r="DIW90" s="121"/>
      <c r="DIX90" s="121"/>
      <c r="DIY90" s="121"/>
      <c r="DIZ90" s="121"/>
      <c r="DJA90" s="121"/>
      <c r="DJB90" s="121"/>
      <c r="DJC90" s="121"/>
      <c r="DJD90" s="121"/>
      <c r="DJE90" s="121"/>
      <c r="DJF90" s="121"/>
      <c r="DJG90" s="121"/>
      <c r="DJH90" s="121"/>
      <c r="DJI90" s="121"/>
      <c r="DJJ90" s="121"/>
      <c r="DJK90" s="121"/>
      <c r="DJL90" s="121"/>
      <c r="DJM90" s="121"/>
      <c r="DJN90" s="121"/>
      <c r="DJO90" s="121"/>
      <c r="DJP90" s="121"/>
      <c r="DJQ90" s="121"/>
      <c r="DJR90" s="121"/>
      <c r="DJS90" s="121"/>
      <c r="DJT90" s="121"/>
      <c r="DJU90" s="121"/>
      <c r="DJV90" s="121"/>
      <c r="DJW90" s="121"/>
      <c r="DJX90" s="121"/>
      <c r="DJY90" s="121"/>
      <c r="DJZ90" s="121"/>
      <c r="DKA90" s="121"/>
      <c r="DKB90" s="121"/>
      <c r="DKC90" s="121"/>
      <c r="DKD90" s="121"/>
      <c r="DKE90" s="121"/>
      <c r="DKF90" s="121"/>
      <c r="DKG90" s="121"/>
      <c r="DKH90" s="121"/>
      <c r="DKI90" s="121"/>
      <c r="DKJ90" s="121"/>
      <c r="DKK90" s="121"/>
      <c r="DKL90" s="121"/>
      <c r="DKM90" s="121"/>
      <c r="DKN90" s="121"/>
      <c r="DKO90" s="121"/>
      <c r="DKP90" s="121"/>
      <c r="DKQ90" s="121"/>
      <c r="DKR90" s="121"/>
      <c r="DKS90" s="121"/>
      <c r="DKT90" s="121"/>
      <c r="DKU90" s="121"/>
      <c r="DKV90" s="121"/>
      <c r="DKW90" s="121"/>
      <c r="DKX90" s="121"/>
      <c r="DKY90" s="121"/>
      <c r="DKZ90" s="121"/>
      <c r="DLA90" s="121"/>
      <c r="DLB90" s="121"/>
      <c r="DLC90" s="121"/>
      <c r="DLD90" s="121"/>
      <c r="DLE90" s="121"/>
      <c r="DLF90" s="121"/>
      <c r="DLG90" s="121"/>
      <c r="DLH90" s="121"/>
      <c r="DLI90" s="121"/>
      <c r="DLJ90" s="121"/>
      <c r="DLK90" s="121"/>
      <c r="DLL90" s="121"/>
      <c r="DLM90" s="121"/>
      <c r="DLN90" s="121"/>
      <c r="DLO90" s="121"/>
      <c r="DLP90" s="121"/>
      <c r="DLQ90" s="121"/>
      <c r="DLR90" s="121"/>
      <c r="DLS90" s="121"/>
      <c r="DLT90" s="121"/>
      <c r="DLU90" s="121"/>
      <c r="DLV90" s="121"/>
      <c r="DLW90" s="121"/>
      <c r="DLX90" s="121"/>
      <c r="DLY90" s="121"/>
      <c r="DLZ90" s="121"/>
      <c r="DMA90" s="121"/>
      <c r="DMB90" s="121"/>
      <c r="DMC90" s="121"/>
      <c r="DMD90" s="121"/>
      <c r="DME90" s="121"/>
      <c r="DMF90" s="121"/>
      <c r="DMG90" s="121"/>
      <c r="DMH90" s="121"/>
      <c r="DMI90" s="121"/>
      <c r="DMJ90" s="121"/>
      <c r="DMK90" s="121"/>
      <c r="DML90" s="121"/>
      <c r="DMM90" s="121"/>
      <c r="DMN90" s="121"/>
      <c r="DMO90" s="121"/>
      <c r="DMP90" s="121"/>
      <c r="DMQ90" s="121"/>
      <c r="DMR90" s="121"/>
      <c r="DMS90" s="121"/>
      <c r="DMT90" s="121"/>
      <c r="DMU90" s="121"/>
      <c r="DMV90" s="121"/>
      <c r="DMW90" s="121"/>
      <c r="DMX90" s="121"/>
      <c r="DMY90" s="121"/>
      <c r="DMZ90" s="121"/>
      <c r="DNA90" s="121"/>
      <c r="DNB90" s="121"/>
      <c r="DNC90" s="121"/>
      <c r="DND90" s="121"/>
      <c r="DNE90" s="121"/>
      <c r="DNF90" s="121"/>
      <c r="DNG90" s="121"/>
      <c r="DNH90" s="121"/>
      <c r="DNI90" s="121"/>
      <c r="DNJ90" s="121"/>
      <c r="DNK90" s="121"/>
      <c r="DNL90" s="121"/>
      <c r="DNM90" s="121"/>
      <c r="DNN90" s="121"/>
      <c r="DNO90" s="121"/>
      <c r="DNP90" s="121"/>
      <c r="DNQ90" s="121"/>
      <c r="DNR90" s="121"/>
      <c r="DNS90" s="121"/>
      <c r="DNT90" s="121"/>
      <c r="DNU90" s="121"/>
      <c r="DNV90" s="121"/>
      <c r="DNW90" s="121"/>
      <c r="DNX90" s="121"/>
      <c r="DNY90" s="121"/>
      <c r="DNZ90" s="121"/>
      <c r="DOA90" s="121"/>
      <c r="DOB90" s="121"/>
      <c r="DOC90" s="121"/>
      <c r="DOD90" s="121"/>
      <c r="DOE90" s="121"/>
      <c r="DOF90" s="121"/>
      <c r="DOG90" s="121"/>
      <c r="DOH90" s="121"/>
      <c r="DOI90" s="121"/>
      <c r="DOJ90" s="121"/>
      <c r="DOK90" s="121"/>
      <c r="DOL90" s="121"/>
      <c r="DOM90" s="121"/>
      <c r="DON90" s="121"/>
      <c r="DOO90" s="121"/>
      <c r="DOP90" s="121"/>
      <c r="DOQ90" s="121"/>
      <c r="DOR90" s="121"/>
      <c r="DOS90" s="121"/>
      <c r="DOT90" s="121"/>
      <c r="DOU90" s="121"/>
      <c r="DOV90" s="121"/>
      <c r="DOW90" s="121"/>
      <c r="DOX90" s="121"/>
      <c r="DOY90" s="121"/>
      <c r="DOZ90" s="121"/>
      <c r="DPA90" s="121"/>
      <c r="DPB90" s="121"/>
      <c r="DPC90" s="121"/>
      <c r="DPD90" s="121"/>
      <c r="DPE90" s="121"/>
      <c r="DPF90" s="121"/>
      <c r="DPG90" s="121"/>
      <c r="DPH90" s="121"/>
      <c r="DPI90" s="121"/>
      <c r="DPJ90" s="121"/>
      <c r="DPK90" s="121"/>
      <c r="DPL90" s="121"/>
      <c r="DPM90" s="121"/>
      <c r="DPN90" s="121"/>
      <c r="DPO90" s="121"/>
      <c r="DPP90" s="121"/>
      <c r="DPQ90" s="121"/>
      <c r="DPR90" s="121"/>
      <c r="DPS90" s="121"/>
      <c r="DPT90" s="121"/>
      <c r="DPU90" s="121"/>
      <c r="DPV90" s="121"/>
      <c r="DPW90" s="121"/>
      <c r="DPX90" s="121"/>
      <c r="DPY90" s="121"/>
      <c r="DPZ90" s="121"/>
      <c r="DQA90" s="121"/>
      <c r="DQB90" s="121"/>
      <c r="DQC90" s="121"/>
      <c r="DQD90" s="121"/>
      <c r="DQE90" s="121"/>
      <c r="DQF90" s="121"/>
      <c r="DQG90" s="121"/>
      <c r="DQH90" s="121"/>
      <c r="DQI90" s="121"/>
      <c r="DQJ90" s="121"/>
      <c r="DQK90" s="121"/>
      <c r="DQL90" s="121"/>
      <c r="DQM90" s="121"/>
      <c r="DQN90" s="121"/>
      <c r="DQO90" s="121"/>
      <c r="DQP90" s="121"/>
      <c r="DQQ90" s="121"/>
      <c r="DQR90" s="121"/>
      <c r="DQS90" s="121"/>
      <c r="DQT90" s="121"/>
      <c r="DQU90" s="121"/>
      <c r="DQV90" s="121"/>
      <c r="DQW90" s="121"/>
      <c r="DQX90" s="121"/>
      <c r="DQY90" s="121"/>
      <c r="DQZ90" s="121"/>
      <c r="DRA90" s="121"/>
      <c r="DRB90" s="121"/>
      <c r="DRC90" s="121"/>
      <c r="DRD90" s="121"/>
      <c r="DRE90" s="121"/>
      <c r="DRF90" s="121"/>
      <c r="DRG90" s="121"/>
      <c r="DRH90" s="121"/>
      <c r="DRI90" s="121"/>
      <c r="DRJ90" s="121"/>
      <c r="DRK90" s="121"/>
      <c r="DRL90" s="121"/>
      <c r="DRM90" s="121"/>
      <c r="DRN90" s="121"/>
      <c r="DRO90" s="121"/>
      <c r="DRP90" s="121"/>
      <c r="DRQ90" s="121"/>
      <c r="DRR90" s="121"/>
      <c r="DRS90" s="121"/>
      <c r="DRT90" s="121"/>
      <c r="DRU90" s="121"/>
      <c r="DRV90" s="121"/>
      <c r="DRW90" s="121"/>
      <c r="DRX90" s="121"/>
      <c r="DRY90" s="121"/>
      <c r="DRZ90" s="121"/>
      <c r="DSA90" s="121"/>
      <c r="DSB90" s="121"/>
      <c r="DSC90" s="121"/>
      <c r="DSD90" s="121"/>
      <c r="DSE90" s="121"/>
      <c r="DSF90" s="121"/>
      <c r="DSG90" s="121"/>
      <c r="DSH90" s="121"/>
      <c r="DSI90" s="121"/>
      <c r="DSJ90" s="121"/>
      <c r="DSK90" s="121"/>
      <c r="DSL90" s="121"/>
      <c r="DSM90" s="121"/>
      <c r="DSN90" s="121"/>
      <c r="DSO90" s="121"/>
      <c r="DSP90" s="121"/>
      <c r="DSQ90" s="121"/>
      <c r="DSR90" s="121"/>
      <c r="DSS90" s="121"/>
      <c r="DST90" s="121"/>
      <c r="DSU90" s="121"/>
      <c r="DSV90" s="121"/>
      <c r="DSW90" s="121"/>
      <c r="DSX90" s="121"/>
      <c r="DSY90" s="121"/>
      <c r="DSZ90" s="121"/>
      <c r="DTA90" s="121"/>
      <c r="DTB90" s="121"/>
      <c r="DTC90" s="121"/>
      <c r="DTD90" s="121"/>
      <c r="DTE90" s="121"/>
      <c r="DTF90" s="121"/>
      <c r="DTG90" s="121"/>
      <c r="DTH90" s="121"/>
      <c r="DTI90" s="121"/>
      <c r="DTJ90" s="121"/>
      <c r="DTK90" s="121"/>
      <c r="DTL90" s="121"/>
      <c r="DTM90" s="121"/>
      <c r="DTN90" s="121"/>
      <c r="DTO90" s="121"/>
      <c r="DTP90" s="121"/>
      <c r="DTQ90" s="121"/>
      <c r="DTR90" s="121"/>
      <c r="DTS90" s="121"/>
      <c r="DTT90" s="121"/>
      <c r="DTU90" s="121"/>
      <c r="DTV90" s="121"/>
      <c r="DTW90" s="121"/>
      <c r="DTX90" s="121"/>
      <c r="DTY90" s="121"/>
      <c r="DTZ90" s="121"/>
      <c r="DUA90" s="121"/>
      <c r="DUB90" s="121"/>
      <c r="DUC90" s="121"/>
      <c r="DUD90" s="121"/>
      <c r="DUE90" s="121"/>
      <c r="DUF90" s="121"/>
      <c r="DUG90" s="121"/>
      <c r="DUH90" s="121"/>
      <c r="DUI90" s="121"/>
      <c r="DUJ90" s="121"/>
      <c r="DUK90" s="121"/>
      <c r="DUL90" s="121"/>
      <c r="DUM90" s="121"/>
      <c r="DUN90" s="121"/>
      <c r="DUO90" s="121"/>
      <c r="DUP90" s="121"/>
      <c r="DUQ90" s="121"/>
      <c r="DUR90" s="121"/>
      <c r="DUS90" s="121"/>
      <c r="DUT90" s="121"/>
      <c r="DUU90" s="121"/>
      <c r="DUV90" s="121"/>
      <c r="DUW90" s="121"/>
      <c r="DUX90" s="121"/>
      <c r="DUY90" s="121"/>
      <c r="DUZ90" s="121"/>
      <c r="DVA90" s="121"/>
      <c r="DVB90" s="121"/>
      <c r="DVC90" s="121"/>
      <c r="DVD90" s="121"/>
      <c r="DVE90" s="121"/>
      <c r="DVF90" s="121"/>
      <c r="DVG90" s="121"/>
      <c r="DVH90" s="121"/>
      <c r="DVI90" s="121"/>
      <c r="DVJ90" s="121"/>
      <c r="DVK90" s="121"/>
      <c r="DVL90" s="121"/>
      <c r="DVM90" s="121"/>
      <c r="DVN90" s="121"/>
      <c r="DVO90" s="121"/>
      <c r="DVP90" s="121"/>
      <c r="DVQ90" s="121"/>
      <c r="DVR90" s="121"/>
      <c r="DVS90" s="121"/>
      <c r="DVT90" s="121"/>
      <c r="DVU90" s="121"/>
      <c r="DVV90" s="121"/>
      <c r="DVW90" s="121"/>
      <c r="DVX90" s="121"/>
      <c r="DVY90" s="121"/>
      <c r="DVZ90" s="121"/>
      <c r="DWA90" s="121"/>
      <c r="DWB90" s="121"/>
      <c r="DWC90" s="121"/>
      <c r="DWD90" s="121"/>
      <c r="DWE90" s="121"/>
      <c r="DWF90" s="121"/>
      <c r="DWG90" s="121"/>
      <c r="DWH90" s="121"/>
      <c r="DWI90" s="121"/>
      <c r="DWJ90" s="121"/>
      <c r="DWK90" s="121"/>
      <c r="DWL90" s="121"/>
      <c r="DWM90" s="121"/>
      <c r="DWN90" s="121"/>
      <c r="DWO90" s="121"/>
      <c r="DWP90" s="121"/>
      <c r="DWQ90" s="121"/>
      <c r="DWR90" s="121"/>
      <c r="DWS90" s="121"/>
      <c r="DWT90" s="121"/>
      <c r="DWU90" s="121"/>
      <c r="DWV90" s="121"/>
      <c r="DWW90" s="121"/>
      <c r="DWX90" s="121"/>
      <c r="DWY90" s="121"/>
      <c r="DWZ90" s="121"/>
      <c r="DXA90" s="121"/>
      <c r="DXB90" s="121"/>
      <c r="DXC90" s="121"/>
      <c r="DXD90" s="121"/>
      <c r="DXE90" s="121"/>
      <c r="DXF90" s="121"/>
      <c r="DXG90" s="121"/>
      <c r="DXH90" s="121"/>
      <c r="DXI90" s="121"/>
      <c r="DXJ90" s="121"/>
      <c r="DXK90" s="121"/>
      <c r="DXL90" s="121"/>
      <c r="DXM90" s="121"/>
      <c r="DXN90" s="121"/>
      <c r="DXO90" s="121"/>
      <c r="DXP90" s="121"/>
      <c r="DXQ90" s="121"/>
      <c r="DXR90" s="121"/>
      <c r="DXS90" s="121"/>
      <c r="DXT90" s="121"/>
      <c r="DXU90" s="121"/>
      <c r="DXV90" s="121"/>
      <c r="DXW90" s="121"/>
      <c r="DXX90" s="121"/>
      <c r="DXY90" s="121"/>
      <c r="DXZ90" s="121"/>
      <c r="DYA90" s="121"/>
      <c r="DYB90" s="121"/>
      <c r="DYC90" s="121"/>
      <c r="DYD90" s="121"/>
      <c r="DYE90" s="121"/>
      <c r="DYF90" s="121"/>
      <c r="DYG90" s="121"/>
      <c r="DYH90" s="121"/>
      <c r="DYI90" s="121"/>
      <c r="DYJ90" s="121"/>
      <c r="DYK90" s="121"/>
      <c r="DYL90" s="121"/>
      <c r="DYM90" s="121"/>
      <c r="DYN90" s="121"/>
      <c r="DYO90" s="121"/>
      <c r="DYP90" s="121"/>
      <c r="DYQ90" s="121"/>
      <c r="DYR90" s="121"/>
      <c r="DYS90" s="121"/>
      <c r="DYT90" s="121"/>
      <c r="DYU90" s="121"/>
      <c r="DYV90" s="121"/>
      <c r="DYW90" s="121"/>
      <c r="DYX90" s="121"/>
      <c r="DYY90" s="121"/>
      <c r="DYZ90" s="121"/>
      <c r="DZA90" s="121"/>
      <c r="DZB90" s="121"/>
      <c r="DZC90" s="121"/>
      <c r="DZD90" s="121"/>
      <c r="DZE90" s="121"/>
      <c r="DZF90" s="121"/>
      <c r="DZG90" s="121"/>
      <c r="DZH90" s="121"/>
      <c r="DZI90" s="121"/>
      <c r="DZJ90" s="121"/>
      <c r="DZK90" s="121"/>
      <c r="DZL90" s="121"/>
      <c r="DZM90" s="121"/>
      <c r="DZN90" s="121"/>
      <c r="DZO90" s="121"/>
      <c r="DZP90" s="121"/>
      <c r="DZQ90" s="121"/>
      <c r="DZR90" s="121"/>
      <c r="DZS90" s="121"/>
      <c r="DZT90" s="121"/>
      <c r="DZU90" s="121"/>
      <c r="DZV90" s="121"/>
      <c r="DZW90" s="121"/>
      <c r="DZX90" s="121"/>
      <c r="DZY90" s="121"/>
      <c r="DZZ90" s="121"/>
      <c r="EAA90" s="121"/>
      <c r="EAB90" s="121"/>
      <c r="EAC90" s="121"/>
      <c r="EAD90" s="121"/>
      <c r="EAE90" s="121"/>
      <c r="EAF90" s="121"/>
      <c r="EAG90" s="121"/>
      <c r="EAH90" s="121"/>
      <c r="EAI90" s="121"/>
      <c r="EAJ90" s="121"/>
      <c r="EAK90" s="121"/>
      <c r="EAL90" s="121"/>
      <c r="EAM90" s="121"/>
      <c r="EAN90" s="121"/>
      <c r="EAO90" s="121"/>
      <c r="EAP90" s="121"/>
      <c r="EAQ90" s="121"/>
      <c r="EAR90" s="121"/>
      <c r="EAS90" s="121"/>
      <c r="EAT90" s="121"/>
      <c r="EAU90" s="121"/>
      <c r="EAV90" s="121"/>
      <c r="EAW90" s="121"/>
      <c r="EAX90" s="121"/>
      <c r="EAY90" s="121"/>
      <c r="EAZ90" s="121"/>
      <c r="EBA90" s="121"/>
      <c r="EBB90" s="121"/>
      <c r="EBC90" s="121"/>
      <c r="EBD90" s="121"/>
      <c r="EBE90" s="121"/>
      <c r="EBF90" s="121"/>
      <c r="EBG90" s="121"/>
      <c r="EBH90" s="121"/>
      <c r="EBI90" s="121"/>
      <c r="EBJ90" s="121"/>
      <c r="EBK90" s="121"/>
      <c r="EBL90" s="121"/>
      <c r="EBM90" s="121"/>
      <c r="EBN90" s="121"/>
      <c r="EBO90" s="121"/>
      <c r="EBP90" s="121"/>
      <c r="EBQ90" s="121"/>
      <c r="EBR90" s="121"/>
      <c r="EBS90" s="121"/>
      <c r="EBT90" s="121"/>
      <c r="EBU90" s="121"/>
      <c r="EBV90" s="121"/>
      <c r="EBW90" s="121"/>
      <c r="EBX90" s="121"/>
      <c r="EBY90" s="121"/>
      <c r="EBZ90" s="121"/>
      <c r="ECA90" s="121"/>
      <c r="ECB90" s="121"/>
      <c r="ECC90" s="121"/>
      <c r="ECD90" s="121"/>
      <c r="ECE90" s="121"/>
      <c r="ECF90" s="121"/>
      <c r="ECG90" s="121"/>
      <c r="ECH90" s="121"/>
      <c r="ECI90" s="121"/>
      <c r="ECJ90" s="121"/>
      <c r="ECK90" s="121"/>
      <c r="ECL90" s="121"/>
      <c r="ECM90" s="121"/>
      <c r="ECN90" s="121"/>
      <c r="ECO90" s="121"/>
      <c r="ECP90" s="121"/>
      <c r="ECQ90" s="121"/>
      <c r="ECR90" s="121"/>
      <c r="ECS90" s="121"/>
      <c r="ECT90" s="121"/>
      <c r="ECU90" s="121"/>
      <c r="ECV90" s="121"/>
      <c r="ECW90" s="121"/>
      <c r="ECX90" s="121"/>
      <c r="ECY90" s="121"/>
      <c r="ECZ90" s="121"/>
      <c r="EDA90" s="121"/>
      <c r="EDB90" s="121"/>
      <c r="EDC90" s="121"/>
      <c r="EDD90" s="121"/>
      <c r="EDE90" s="121"/>
      <c r="EDF90" s="121"/>
      <c r="EDG90" s="121"/>
      <c r="EDH90" s="121"/>
      <c r="EDI90" s="121"/>
      <c r="EDJ90" s="121"/>
      <c r="EDK90" s="121"/>
      <c r="EDL90" s="121"/>
      <c r="EDM90" s="121"/>
      <c r="EDN90" s="121"/>
      <c r="EDO90" s="121"/>
      <c r="EDP90" s="121"/>
      <c r="EDQ90" s="121"/>
      <c r="EDR90" s="121"/>
      <c r="EDS90" s="121"/>
      <c r="EDT90" s="121"/>
      <c r="EDU90" s="121"/>
      <c r="EDV90" s="121"/>
      <c r="EDW90" s="121"/>
      <c r="EDX90" s="121"/>
      <c r="EDY90" s="121"/>
      <c r="EDZ90" s="121"/>
      <c r="EEA90" s="121"/>
      <c r="EEB90" s="121"/>
      <c r="EEC90" s="121"/>
      <c r="EED90" s="121"/>
      <c r="EEE90" s="121"/>
      <c r="EEF90" s="121"/>
      <c r="EEG90" s="121"/>
      <c r="EEH90" s="121"/>
      <c r="EEI90" s="121"/>
      <c r="EEJ90" s="121"/>
      <c r="EEK90" s="121"/>
      <c r="EEL90" s="121"/>
      <c r="EEM90" s="121"/>
      <c r="EEN90" s="121"/>
      <c r="EEO90" s="121"/>
      <c r="EEP90" s="121"/>
      <c r="EEQ90" s="121"/>
      <c r="EER90" s="121"/>
      <c r="EES90" s="121"/>
      <c r="EET90" s="121"/>
      <c r="EEU90" s="121"/>
      <c r="EEV90" s="121"/>
      <c r="EEW90" s="121"/>
      <c r="EEX90" s="121"/>
      <c r="EEY90" s="121"/>
      <c r="EEZ90" s="121"/>
      <c r="EFA90" s="121"/>
      <c r="EFB90" s="121"/>
      <c r="EFC90" s="121"/>
      <c r="EFD90" s="121"/>
      <c r="EFE90" s="121"/>
      <c r="EFF90" s="121"/>
      <c r="EFG90" s="121"/>
      <c r="EFH90" s="121"/>
      <c r="EFI90" s="121"/>
      <c r="EFJ90" s="121"/>
      <c r="EFK90" s="121"/>
      <c r="EFL90" s="121"/>
      <c r="EFM90" s="121"/>
      <c r="EFN90" s="121"/>
      <c r="EFO90" s="121"/>
      <c r="EFP90" s="121"/>
      <c r="EFQ90" s="121"/>
      <c r="EFR90" s="121"/>
      <c r="EFS90" s="121"/>
      <c r="EFT90" s="121"/>
      <c r="EFU90" s="121"/>
      <c r="EFV90" s="121"/>
      <c r="EFW90" s="121"/>
      <c r="EFX90" s="121"/>
      <c r="EFY90" s="121"/>
      <c r="EFZ90" s="121"/>
      <c r="EGA90" s="121"/>
      <c r="EGB90" s="121"/>
      <c r="EGC90" s="121"/>
      <c r="EGD90" s="121"/>
      <c r="EGE90" s="121"/>
      <c r="EGF90" s="121"/>
      <c r="EGG90" s="121"/>
      <c r="EGH90" s="121"/>
      <c r="EGI90" s="121"/>
      <c r="EGJ90" s="121"/>
      <c r="EGK90" s="121"/>
      <c r="EGL90" s="121"/>
      <c r="EGM90" s="121"/>
      <c r="EGN90" s="121"/>
      <c r="EGO90" s="121"/>
      <c r="EGP90" s="121"/>
      <c r="EGQ90" s="121"/>
      <c r="EGR90" s="121"/>
      <c r="EGS90" s="121"/>
      <c r="EGT90" s="121"/>
      <c r="EGU90" s="121"/>
      <c r="EGV90" s="121"/>
      <c r="EGW90" s="121"/>
      <c r="EGX90" s="121"/>
      <c r="EGY90" s="121"/>
      <c r="EGZ90" s="121"/>
      <c r="EHA90" s="121"/>
      <c r="EHB90" s="121"/>
      <c r="EHC90" s="121"/>
      <c r="EHD90" s="121"/>
      <c r="EHE90" s="121"/>
      <c r="EHF90" s="121"/>
      <c r="EHG90" s="121"/>
      <c r="EHH90" s="121"/>
      <c r="EHI90" s="121"/>
      <c r="EHJ90" s="121"/>
      <c r="EHK90" s="121"/>
      <c r="EHL90" s="121"/>
      <c r="EHM90" s="121"/>
      <c r="EHN90" s="121"/>
      <c r="EHO90" s="121"/>
      <c r="EHP90" s="121"/>
      <c r="EHQ90" s="121"/>
      <c r="EHR90" s="121"/>
      <c r="EHS90" s="121"/>
      <c r="EHT90" s="121"/>
      <c r="EHU90" s="121"/>
      <c r="EHV90" s="121"/>
      <c r="EHW90" s="121"/>
      <c r="EHX90" s="121"/>
      <c r="EHY90" s="121"/>
      <c r="EHZ90" s="121"/>
      <c r="EIA90" s="121"/>
      <c r="EIB90" s="121"/>
      <c r="EIC90" s="121"/>
      <c r="EID90" s="121"/>
      <c r="EIE90" s="121"/>
      <c r="EIF90" s="121"/>
      <c r="EIG90" s="121"/>
      <c r="EIH90" s="121"/>
      <c r="EII90" s="121"/>
      <c r="EIJ90" s="121"/>
      <c r="EIK90" s="121"/>
      <c r="EIL90" s="121"/>
      <c r="EIM90" s="121"/>
      <c r="EIN90" s="121"/>
      <c r="EIO90" s="121"/>
      <c r="EIP90" s="121"/>
      <c r="EIQ90" s="121"/>
      <c r="EIR90" s="121"/>
      <c r="EIS90" s="121"/>
      <c r="EIT90" s="121"/>
      <c r="EIU90" s="121"/>
      <c r="EIV90" s="121"/>
      <c r="EIW90" s="121"/>
      <c r="EIX90" s="121"/>
      <c r="EIY90" s="121"/>
      <c r="EIZ90" s="121"/>
      <c r="EJA90" s="121"/>
      <c r="EJB90" s="121"/>
      <c r="EJC90" s="121"/>
      <c r="EJD90" s="121"/>
      <c r="EJE90" s="121"/>
      <c r="EJF90" s="121"/>
      <c r="EJG90" s="121"/>
      <c r="EJH90" s="121"/>
      <c r="EJI90" s="121"/>
      <c r="EJJ90" s="121"/>
      <c r="EJK90" s="121"/>
      <c r="EJL90" s="121"/>
      <c r="EJM90" s="121"/>
      <c r="EJN90" s="121"/>
      <c r="EJO90" s="121"/>
      <c r="EJP90" s="121"/>
      <c r="EJQ90" s="121"/>
      <c r="EJR90" s="121"/>
      <c r="EJS90" s="121"/>
      <c r="EJT90" s="121"/>
      <c r="EJU90" s="121"/>
      <c r="EJV90" s="121"/>
      <c r="EJW90" s="121"/>
      <c r="EJX90" s="121"/>
      <c r="EJY90" s="121"/>
      <c r="EJZ90" s="121"/>
      <c r="EKA90" s="121"/>
      <c r="EKB90" s="121"/>
      <c r="EKC90" s="121"/>
      <c r="EKD90" s="121"/>
      <c r="EKE90" s="121"/>
      <c r="EKF90" s="121"/>
      <c r="EKG90" s="121"/>
      <c r="EKH90" s="121"/>
      <c r="EKI90" s="121"/>
      <c r="EKJ90" s="121"/>
      <c r="EKK90" s="121"/>
      <c r="EKL90" s="121"/>
      <c r="EKM90" s="121"/>
      <c r="EKN90" s="121"/>
      <c r="EKO90" s="121"/>
      <c r="EKP90" s="121"/>
      <c r="EKQ90" s="121"/>
      <c r="EKR90" s="121"/>
      <c r="EKS90" s="121"/>
      <c r="EKT90" s="121"/>
      <c r="EKU90" s="121"/>
      <c r="EKV90" s="121"/>
      <c r="EKW90" s="121"/>
      <c r="EKX90" s="121"/>
      <c r="EKY90" s="121"/>
      <c r="EKZ90" s="121"/>
      <c r="ELA90" s="121"/>
      <c r="ELB90" s="121"/>
      <c r="ELC90" s="121"/>
      <c r="ELD90" s="121"/>
      <c r="ELE90" s="121"/>
      <c r="ELF90" s="121"/>
      <c r="ELG90" s="121"/>
      <c r="ELH90" s="121"/>
      <c r="ELI90" s="121"/>
      <c r="ELJ90" s="121"/>
      <c r="ELK90" s="121"/>
      <c r="ELL90" s="121"/>
      <c r="ELM90" s="121"/>
      <c r="ELN90" s="121"/>
      <c r="ELO90" s="121"/>
      <c r="ELP90" s="121"/>
      <c r="ELQ90" s="121"/>
      <c r="ELR90" s="121"/>
      <c r="ELS90" s="121"/>
      <c r="ELT90" s="121"/>
      <c r="ELU90" s="121"/>
      <c r="ELV90" s="121"/>
      <c r="ELW90" s="121"/>
      <c r="ELX90" s="121"/>
      <c r="ELY90" s="121"/>
      <c r="ELZ90" s="121"/>
      <c r="EMA90" s="121"/>
      <c r="EMB90" s="121"/>
      <c r="EMC90" s="121"/>
      <c r="EMD90" s="121"/>
      <c r="EME90" s="121"/>
      <c r="EMF90" s="121"/>
      <c r="EMG90" s="121"/>
      <c r="EMH90" s="121"/>
      <c r="EMI90" s="121"/>
      <c r="EMJ90" s="121"/>
      <c r="EMK90" s="121"/>
      <c r="EML90" s="121"/>
      <c r="EMM90" s="121"/>
      <c r="EMN90" s="121"/>
      <c r="EMO90" s="121"/>
      <c r="EMP90" s="121"/>
      <c r="EMQ90" s="121"/>
      <c r="EMR90" s="121"/>
      <c r="EMS90" s="121"/>
      <c r="EMT90" s="121"/>
      <c r="EMU90" s="121"/>
      <c r="EMV90" s="121"/>
      <c r="EMW90" s="121"/>
      <c r="EMX90" s="121"/>
      <c r="EMY90" s="121"/>
      <c r="EMZ90" s="121"/>
      <c r="ENA90" s="121"/>
      <c r="ENB90" s="121"/>
      <c r="ENC90" s="121"/>
      <c r="END90" s="121"/>
      <c r="ENE90" s="121"/>
      <c r="ENF90" s="121"/>
      <c r="ENG90" s="121"/>
      <c r="ENH90" s="121"/>
      <c r="ENI90" s="121"/>
      <c r="ENJ90" s="121"/>
      <c r="ENK90" s="121"/>
      <c r="ENL90" s="121"/>
      <c r="ENM90" s="121"/>
      <c r="ENN90" s="121"/>
      <c r="ENO90" s="121"/>
      <c r="ENP90" s="121"/>
      <c r="ENQ90" s="121"/>
      <c r="ENR90" s="121"/>
      <c r="ENS90" s="121"/>
      <c r="ENT90" s="121"/>
      <c r="ENU90" s="121"/>
      <c r="ENV90" s="121"/>
      <c r="ENW90" s="121"/>
      <c r="ENX90" s="121"/>
      <c r="ENY90" s="121"/>
      <c r="ENZ90" s="121"/>
      <c r="EOA90" s="121"/>
      <c r="EOB90" s="121"/>
      <c r="EOC90" s="121"/>
      <c r="EOD90" s="121"/>
      <c r="EOE90" s="121"/>
      <c r="EOF90" s="121"/>
      <c r="EOG90" s="121"/>
      <c r="EOH90" s="121"/>
      <c r="EOI90" s="121"/>
      <c r="EOJ90" s="121"/>
      <c r="EOK90" s="121"/>
      <c r="EOL90" s="121"/>
      <c r="EOM90" s="121"/>
      <c r="EON90" s="121"/>
      <c r="EOO90" s="121"/>
      <c r="EOP90" s="121"/>
      <c r="EOQ90" s="121"/>
      <c r="EOR90" s="121"/>
      <c r="EOS90" s="121"/>
      <c r="EOT90" s="121"/>
      <c r="EOU90" s="121"/>
      <c r="EOV90" s="121"/>
      <c r="EOW90" s="121"/>
      <c r="EOX90" s="121"/>
      <c r="EOY90" s="121"/>
      <c r="EOZ90" s="121"/>
      <c r="EPA90" s="121"/>
      <c r="EPB90" s="121"/>
      <c r="EPC90" s="121"/>
      <c r="EPD90" s="121"/>
      <c r="EPE90" s="121"/>
      <c r="EPF90" s="121"/>
      <c r="EPG90" s="121"/>
      <c r="EPH90" s="121"/>
      <c r="EPI90" s="121"/>
      <c r="EPJ90" s="121"/>
      <c r="EPK90" s="121"/>
      <c r="EPL90" s="121"/>
      <c r="EPM90" s="121"/>
      <c r="EPN90" s="121"/>
      <c r="EPO90" s="121"/>
      <c r="EPP90" s="121"/>
      <c r="EPQ90" s="121"/>
      <c r="EPR90" s="121"/>
      <c r="EPS90" s="121"/>
      <c r="EPT90" s="121"/>
      <c r="EPU90" s="121"/>
      <c r="EPV90" s="121"/>
      <c r="EPW90" s="121"/>
      <c r="EPX90" s="121"/>
      <c r="EPY90" s="121"/>
      <c r="EPZ90" s="121"/>
      <c r="EQA90" s="121"/>
      <c r="EQB90" s="121"/>
      <c r="EQC90" s="121"/>
      <c r="EQD90" s="121"/>
      <c r="EQE90" s="121"/>
      <c r="EQF90" s="121"/>
      <c r="EQG90" s="121"/>
      <c r="EQH90" s="121"/>
      <c r="EQI90" s="121"/>
      <c r="EQJ90" s="121"/>
      <c r="EQK90" s="121"/>
      <c r="EQL90" s="121"/>
      <c r="EQM90" s="121"/>
      <c r="EQN90" s="121"/>
      <c r="EQO90" s="121"/>
      <c r="EQP90" s="121"/>
      <c r="EQQ90" s="121"/>
      <c r="EQR90" s="121"/>
      <c r="EQS90" s="121"/>
      <c r="EQT90" s="121"/>
      <c r="EQU90" s="121"/>
      <c r="EQV90" s="121"/>
      <c r="EQW90" s="121"/>
      <c r="EQX90" s="121"/>
      <c r="EQY90" s="121"/>
      <c r="EQZ90" s="121"/>
      <c r="ERA90" s="121"/>
      <c r="ERB90" s="121"/>
      <c r="ERC90" s="121"/>
      <c r="ERD90" s="121"/>
      <c r="ERE90" s="121"/>
      <c r="ERF90" s="121"/>
      <c r="ERG90" s="121"/>
      <c r="ERH90" s="121"/>
      <c r="ERI90" s="121"/>
      <c r="ERJ90" s="121"/>
      <c r="ERK90" s="121"/>
      <c r="ERL90" s="121"/>
      <c r="ERM90" s="121"/>
      <c r="ERN90" s="121"/>
      <c r="ERO90" s="121"/>
      <c r="ERP90" s="121"/>
      <c r="ERQ90" s="121"/>
      <c r="ERR90" s="121"/>
      <c r="ERS90" s="121"/>
      <c r="ERT90" s="121"/>
      <c r="ERU90" s="121"/>
      <c r="ERV90" s="121"/>
      <c r="ERW90" s="121"/>
      <c r="ERX90" s="121"/>
      <c r="ERY90" s="121"/>
      <c r="ERZ90" s="121"/>
      <c r="ESA90" s="121"/>
      <c r="ESB90" s="121"/>
      <c r="ESC90" s="121"/>
      <c r="ESD90" s="121"/>
      <c r="ESE90" s="121"/>
      <c r="ESF90" s="121"/>
      <c r="ESG90" s="121"/>
      <c r="ESH90" s="121"/>
      <c r="ESI90" s="121"/>
      <c r="ESJ90" s="121"/>
      <c r="ESK90" s="121"/>
      <c r="ESL90" s="121"/>
      <c r="ESM90" s="121"/>
      <c r="ESN90" s="121"/>
      <c r="ESO90" s="121"/>
      <c r="ESP90" s="121"/>
      <c r="ESQ90" s="121"/>
      <c r="ESR90" s="121"/>
      <c r="ESS90" s="121"/>
      <c r="EST90" s="121"/>
      <c r="ESU90" s="121"/>
      <c r="ESV90" s="121"/>
      <c r="ESW90" s="121"/>
      <c r="ESX90" s="121"/>
      <c r="ESY90" s="121"/>
      <c r="ESZ90" s="121"/>
      <c r="ETA90" s="121"/>
      <c r="ETB90" s="121"/>
      <c r="ETC90" s="121"/>
      <c r="ETD90" s="121"/>
      <c r="ETE90" s="121"/>
      <c r="ETF90" s="121"/>
      <c r="ETG90" s="121"/>
      <c r="ETH90" s="121"/>
      <c r="ETI90" s="121"/>
      <c r="ETJ90" s="121"/>
      <c r="ETK90" s="121"/>
      <c r="ETL90" s="121"/>
      <c r="ETM90" s="121"/>
      <c r="ETN90" s="121"/>
      <c r="ETO90" s="121"/>
      <c r="ETP90" s="121"/>
      <c r="ETQ90" s="121"/>
      <c r="ETR90" s="121"/>
      <c r="ETS90" s="121"/>
      <c r="ETT90" s="121"/>
      <c r="ETU90" s="121"/>
      <c r="ETV90" s="121"/>
      <c r="ETW90" s="121"/>
      <c r="ETX90" s="121"/>
      <c r="ETY90" s="121"/>
      <c r="ETZ90" s="121"/>
      <c r="EUA90" s="121"/>
      <c r="EUB90" s="121"/>
      <c r="EUC90" s="121"/>
      <c r="EUD90" s="121"/>
      <c r="EUE90" s="121"/>
      <c r="EUF90" s="121"/>
      <c r="EUG90" s="121"/>
      <c r="EUH90" s="121"/>
      <c r="EUI90" s="121"/>
      <c r="EUJ90" s="121"/>
      <c r="EUK90" s="121"/>
      <c r="EUL90" s="121"/>
      <c r="EUM90" s="121"/>
      <c r="EUN90" s="121"/>
      <c r="EUO90" s="121"/>
      <c r="EUP90" s="121"/>
      <c r="EUQ90" s="121"/>
      <c r="EUR90" s="121"/>
      <c r="EUS90" s="121"/>
      <c r="EUT90" s="121"/>
      <c r="EUU90" s="121"/>
      <c r="EUV90" s="121"/>
      <c r="EUW90" s="121"/>
      <c r="EUX90" s="121"/>
      <c r="EUY90" s="121"/>
      <c r="EUZ90" s="121"/>
      <c r="EVA90" s="121"/>
      <c r="EVB90" s="121"/>
      <c r="EVC90" s="121"/>
      <c r="EVD90" s="121"/>
      <c r="EVE90" s="121"/>
      <c r="EVF90" s="121"/>
      <c r="EVG90" s="121"/>
      <c r="EVH90" s="121"/>
      <c r="EVI90" s="121"/>
      <c r="EVJ90" s="121"/>
      <c r="EVK90" s="121"/>
      <c r="EVL90" s="121"/>
      <c r="EVM90" s="121"/>
      <c r="EVN90" s="121"/>
      <c r="EVO90" s="121"/>
      <c r="EVP90" s="121"/>
      <c r="EVQ90" s="121"/>
      <c r="EVR90" s="121"/>
      <c r="EVS90" s="121"/>
      <c r="EVT90" s="121"/>
      <c r="EVU90" s="121"/>
      <c r="EVV90" s="121"/>
      <c r="EVW90" s="121"/>
      <c r="EVX90" s="121"/>
      <c r="EVY90" s="121"/>
      <c r="EVZ90" s="121"/>
      <c r="EWA90" s="121"/>
      <c r="EWB90" s="121"/>
      <c r="EWC90" s="121"/>
      <c r="EWD90" s="121"/>
      <c r="EWE90" s="121"/>
      <c r="EWF90" s="121"/>
      <c r="EWG90" s="121"/>
      <c r="EWH90" s="121"/>
      <c r="EWI90" s="121"/>
      <c r="EWJ90" s="121"/>
      <c r="EWK90" s="121"/>
      <c r="EWL90" s="121"/>
      <c r="EWM90" s="121"/>
      <c r="EWN90" s="121"/>
      <c r="EWO90" s="121"/>
      <c r="EWP90" s="121"/>
      <c r="EWQ90" s="121"/>
      <c r="EWR90" s="121"/>
      <c r="EWS90" s="121"/>
      <c r="EWT90" s="121"/>
      <c r="EWU90" s="121"/>
      <c r="EWV90" s="121"/>
      <c r="EWW90" s="121"/>
      <c r="EWX90" s="121"/>
      <c r="EWY90" s="121"/>
      <c r="EWZ90" s="121"/>
      <c r="EXA90" s="121"/>
      <c r="EXB90" s="121"/>
      <c r="EXC90" s="121"/>
      <c r="EXD90" s="121"/>
      <c r="EXE90" s="121"/>
      <c r="EXF90" s="121"/>
      <c r="EXG90" s="121"/>
      <c r="EXH90" s="121"/>
      <c r="EXI90" s="121"/>
      <c r="EXJ90" s="121"/>
      <c r="EXK90" s="121"/>
      <c r="EXL90" s="121"/>
      <c r="EXM90" s="121"/>
      <c r="EXN90" s="121"/>
      <c r="EXO90" s="121"/>
      <c r="EXP90" s="121"/>
      <c r="EXQ90" s="121"/>
      <c r="EXR90" s="121"/>
      <c r="EXS90" s="121"/>
      <c r="EXT90" s="121"/>
      <c r="EXU90" s="121"/>
      <c r="EXV90" s="121"/>
      <c r="EXW90" s="121"/>
      <c r="EXX90" s="121"/>
      <c r="EXY90" s="121"/>
      <c r="EXZ90" s="121"/>
      <c r="EYA90" s="121"/>
      <c r="EYB90" s="121"/>
      <c r="EYC90" s="121"/>
      <c r="EYD90" s="121"/>
      <c r="EYE90" s="121"/>
      <c r="EYF90" s="121"/>
      <c r="EYG90" s="121"/>
      <c r="EYH90" s="121"/>
      <c r="EYI90" s="121"/>
      <c r="EYJ90" s="121"/>
      <c r="EYK90" s="121"/>
      <c r="EYL90" s="121"/>
      <c r="EYM90" s="121"/>
      <c r="EYN90" s="121"/>
      <c r="EYO90" s="121"/>
      <c r="EYP90" s="121"/>
      <c r="EYQ90" s="121"/>
      <c r="EYR90" s="121"/>
      <c r="EYS90" s="121"/>
      <c r="EYT90" s="121"/>
      <c r="EYU90" s="121"/>
      <c r="EYV90" s="121"/>
      <c r="EYW90" s="121"/>
      <c r="EYX90" s="121"/>
      <c r="EYY90" s="121"/>
      <c r="EYZ90" s="121"/>
      <c r="EZA90" s="121"/>
      <c r="EZB90" s="121"/>
      <c r="EZC90" s="121"/>
      <c r="EZD90" s="121"/>
      <c r="EZE90" s="121"/>
      <c r="EZF90" s="121"/>
      <c r="EZG90" s="121"/>
      <c r="EZH90" s="121"/>
      <c r="EZI90" s="121"/>
      <c r="EZJ90" s="121"/>
      <c r="EZK90" s="121"/>
      <c r="EZL90" s="121"/>
      <c r="EZM90" s="121"/>
      <c r="EZN90" s="121"/>
      <c r="EZO90" s="121"/>
      <c r="EZP90" s="121"/>
      <c r="EZQ90" s="121"/>
      <c r="EZR90" s="121"/>
      <c r="EZS90" s="121"/>
      <c r="EZT90" s="121"/>
      <c r="EZU90" s="121"/>
      <c r="EZV90" s="121"/>
      <c r="EZW90" s="121"/>
      <c r="EZX90" s="121"/>
      <c r="EZY90" s="121"/>
      <c r="EZZ90" s="121"/>
      <c r="FAA90" s="121"/>
      <c r="FAB90" s="121"/>
      <c r="FAC90" s="121"/>
      <c r="FAD90" s="121"/>
      <c r="FAE90" s="121"/>
      <c r="FAF90" s="121"/>
      <c r="FAG90" s="121"/>
      <c r="FAH90" s="121"/>
      <c r="FAI90" s="121"/>
      <c r="FAJ90" s="121"/>
      <c r="FAK90" s="121"/>
      <c r="FAL90" s="121"/>
      <c r="FAM90" s="121"/>
      <c r="FAN90" s="121"/>
      <c r="FAO90" s="121"/>
      <c r="FAP90" s="121"/>
      <c r="FAQ90" s="121"/>
      <c r="FAR90" s="121"/>
      <c r="FAS90" s="121"/>
      <c r="FAT90" s="121"/>
      <c r="FAU90" s="121"/>
      <c r="FAV90" s="121"/>
      <c r="FAW90" s="121"/>
      <c r="FAX90" s="121"/>
      <c r="FAY90" s="121"/>
      <c r="FAZ90" s="121"/>
      <c r="FBA90" s="121"/>
      <c r="FBB90" s="121"/>
      <c r="FBC90" s="121"/>
      <c r="FBD90" s="121"/>
      <c r="FBE90" s="121"/>
      <c r="FBF90" s="121"/>
      <c r="FBG90" s="121"/>
      <c r="FBH90" s="121"/>
      <c r="FBI90" s="121"/>
      <c r="FBJ90" s="121"/>
      <c r="FBK90" s="121"/>
      <c r="FBL90" s="121"/>
      <c r="FBM90" s="121"/>
      <c r="FBN90" s="121"/>
      <c r="FBO90" s="121"/>
      <c r="FBP90" s="121"/>
      <c r="FBQ90" s="121"/>
      <c r="FBR90" s="121"/>
      <c r="FBS90" s="121"/>
      <c r="FBT90" s="121"/>
      <c r="FBU90" s="121"/>
      <c r="FBV90" s="121"/>
      <c r="FBW90" s="121"/>
      <c r="FBX90" s="121"/>
      <c r="FBY90" s="121"/>
      <c r="FBZ90" s="121"/>
      <c r="FCA90" s="121"/>
      <c r="FCB90" s="121"/>
      <c r="FCC90" s="121"/>
      <c r="FCD90" s="121"/>
      <c r="FCE90" s="121"/>
      <c r="FCF90" s="121"/>
      <c r="FCG90" s="121"/>
      <c r="FCH90" s="121"/>
      <c r="FCI90" s="121"/>
      <c r="FCJ90" s="121"/>
      <c r="FCK90" s="121"/>
      <c r="FCL90" s="121"/>
      <c r="FCM90" s="121"/>
      <c r="FCN90" s="121"/>
      <c r="FCO90" s="121"/>
      <c r="FCP90" s="121"/>
      <c r="FCQ90" s="121"/>
      <c r="FCR90" s="121"/>
      <c r="FCS90" s="121"/>
      <c r="FCT90" s="121"/>
      <c r="FCU90" s="121"/>
      <c r="FCV90" s="121"/>
      <c r="FCW90" s="121"/>
      <c r="FCX90" s="121"/>
      <c r="FCY90" s="121"/>
      <c r="FCZ90" s="121"/>
      <c r="FDA90" s="121"/>
      <c r="FDB90" s="121"/>
      <c r="FDC90" s="121"/>
      <c r="FDD90" s="121"/>
      <c r="FDE90" s="121"/>
      <c r="FDF90" s="121"/>
      <c r="FDG90" s="121"/>
      <c r="FDH90" s="121"/>
      <c r="FDI90" s="121"/>
      <c r="FDJ90" s="121"/>
      <c r="FDK90" s="121"/>
      <c r="FDL90" s="121"/>
      <c r="FDM90" s="121"/>
      <c r="FDN90" s="121"/>
      <c r="FDO90" s="121"/>
      <c r="FDP90" s="121"/>
      <c r="FDQ90" s="121"/>
      <c r="FDR90" s="121"/>
      <c r="FDS90" s="121"/>
      <c r="FDT90" s="121"/>
      <c r="FDU90" s="121"/>
      <c r="FDV90" s="121"/>
      <c r="FDW90" s="121"/>
      <c r="FDX90" s="121"/>
      <c r="FDY90" s="121"/>
      <c r="FDZ90" s="121"/>
      <c r="FEA90" s="121"/>
      <c r="FEB90" s="121"/>
      <c r="FEC90" s="121"/>
      <c r="FED90" s="121"/>
      <c r="FEE90" s="121"/>
      <c r="FEF90" s="121"/>
      <c r="FEG90" s="121"/>
      <c r="FEH90" s="121"/>
      <c r="FEI90" s="121"/>
      <c r="FEJ90" s="121"/>
      <c r="FEK90" s="121"/>
      <c r="FEL90" s="121"/>
      <c r="FEM90" s="121"/>
      <c r="FEN90" s="121"/>
      <c r="FEO90" s="121"/>
      <c r="FEP90" s="121"/>
      <c r="FEQ90" s="121"/>
      <c r="FER90" s="121"/>
      <c r="FES90" s="121"/>
      <c r="FET90" s="121"/>
      <c r="FEU90" s="121"/>
      <c r="FEV90" s="121"/>
      <c r="FEW90" s="121"/>
      <c r="FEX90" s="121"/>
      <c r="FEY90" s="121"/>
      <c r="FEZ90" s="121"/>
      <c r="FFA90" s="121"/>
      <c r="FFB90" s="121"/>
      <c r="FFC90" s="121"/>
      <c r="FFD90" s="121"/>
      <c r="FFE90" s="121"/>
      <c r="FFF90" s="121"/>
      <c r="FFG90" s="121"/>
      <c r="FFH90" s="121"/>
      <c r="FFI90" s="121"/>
      <c r="FFJ90" s="121"/>
      <c r="FFK90" s="121"/>
      <c r="FFL90" s="121"/>
      <c r="FFM90" s="121"/>
      <c r="FFN90" s="121"/>
      <c r="FFO90" s="121"/>
      <c r="FFP90" s="121"/>
      <c r="FFQ90" s="121"/>
      <c r="FFR90" s="121"/>
      <c r="FFS90" s="121"/>
      <c r="FFT90" s="121"/>
      <c r="FFU90" s="121"/>
      <c r="FFV90" s="121"/>
      <c r="FFW90" s="121"/>
      <c r="FFX90" s="121"/>
      <c r="FFY90" s="121"/>
      <c r="FFZ90" s="121"/>
      <c r="FGA90" s="121"/>
      <c r="FGB90" s="121"/>
      <c r="FGC90" s="121"/>
      <c r="FGD90" s="121"/>
      <c r="FGE90" s="121"/>
      <c r="FGF90" s="121"/>
      <c r="FGG90" s="121"/>
      <c r="FGH90" s="121"/>
      <c r="FGI90" s="121"/>
      <c r="FGJ90" s="121"/>
      <c r="FGK90" s="121"/>
      <c r="FGL90" s="121"/>
      <c r="FGM90" s="121"/>
      <c r="FGN90" s="121"/>
      <c r="FGO90" s="121"/>
      <c r="FGP90" s="121"/>
      <c r="FGQ90" s="121"/>
      <c r="FGR90" s="121"/>
      <c r="FGS90" s="121"/>
      <c r="FGT90" s="121"/>
      <c r="FGU90" s="121"/>
      <c r="FGV90" s="121"/>
      <c r="FGW90" s="121"/>
      <c r="FGX90" s="121"/>
      <c r="FGY90" s="121"/>
      <c r="FGZ90" s="121"/>
      <c r="FHA90" s="121"/>
      <c r="FHB90" s="121"/>
      <c r="FHC90" s="121"/>
      <c r="FHD90" s="121"/>
      <c r="FHE90" s="121"/>
      <c r="FHF90" s="121"/>
      <c r="FHG90" s="121"/>
      <c r="FHH90" s="121"/>
      <c r="FHI90" s="121"/>
      <c r="FHJ90" s="121"/>
      <c r="FHK90" s="121"/>
      <c r="FHL90" s="121"/>
      <c r="FHM90" s="121"/>
      <c r="FHN90" s="121"/>
      <c r="FHO90" s="121"/>
      <c r="FHP90" s="121"/>
      <c r="FHQ90" s="121"/>
      <c r="FHR90" s="121"/>
      <c r="FHS90" s="121"/>
      <c r="FHT90" s="121"/>
      <c r="FHU90" s="121"/>
      <c r="FHV90" s="121"/>
      <c r="FHW90" s="121"/>
      <c r="FHX90" s="121"/>
      <c r="FHY90" s="121"/>
      <c r="FHZ90" s="121"/>
      <c r="FIA90" s="121"/>
      <c r="FIB90" s="121"/>
      <c r="FIC90" s="121"/>
      <c r="FID90" s="121"/>
      <c r="FIE90" s="121"/>
      <c r="FIF90" s="121"/>
      <c r="FIG90" s="121"/>
      <c r="FIH90" s="121"/>
      <c r="FII90" s="121"/>
      <c r="FIJ90" s="121"/>
      <c r="FIK90" s="121"/>
      <c r="FIL90" s="121"/>
      <c r="FIM90" s="121"/>
      <c r="FIN90" s="121"/>
      <c r="FIO90" s="121"/>
      <c r="FIP90" s="121"/>
      <c r="FIQ90" s="121"/>
      <c r="FIR90" s="121"/>
      <c r="FIS90" s="121"/>
      <c r="FIT90" s="121"/>
      <c r="FIU90" s="121"/>
      <c r="FIV90" s="121"/>
      <c r="FIW90" s="121"/>
      <c r="FIX90" s="121"/>
      <c r="FIY90" s="121"/>
      <c r="FIZ90" s="121"/>
      <c r="FJA90" s="121"/>
      <c r="FJB90" s="121"/>
      <c r="FJC90" s="121"/>
      <c r="FJD90" s="121"/>
      <c r="FJE90" s="121"/>
      <c r="FJF90" s="121"/>
      <c r="FJG90" s="121"/>
      <c r="FJH90" s="121"/>
      <c r="FJI90" s="121"/>
      <c r="FJJ90" s="121"/>
      <c r="FJK90" s="121"/>
      <c r="FJL90" s="121"/>
      <c r="FJM90" s="121"/>
      <c r="FJN90" s="121"/>
      <c r="FJO90" s="121"/>
      <c r="FJP90" s="121"/>
      <c r="FJQ90" s="121"/>
      <c r="FJR90" s="121"/>
      <c r="FJS90" s="121"/>
      <c r="FJT90" s="121"/>
      <c r="FJU90" s="121"/>
      <c r="FJV90" s="121"/>
      <c r="FJW90" s="121"/>
      <c r="FJX90" s="121"/>
      <c r="FJY90" s="121"/>
      <c r="FJZ90" s="121"/>
      <c r="FKA90" s="121"/>
      <c r="FKB90" s="121"/>
      <c r="FKC90" s="121"/>
      <c r="FKD90" s="121"/>
      <c r="FKE90" s="121"/>
      <c r="FKF90" s="121"/>
      <c r="FKG90" s="121"/>
      <c r="FKH90" s="121"/>
      <c r="FKI90" s="121"/>
      <c r="FKJ90" s="121"/>
      <c r="FKK90" s="121"/>
      <c r="FKL90" s="121"/>
      <c r="FKM90" s="121"/>
      <c r="FKN90" s="121"/>
      <c r="FKO90" s="121"/>
      <c r="FKP90" s="121"/>
      <c r="FKQ90" s="121"/>
      <c r="FKR90" s="121"/>
      <c r="FKS90" s="121"/>
      <c r="FKT90" s="121"/>
      <c r="FKU90" s="121"/>
      <c r="FKV90" s="121"/>
      <c r="FKW90" s="121"/>
      <c r="FKX90" s="121"/>
      <c r="FKY90" s="121"/>
      <c r="FKZ90" s="121"/>
      <c r="FLA90" s="121"/>
      <c r="FLB90" s="121"/>
      <c r="FLC90" s="121"/>
      <c r="FLD90" s="121"/>
      <c r="FLE90" s="121"/>
      <c r="FLF90" s="121"/>
      <c r="FLG90" s="121"/>
      <c r="FLH90" s="121"/>
      <c r="FLI90" s="121"/>
      <c r="FLJ90" s="121"/>
      <c r="FLK90" s="121"/>
      <c r="FLL90" s="121"/>
      <c r="FLM90" s="121"/>
      <c r="FLN90" s="121"/>
      <c r="FLO90" s="121"/>
      <c r="FLP90" s="121"/>
      <c r="FLQ90" s="121"/>
      <c r="FLR90" s="121"/>
      <c r="FLS90" s="121"/>
      <c r="FLT90" s="121"/>
      <c r="FLU90" s="121"/>
      <c r="FLV90" s="121"/>
      <c r="FLW90" s="121"/>
      <c r="FLX90" s="121"/>
      <c r="FLY90" s="121"/>
      <c r="FLZ90" s="121"/>
      <c r="FMA90" s="121"/>
      <c r="FMB90" s="121"/>
      <c r="FMC90" s="121"/>
      <c r="FMD90" s="121"/>
      <c r="FME90" s="121"/>
      <c r="FMF90" s="121"/>
      <c r="FMG90" s="121"/>
      <c r="FMH90" s="121"/>
      <c r="FMI90" s="121"/>
      <c r="FMJ90" s="121"/>
      <c r="FMK90" s="121"/>
      <c r="FML90" s="121"/>
      <c r="FMM90" s="121"/>
      <c r="FMN90" s="121"/>
      <c r="FMO90" s="121"/>
      <c r="FMP90" s="121"/>
      <c r="FMQ90" s="121"/>
      <c r="FMR90" s="121"/>
      <c r="FMS90" s="121"/>
      <c r="FMT90" s="121"/>
      <c r="FMU90" s="121"/>
      <c r="FMV90" s="121"/>
      <c r="FMW90" s="121"/>
      <c r="FMX90" s="121"/>
      <c r="FMY90" s="121"/>
      <c r="FMZ90" s="121"/>
      <c r="FNA90" s="121"/>
      <c r="FNB90" s="121"/>
      <c r="FNC90" s="121"/>
      <c r="FND90" s="121"/>
      <c r="FNE90" s="121"/>
      <c r="FNF90" s="121"/>
      <c r="FNG90" s="121"/>
      <c r="FNH90" s="121"/>
      <c r="FNI90" s="121"/>
      <c r="FNJ90" s="121"/>
      <c r="FNK90" s="121"/>
      <c r="FNL90" s="121"/>
      <c r="FNM90" s="121"/>
      <c r="FNN90" s="121"/>
      <c r="FNO90" s="121"/>
      <c r="FNP90" s="121"/>
      <c r="FNQ90" s="121"/>
      <c r="FNR90" s="121"/>
      <c r="FNS90" s="121"/>
      <c r="FNT90" s="121"/>
      <c r="FNU90" s="121"/>
      <c r="FNV90" s="121"/>
      <c r="FNW90" s="121"/>
      <c r="FNX90" s="121"/>
      <c r="FNY90" s="121"/>
      <c r="FNZ90" s="121"/>
      <c r="FOA90" s="121"/>
      <c r="FOB90" s="121"/>
      <c r="FOC90" s="121"/>
      <c r="FOD90" s="121"/>
      <c r="FOE90" s="121"/>
      <c r="FOF90" s="121"/>
      <c r="FOG90" s="121"/>
      <c r="FOH90" s="121"/>
      <c r="FOI90" s="121"/>
      <c r="FOJ90" s="121"/>
      <c r="FOK90" s="121"/>
      <c r="FOL90" s="121"/>
      <c r="FOM90" s="121"/>
      <c r="FON90" s="121"/>
      <c r="FOO90" s="121"/>
      <c r="FOP90" s="121"/>
      <c r="FOQ90" s="121"/>
      <c r="FOR90" s="121"/>
      <c r="FOS90" s="121"/>
      <c r="FOT90" s="121"/>
      <c r="FOU90" s="121"/>
      <c r="FOV90" s="121"/>
      <c r="FOW90" s="121"/>
      <c r="FOX90" s="121"/>
      <c r="FOY90" s="121"/>
      <c r="FOZ90" s="121"/>
      <c r="FPA90" s="121"/>
      <c r="FPB90" s="121"/>
      <c r="FPC90" s="121"/>
      <c r="FPD90" s="121"/>
      <c r="FPE90" s="121"/>
      <c r="FPF90" s="121"/>
      <c r="FPG90" s="121"/>
      <c r="FPH90" s="121"/>
      <c r="FPI90" s="121"/>
      <c r="FPJ90" s="121"/>
      <c r="FPK90" s="121"/>
      <c r="FPL90" s="121"/>
      <c r="FPM90" s="121"/>
      <c r="FPN90" s="121"/>
      <c r="FPO90" s="121"/>
      <c r="FPP90" s="121"/>
      <c r="FPQ90" s="121"/>
      <c r="FPR90" s="121"/>
      <c r="FPS90" s="121"/>
      <c r="FPT90" s="121"/>
      <c r="FPU90" s="121"/>
      <c r="FPV90" s="121"/>
      <c r="FPW90" s="121"/>
      <c r="FPX90" s="121"/>
      <c r="FPY90" s="121"/>
      <c r="FPZ90" s="121"/>
      <c r="FQA90" s="121"/>
      <c r="FQB90" s="121"/>
      <c r="FQC90" s="121"/>
      <c r="FQD90" s="121"/>
      <c r="FQE90" s="121"/>
      <c r="FQF90" s="121"/>
      <c r="FQG90" s="121"/>
      <c r="FQH90" s="121"/>
      <c r="FQI90" s="121"/>
      <c r="FQJ90" s="121"/>
      <c r="FQK90" s="121"/>
      <c r="FQL90" s="121"/>
      <c r="FQM90" s="121"/>
      <c r="FQN90" s="121"/>
      <c r="FQO90" s="121"/>
      <c r="FQP90" s="121"/>
      <c r="FQQ90" s="121"/>
      <c r="FQR90" s="121"/>
      <c r="FQS90" s="121"/>
      <c r="FQT90" s="121"/>
      <c r="FQU90" s="121"/>
      <c r="FQV90" s="121"/>
      <c r="FQW90" s="121"/>
      <c r="FQX90" s="121"/>
      <c r="FQY90" s="121"/>
      <c r="FQZ90" s="121"/>
      <c r="FRA90" s="121"/>
      <c r="FRB90" s="121"/>
      <c r="FRC90" s="121"/>
      <c r="FRD90" s="121"/>
      <c r="FRE90" s="121"/>
      <c r="FRF90" s="121"/>
      <c r="FRG90" s="121"/>
      <c r="FRH90" s="121"/>
      <c r="FRI90" s="121"/>
      <c r="FRJ90" s="121"/>
      <c r="FRK90" s="121"/>
      <c r="FRL90" s="121"/>
      <c r="FRM90" s="121"/>
      <c r="FRN90" s="121"/>
      <c r="FRO90" s="121"/>
      <c r="FRP90" s="121"/>
      <c r="FRQ90" s="121"/>
      <c r="FRR90" s="121"/>
      <c r="FRS90" s="121"/>
      <c r="FRT90" s="121"/>
      <c r="FRU90" s="121"/>
      <c r="FRV90" s="121"/>
      <c r="FRW90" s="121"/>
      <c r="FRX90" s="121"/>
      <c r="FRY90" s="121"/>
      <c r="FRZ90" s="121"/>
      <c r="FSA90" s="121"/>
      <c r="FSB90" s="121"/>
      <c r="FSC90" s="121"/>
      <c r="FSD90" s="121"/>
      <c r="FSE90" s="121"/>
      <c r="FSF90" s="121"/>
      <c r="FSG90" s="121"/>
      <c r="FSH90" s="121"/>
      <c r="FSI90" s="121"/>
      <c r="FSJ90" s="121"/>
      <c r="FSK90" s="121"/>
      <c r="FSL90" s="121"/>
      <c r="FSM90" s="121"/>
      <c r="FSN90" s="121"/>
      <c r="FSO90" s="121"/>
      <c r="FSP90" s="121"/>
      <c r="FSQ90" s="121"/>
      <c r="FSR90" s="121"/>
      <c r="FSS90" s="121"/>
      <c r="FST90" s="121"/>
      <c r="FSU90" s="121"/>
      <c r="FSV90" s="121"/>
      <c r="FSW90" s="121"/>
      <c r="FSX90" s="121"/>
      <c r="FSY90" s="121"/>
      <c r="FSZ90" s="121"/>
      <c r="FTA90" s="121"/>
      <c r="FTB90" s="121"/>
      <c r="FTC90" s="121"/>
      <c r="FTD90" s="121"/>
      <c r="FTE90" s="121"/>
      <c r="FTF90" s="121"/>
      <c r="FTG90" s="121"/>
      <c r="FTH90" s="121"/>
      <c r="FTI90" s="121"/>
      <c r="FTJ90" s="121"/>
      <c r="FTK90" s="121"/>
      <c r="FTL90" s="121"/>
      <c r="FTM90" s="121"/>
      <c r="FTN90" s="121"/>
      <c r="FTO90" s="121"/>
      <c r="FTP90" s="121"/>
      <c r="FTQ90" s="121"/>
      <c r="FTR90" s="121"/>
      <c r="FTS90" s="121"/>
      <c r="FTT90" s="121"/>
      <c r="FTU90" s="121"/>
      <c r="FTV90" s="121"/>
      <c r="FTW90" s="121"/>
      <c r="FTX90" s="121"/>
      <c r="FTY90" s="121"/>
      <c r="FTZ90" s="121"/>
      <c r="FUA90" s="121"/>
      <c r="FUB90" s="121"/>
      <c r="FUC90" s="121"/>
      <c r="FUD90" s="121"/>
      <c r="FUE90" s="121"/>
      <c r="FUF90" s="121"/>
      <c r="FUG90" s="121"/>
      <c r="FUH90" s="121"/>
      <c r="FUI90" s="121"/>
      <c r="FUJ90" s="121"/>
      <c r="FUK90" s="121"/>
      <c r="FUL90" s="121"/>
      <c r="FUM90" s="121"/>
      <c r="FUN90" s="121"/>
      <c r="FUO90" s="121"/>
      <c r="FUP90" s="121"/>
      <c r="FUQ90" s="121"/>
      <c r="FUR90" s="121"/>
      <c r="FUS90" s="121"/>
      <c r="FUT90" s="121"/>
      <c r="FUU90" s="121"/>
      <c r="FUV90" s="121"/>
      <c r="FUW90" s="121"/>
      <c r="FUX90" s="121"/>
      <c r="FUY90" s="121"/>
      <c r="FUZ90" s="121"/>
      <c r="FVA90" s="121"/>
      <c r="FVB90" s="121"/>
      <c r="FVC90" s="121"/>
      <c r="FVD90" s="121"/>
      <c r="FVE90" s="121"/>
      <c r="FVF90" s="121"/>
      <c r="FVG90" s="121"/>
      <c r="FVH90" s="121"/>
      <c r="FVI90" s="121"/>
      <c r="FVJ90" s="121"/>
      <c r="FVK90" s="121"/>
      <c r="FVL90" s="121"/>
      <c r="FVM90" s="121"/>
      <c r="FVN90" s="121"/>
      <c r="FVO90" s="121"/>
      <c r="FVP90" s="121"/>
      <c r="FVQ90" s="121"/>
      <c r="FVR90" s="121"/>
      <c r="FVS90" s="121"/>
      <c r="FVT90" s="121"/>
      <c r="FVU90" s="121"/>
      <c r="FVV90" s="121"/>
      <c r="FVW90" s="121"/>
      <c r="FVX90" s="121"/>
      <c r="FVY90" s="121"/>
      <c r="FVZ90" s="121"/>
      <c r="FWA90" s="121"/>
      <c r="FWB90" s="121"/>
      <c r="FWC90" s="121"/>
      <c r="FWD90" s="121"/>
      <c r="FWE90" s="121"/>
      <c r="FWF90" s="121"/>
      <c r="FWG90" s="121"/>
      <c r="FWH90" s="121"/>
      <c r="FWI90" s="121"/>
      <c r="FWJ90" s="121"/>
      <c r="FWK90" s="121"/>
      <c r="FWL90" s="121"/>
      <c r="FWM90" s="121"/>
      <c r="FWN90" s="121"/>
      <c r="FWO90" s="121"/>
      <c r="FWP90" s="121"/>
      <c r="FWQ90" s="121"/>
      <c r="FWR90" s="121"/>
      <c r="FWS90" s="121"/>
      <c r="FWT90" s="121"/>
      <c r="FWU90" s="121"/>
      <c r="FWV90" s="121"/>
      <c r="FWW90" s="121"/>
      <c r="FWX90" s="121"/>
      <c r="FWY90" s="121"/>
      <c r="FWZ90" s="121"/>
      <c r="FXA90" s="121"/>
      <c r="FXB90" s="121"/>
      <c r="FXC90" s="121"/>
      <c r="FXD90" s="121"/>
      <c r="FXE90" s="121"/>
      <c r="FXF90" s="121"/>
      <c r="FXG90" s="121"/>
      <c r="FXH90" s="121"/>
      <c r="FXI90" s="121"/>
      <c r="FXJ90" s="121"/>
      <c r="FXK90" s="121"/>
      <c r="FXL90" s="121"/>
      <c r="FXM90" s="121"/>
      <c r="FXN90" s="121"/>
      <c r="FXO90" s="121"/>
      <c r="FXP90" s="121"/>
      <c r="FXQ90" s="121"/>
      <c r="FXR90" s="121"/>
      <c r="FXS90" s="121"/>
      <c r="FXT90" s="121"/>
      <c r="FXU90" s="121"/>
      <c r="FXV90" s="121"/>
      <c r="FXW90" s="121"/>
      <c r="FXX90" s="121"/>
      <c r="FXY90" s="121"/>
      <c r="FXZ90" s="121"/>
      <c r="FYA90" s="121"/>
      <c r="FYB90" s="121"/>
      <c r="FYC90" s="121"/>
      <c r="FYD90" s="121"/>
      <c r="FYE90" s="121"/>
      <c r="FYF90" s="121"/>
      <c r="FYG90" s="121"/>
      <c r="FYH90" s="121"/>
      <c r="FYI90" s="121"/>
      <c r="FYJ90" s="121"/>
      <c r="FYK90" s="121"/>
      <c r="FYL90" s="121"/>
      <c r="FYM90" s="121"/>
      <c r="FYN90" s="121"/>
      <c r="FYO90" s="121"/>
      <c r="FYP90" s="121"/>
      <c r="FYQ90" s="121"/>
      <c r="FYR90" s="121"/>
      <c r="FYS90" s="121"/>
      <c r="FYT90" s="121"/>
      <c r="FYU90" s="121"/>
      <c r="FYV90" s="121"/>
      <c r="FYW90" s="121"/>
      <c r="FYX90" s="121"/>
      <c r="FYY90" s="121"/>
      <c r="FYZ90" s="121"/>
      <c r="FZA90" s="121"/>
      <c r="FZB90" s="121"/>
      <c r="FZC90" s="121"/>
      <c r="FZD90" s="121"/>
      <c r="FZE90" s="121"/>
      <c r="FZF90" s="121"/>
      <c r="FZG90" s="121"/>
      <c r="FZH90" s="121"/>
      <c r="FZI90" s="121"/>
      <c r="FZJ90" s="121"/>
      <c r="FZK90" s="121"/>
      <c r="FZL90" s="121"/>
      <c r="FZM90" s="121"/>
      <c r="FZN90" s="121"/>
      <c r="FZO90" s="121"/>
      <c r="FZP90" s="121"/>
      <c r="FZQ90" s="121"/>
      <c r="FZR90" s="121"/>
      <c r="FZS90" s="121"/>
      <c r="FZT90" s="121"/>
      <c r="FZU90" s="121"/>
      <c r="FZV90" s="121"/>
      <c r="FZW90" s="121"/>
      <c r="FZX90" s="121"/>
      <c r="FZY90" s="121"/>
      <c r="FZZ90" s="121"/>
      <c r="GAA90" s="121"/>
      <c r="GAB90" s="121"/>
      <c r="GAC90" s="121"/>
      <c r="GAD90" s="121"/>
      <c r="GAE90" s="121"/>
      <c r="GAF90" s="121"/>
      <c r="GAG90" s="121"/>
      <c r="GAH90" s="121"/>
      <c r="GAI90" s="121"/>
      <c r="GAJ90" s="121"/>
      <c r="GAK90" s="121"/>
      <c r="GAL90" s="121"/>
      <c r="GAM90" s="121"/>
      <c r="GAN90" s="121"/>
      <c r="GAO90" s="121"/>
      <c r="GAP90" s="121"/>
      <c r="GAQ90" s="121"/>
      <c r="GAR90" s="121"/>
      <c r="GAS90" s="121"/>
      <c r="GAT90" s="121"/>
      <c r="GAU90" s="121"/>
      <c r="GAV90" s="121"/>
      <c r="GAW90" s="121"/>
      <c r="GAX90" s="121"/>
      <c r="GAY90" s="121"/>
      <c r="GAZ90" s="121"/>
      <c r="GBA90" s="121"/>
      <c r="GBB90" s="121"/>
      <c r="GBC90" s="121"/>
      <c r="GBD90" s="121"/>
      <c r="GBE90" s="121"/>
      <c r="GBF90" s="121"/>
      <c r="GBG90" s="121"/>
      <c r="GBH90" s="121"/>
      <c r="GBI90" s="121"/>
      <c r="GBJ90" s="121"/>
      <c r="GBK90" s="121"/>
      <c r="GBL90" s="121"/>
      <c r="GBM90" s="121"/>
      <c r="GBN90" s="121"/>
      <c r="GBO90" s="121"/>
      <c r="GBP90" s="121"/>
      <c r="GBQ90" s="121"/>
      <c r="GBR90" s="121"/>
      <c r="GBS90" s="121"/>
      <c r="GBT90" s="121"/>
      <c r="GBU90" s="121"/>
      <c r="GBV90" s="121"/>
      <c r="GBW90" s="121"/>
      <c r="GBX90" s="121"/>
      <c r="GBY90" s="121"/>
      <c r="GBZ90" s="121"/>
      <c r="GCA90" s="121"/>
      <c r="GCB90" s="121"/>
      <c r="GCC90" s="121"/>
      <c r="GCD90" s="121"/>
      <c r="GCE90" s="121"/>
      <c r="GCF90" s="121"/>
      <c r="GCG90" s="121"/>
      <c r="GCH90" s="121"/>
      <c r="GCI90" s="121"/>
      <c r="GCJ90" s="121"/>
      <c r="GCK90" s="121"/>
      <c r="GCL90" s="121"/>
      <c r="GCM90" s="121"/>
      <c r="GCN90" s="121"/>
      <c r="GCO90" s="121"/>
      <c r="GCP90" s="121"/>
      <c r="GCQ90" s="121"/>
      <c r="GCR90" s="121"/>
      <c r="GCS90" s="121"/>
      <c r="GCT90" s="121"/>
      <c r="GCU90" s="121"/>
      <c r="GCV90" s="121"/>
      <c r="GCW90" s="121"/>
      <c r="GCX90" s="121"/>
      <c r="GCY90" s="121"/>
      <c r="GCZ90" s="121"/>
      <c r="GDA90" s="121"/>
      <c r="GDB90" s="121"/>
      <c r="GDC90" s="121"/>
      <c r="GDD90" s="121"/>
      <c r="GDE90" s="121"/>
      <c r="GDF90" s="121"/>
      <c r="GDG90" s="121"/>
      <c r="GDH90" s="121"/>
      <c r="GDI90" s="121"/>
      <c r="GDJ90" s="121"/>
      <c r="GDK90" s="121"/>
      <c r="GDL90" s="121"/>
      <c r="GDM90" s="121"/>
      <c r="GDN90" s="121"/>
      <c r="GDO90" s="121"/>
      <c r="GDP90" s="121"/>
      <c r="GDQ90" s="121"/>
      <c r="GDR90" s="121"/>
      <c r="GDS90" s="121"/>
      <c r="GDT90" s="121"/>
      <c r="GDU90" s="121"/>
      <c r="GDV90" s="121"/>
      <c r="GDW90" s="121"/>
      <c r="GDX90" s="121"/>
      <c r="GDY90" s="121"/>
      <c r="GDZ90" s="121"/>
      <c r="GEA90" s="121"/>
      <c r="GEB90" s="121"/>
      <c r="GEC90" s="121"/>
      <c r="GED90" s="121"/>
      <c r="GEE90" s="121"/>
      <c r="GEF90" s="121"/>
      <c r="GEG90" s="121"/>
      <c r="GEH90" s="121"/>
      <c r="GEI90" s="121"/>
      <c r="GEJ90" s="121"/>
      <c r="GEK90" s="121"/>
      <c r="GEL90" s="121"/>
      <c r="GEM90" s="121"/>
      <c r="GEN90" s="121"/>
      <c r="GEO90" s="121"/>
      <c r="GEP90" s="121"/>
      <c r="GEQ90" s="121"/>
      <c r="GER90" s="121"/>
      <c r="GES90" s="121"/>
      <c r="GET90" s="121"/>
      <c r="GEU90" s="121"/>
      <c r="GEV90" s="121"/>
      <c r="GEW90" s="121"/>
      <c r="GEX90" s="121"/>
      <c r="GEY90" s="121"/>
      <c r="GEZ90" s="121"/>
      <c r="GFA90" s="121"/>
      <c r="GFB90" s="121"/>
      <c r="GFC90" s="121"/>
      <c r="GFD90" s="121"/>
      <c r="GFE90" s="121"/>
      <c r="GFF90" s="121"/>
      <c r="GFG90" s="121"/>
      <c r="GFH90" s="121"/>
      <c r="GFI90" s="121"/>
      <c r="GFJ90" s="121"/>
      <c r="GFK90" s="121"/>
      <c r="GFL90" s="121"/>
      <c r="GFM90" s="121"/>
      <c r="GFN90" s="121"/>
      <c r="GFO90" s="121"/>
      <c r="GFP90" s="121"/>
      <c r="GFQ90" s="121"/>
      <c r="GFR90" s="121"/>
      <c r="GFS90" s="121"/>
      <c r="GFT90" s="121"/>
      <c r="GFU90" s="121"/>
      <c r="GFV90" s="121"/>
      <c r="GFW90" s="121"/>
      <c r="GFX90" s="121"/>
      <c r="GFY90" s="121"/>
      <c r="GFZ90" s="121"/>
      <c r="GGA90" s="121"/>
      <c r="GGB90" s="121"/>
      <c r="GGC90" s="121"/>
      <c r="GGD90" s="121"/>
      <c r="GGE90" s="121"/>
      <c r="GGF90" s="121"/>
      <c r="GGG90" s="121"/>
      <c r="GGH90" s="121"/>
      <c r="GGI90" s="121"/>
      <c r="GGJ90" s="121"/>
      <c r="GGK90" s="121"/>
      <c r="GGL90" s="121"/>
      <c r="GGM90" s="121"/>
      <c r="GGN90" s="121"/>
      <c r="GGO90" s="121"/>
      <c r="GGP90" s="121"/>
      <c r="GGQ90" s="121"/>
      <c r="GGR90" s="121"/>
      <c r="GGS90" s="121"/>
      <c r="GGT90" s="121"/>
      <c r="GGU90" s="121"/>
      <c r="GGV90" s="121"/>
      <c r="GGW90" s="121"/>
      <c r="GGX90" s="121"/>
      <c r="GGY90" s="121"/>
      <c r="GGZ90" s="121"/>
      <c r="GHA90" s="121"/>
      <c r="GHB90" s="121"/>
      <c r="GHC90" s="121"/>
      <c r="GHD90" s="121"/>
      <c r="GHE90" s="121"/>
      <c r="GHF90" s="121"/>
      <c r="GHG90" s="121"/>
      <c r="GHH90" s="121"/>
      <c r="GHI90" s="121"/>
      <c r="GHJ90" s="121"/>
      <c r="GHK90" s="121"/>
      <c r="GHL90" s="121"/>
      <c r="GHM90" s="121"/>
      <c r="GHN90" s="121"/>
      <c r="GHO90" s="121"/>
      <c r="GHP90" s="121"/>
      <c r="GHQ90" s="121"/>
      <c r="GHR90" s="121"/>
      <c r="GHS90" s="121"/>
      <c r="GHT90" s="121"/>
      <c r="GHU90" s="121"/>
      <c r="GHV90" s="121"/>
      <c r="GHW90" s="121"/>
      <c r="GHX90" s="121"/>
      <c r="GHY90" s="121"/>
      <c r="GHZ90" s="121"/>
      <c r="GIA90" s="121"/>
      <c r="GIB90" s="121"/>
      <c r="GIC90" s="121"/>
      <c r="GID90" s="121"/>
      <c r="GIE90" s="121"/>
      <c r="GIF90" s="121"/>
      <c r="GIG90" s="121"/>
      <c r="GIH90" s="121"/>
      <c r="GII90" s="121"/>
      <c r="GIJ90" s="121"/>
      <c r="GIK90" s="121"/>
      <c r="GIL90" s="121"/>
      <c r="GIM90" s="121"/>
      <c r="GIN90" s="121"/>
      <c r="GIO90" s="121"/>
      <c r="GIP90" s="121"/>
      <c r="GIQ90" s="121"/>
      <c r="GIR90" s="121"/>
      <c r="GIS90" s="121"/>
      <c r="GIT90" s="121"/>
      <c r="GIU90" s="121"/>
      <c r="GIV90" s="121"/>
      <c r="GIW90" s="121"/>
      <c r="GIX90" s="121"/>
      <c r="GIY90" s="121"/>
      <c r="GIZ90" s="121"/>
      <c r="GJA90" s="121"/>
      <c r="GJB90" s="121"/>
      <c r="GJC90" s="121"/>
      <c r="GJD90" s="121"/>
      <c r="GJE90" s="121"/>
      <c r="GJF90" s="121"/>
      <c r="GJG90" s="121"/>
      <c r="GJH90" s="121"/>
      <c r="GJI90" s="121"/>
      <c r="GJJ90" s="121"/>
      <c r="GJK90" s="121"/>
      <c r="GJL90" s="121"/>
      <c r="GJM90" s="121"/>
      <c r="GJN90" s="121"/>
      <c r="GJO90" s="121"/>
      <c r="GJP90" s="121"/>
      <c r="GJQ90" s="121"/>
      <c r="GJR90" s="121"/>
      <c r="GJS90" s="121"/>
      <c r="GJT90" s="121"/>
      <c r="GJU90" s="121"/>
      <c r="GJV90" s="121"/>
      <c r="GJW90" s="121"/>
      <c r="GJX90" s="121"/>
      <c r="GJY90" s="121"/>
      <c r="GJZ90" s="121"/>
      <c r="GKA90" s="121"/>
      <c r="GKB90" s="121"/>
      <c r="GKC90" s="121"/>
      <c r="GKD90" s="121"/>
      <c r="GKE90" s="121"/>
      <c r="GKF90" s="121"/>
      <c r="GKG90" s="121"/>
      <c r="GKH90" s="121"/>
      <c r="GKI90" s="121"/>
      <c r="GKJ90" s="121"/>
      <c r="GKK90" s="121"/>
      <c r="GKL90" s="121"/>
      <c r="GKM90" s="121"/>
      <c r="GKN90" s="121"/>
      <c r="GKO90" s="121"/>
      <c r="GKP90" s="121"/>
      <c r="GKQ90" s="121"/>
      <c r="GKR90" s="121"/>
      <c r="GKS90" s="121"/>
      <c r="GKT90" s="121"/>
      <c r="GKU90" s="121"/>
      <c r="GKV90" s="121"/>
      <c r="GKW90" s="121"/>
      <c r="GKX90" s="121"/>
      <c r="GKY90" s="121"/>
      <c r="GKZ90" s="121"/>
      <c r="GLA90" s="121"/>
      <c r="GLB90" s="121"/>
      <c r="GLC90" s="121"/>
      <c r="GLD90" s="121"/>
      <c r="GLE90" s="121"/>
      <c r="GLF90" s="121"/>
      <c r="GLG90" s="121"/>
      <c r="GLH90" s="121"/>
      <c r="GLI90" s="121"/>
      <c r="GLJ90" s="121"/>
      <c r="GLK90" s="121"/>
      <c r="GLL90" s="121"/>
      <c r="GLM90" s="121"/>
      <c r="GLN90" s="121"/>
      <c r="GLO90" s="121"/>
      <c r="GLP90" s="121"/>
      <c r="GLQ90" s="121"/>
      <c r="GLR90" s="121"/>
      <c r="GLS90" s="121"/>
      <c r="GLT90" s="121"/>
      <c r="GLU90" s="121"/>
      <c r="GLV90" s="121"/>
      <c r="GLW90" s="121"/>
      <c r="GLX90" s="121"/>
      <c r="GLY90" s="121"/>
      <c r="GLZ90" s="121"/>
      <c r="GMA90" s="121"/>
      <c r="GMB90" s="121"/>
      <c r="GMC90" s="121"/>
      <c r="GMD90" s="121"/>
      <c r="GME90" s="121"/>
      <c r="GMF90" s="121"/>
      <c r="GMG90" s="121"/>
      <c r="GMH90" s="121"/>
      <c r="GMI90" s="121"/>
      <c r="GMJ90" s="121"/>
      <c r="GMK90" s="121"/>
      <c r="GML90" s="121"/>
      <c r="GMM90" s="121"/>
      <c r="GMN90" s="121"/>
      <c r="GMO90" s="121"/>
      <c r="GMP90" s="121"/>
      <c r="GMQ90" s="121"/>
      <c r="GMR90" s="121"/>
      <c r="GMS90" s="121"/>
      <c r="GMT90" s="121"/>
      <c r="GMU90" s="121"/>
      <c r="GMV90" s="121"/>
      <c r="GMW90" s="121"/>
      <c r="GMX90" s="121"/>
      <c r="GMY90" s="121"/>
      <c r="GMZ90" s="121"/>
      <c r="GNA90" s="121"/>
      <c r="GNB90" s="121"/>
      <c r="GNC90" s="121"/>
      <c r="GND90" s="121"/>
      <c r="GNE90" s="121"/>
      <c r="GNF90" s="121"/>
      <c r="GNG90" s="121"/>
      <c r="GNH90" s="121"/>
      <c r="GNI90" s="121"/>
      <c r="GNJ90" s="121"/>
      <c r="GNK90" s="121"/>
      <c r="GNL90" s="121"/>
      <c r="GNM90" s="121"/>
      <c r="GNN90" s="121"/>
      <c r="GNO90" s="121"/>
      <c r="GNP90" s="121"/>
      <c r="GNQ90" s="121"/>
      <c r="GNR90" s="121"/>
      <c r="GNS90" s="121"/>
      <c r="GNT90" s="121"/>
      <c r="GNU90" s="121"/>
      <c r="GNV90" s="121"/>
      <c r="GNW90" s="121"/>
      <c r="GNX90" s="121"/>
      <c r="GNY90" s="121"/>
      <c r="GNZ90" s="121"/>
      <c r="GOA90" s="121"/>
      <c r="GOB90" s="121"/>
      <c r="GOC90" s="121"/>
      <c r="GOD90" s="121"/>
      <c r="GOE90" s="121"/>
      <c r="GOF90" s="121"/>
      <c r="GOG90" s="121"/>
      <c r="GOH90" s="121"/>
      <c r="GOI90" s="121"/>
      <c r="GOJ90" s="121"/>
      <c r="GOK90" s="121"/>
      <c r="GOL90" s="121"/>
      <c r="GOM90" s="121"/>
      <c r="GON90" s="121"/>
      <c r="GOO90" s="121"/>
      <c r="GOP90" s="121"/>
      <c r="GOQ90" s="121"/>
      <c r="GOR90" s="121"/>
      <c r="GOS90" s="121"/>
      <c r="GOT90" s="121"/>
      <c r="GOU90" s="121"/>
      <c r="GOV90" s="121"/>
      <c r="GOW90" s="121"/>
      <c r="GOX90" s="121"/>
      <c r="GOY90" s="121"/>
      <c r="GOZ90" s="121"/>
      <c r="GPA90" s="121"/>
      <c r="GPB90" s="121"/>
      <c r="GPC90" s="121"/>
      <c r="GPD90" s="121"/>
      <c r="GPE90" s="121"/>
      <c r="GPF90" s="121"/>
      <c r="GPG90" s="121"/>
      <c r="GPH90" s="121"/>
      <c r="GPI90" s="121"/>
      <c r="GPJ90" s="121"/>
      <c r="GPK90" s="121"/>
      <c r="GPL90" s="121"/>
      <c r="GPM90" s="121"/>
      <c r="GPN90" s="121"/>
      <c r="GPO90" s="121"/>
      <c r="GPP90" s="121"/>
      <c r="GPQ90" s="121"/>
      <c r="GPR90" s="121"/>
      <c r="GPS90" s="121"/>
      <c r="GPT90" s="121"/>
      <c r="GPU90" s="121"/>
      <c r="GPV90" s="121"/>
      <c r="GPW90" s="121"/>
      <c r="GPX90" s="121"/>
      <c r="GPY90" s="121"/>
      <c r="GPZ90" s="121"/>
      <c r="GQA90" s="121"/>
      <c r="GQB90" s="121"/>
      <c r="GQC90" s="121"/>
      <c r="GQD90" s="121"/>
      <c r="GQE90" s="121"/>
      <c r="GQF90" s="121"/>
      <c r="GQG90" s="121"/>
      <c r="GQH90" s="121"/>
      <c r="GQI90" s="121"/>
      <c r="GQJ90" s="121"/>
      <c r="GQK90" s="121"/>
      <c r="GQL90" s="121"/>
      <c r="GQM90" s="121"/>
      <c r="GQN90" s="121"/>
      <c r="GQO90" s="121"/>
      <c r="GQP90" s="121"/>
      <c r="GQQ90" s="121"/>
      <c r="GQR90" s="121"/>
      <c r="GQS90" s="121"/>
      <c r="GQT90" s="121"/>
      <c r="GQU90" s="121"/>
      <c r="GQV90" s="121"/>
      <c r="GQW90" s="121"/>
      <c r="GQX90" s="121"/>
      <c r="GQY90" s="121"/>
      <c r="GQZ90" s="121"/>
      <c r="GRA90" s="121"/>
      <c r="GRB90" s="121"/>
      <c r="GRC90" s="121"/>
      <c r="GRD90" s="121"/>
      <c r="GRE90" s="121"/>
      <c r="GRF90" s="121"/>
      <c r="GRG90" s="121"/>
      <c r="GRH90" s="121"/>
      <c r="GRI90" s="121"/>
      <c r="GRJ90" s="121"/>
      <c r="GRK90" s="121"/>
      <c r="GRL90" s="121"/>
      <c r="GRM90" s="121"/>
      <c r="GRN90" s="121"/>
      <c r="GRO90" s="121"/>
      <c r="GRP90" s="121"/>
      <c r="GRQ90" s="121"/>
      <c r="GRR90" s="121"/>
      <c r="GRS90" s="121"/>
      <c r="GRT90" s="121"/>
      <c r="GRU90" s="121"/>
      <c r="GRV90" s="121"/>
      <c r="GRW90" s="121"/>
      <c r="GRX90" s="121"/>
      <c r="GRY90" s="121"/>
      <c r="GRZ90" s="121"/>
      <c r="GSA90" s="121"/>
      <c r="GSB90" s="121"/>
      <c r="GSC90" s="121"/>
      <c r="GSD90" s="121"/>
      <c r="GSE90" s="121"/>
      <c r="GSF90" s="121"/>
      <c r="GSG90" s="121"/>
      <c r="GSH90" s="121"/>
      <c r="GSI90" s="121"/>
      <c r="GSJ90" s="121"/>
      <c r="GSK90" s="121"/>
      <c r="GSL90" s="121"/>
      <c r="GSM90" s="121"/>
      <c r="GSN90" s="121"/>
      <c r="GSO90" s="121"/>
      <c r="GSP90" s="121"/>
      <c r="GSQ90" s="121"/>
      <c r="GSR90" s="121"/>
      <c r="GSS90" s="121"/>
      <c r="GST90" s="121"/>
      <c r="GSU90" s="121"/>
      <c r="GSV90" s="121"/>
      <c r="GSW90" s="121"/>
      <c r="GSX90" s="121"/>
      <c r="GSY90" s="121"/>
      <c r="GSZ90" s="121"/>
      <c r="GTA90" s="121"/>
      <c r="GTB90" s="121"/>
      <c r="GTC90" s="121"/>
      <c r="GTD90" s="121"/>
      <c r="GTE90" s="121"/>
      <c r="GTF90" s="121"/>
      <c r="GTG90" s="121"/>
      <c r="GTH90" s="121"/>
      <c r="GTI90" s="121"/>
      <c r="GTJ90" s="121"/>
      <c r="GTK90" s="121"/>
      <c r="GTL90" s="121"/>
      <c r="GTM90" s="121"/>
      <c r="GTN90" s="121"/>
      <c r="GTO90" s="121"/>
      <c r="GTP90" s="121"/>
      <c r="GTQ90" s="121"/>
      <c r="GTR90" s="121"/>
      <c r="GTS90" s="121"/>
      <c r="GTT90" s="121"/>
      <c r="GTU90" s="121"/>
      <c r="GTV90" s="121"/>
      <c r="GTW90" s="121"/>
      <c r="GTX90" s="121"/>
      <c r="GTY90" s="121"/>
      <c r="GTZ90" s="121"/>
      <c r="GUA90" s="121"/>
      <c r="GUB90" s="121"/>
      <c r="GUC90" s="121"/>
      <c r="GUD90" s="121"/>
      <c r="GUE90" s="121"/>
      <c r="GUF90" s="121"/>
      <c r="GUG90" s="121"/>
      <c r="GUH90" s="121"/>
      <c r="GUI90" s="121"/>
      <c r="GUJ90" s="121"/>
      <c r="GUK90" s="121"/>
      <c r="GUL90" s="121"/>
      <c r="GUM90" s="121"/>
      <c r="GUN90" s="121"/>
      <c r="GUO90" s="121"/>
      <c r="GUP90" s="121"/>
      <c r="GUQ90" s="121"/>
      <c r="GUR90" s="121"/>
      <c r="GUS90" s="121"/>
      <c r="GUT90" s="121"/>
      <c r="GUU90" s="121"/>
      <c r="GUV90" s="121"/>
      <c r="GUW90" s="121"/>
      <c r="GUX90" s="121"/>
      <c r="GUY90" s="121"/>
      <c r="GUZ90" s="121"/>
      <c r="GVA90" s="121"/>
      <c r="GVB90" s="121"/>
      <c r="GVC90" s="121"/>
      <c r="GVD90" s="121"/>
      <c r="GVE90" s="121"/>
      <c r="GVF90" s="121"/>
      <c r="GVG90" s="121"/>
      <c r="GVH90" s="121"/>
      <c r="GVI90" s="121"/>
      <c r="GVJ90" s="121"/>
      <c r="GVK90" s="121"/>
      <c r="GVL90" s="121"/>
      <c r="GVM90" s="121"/>
      <c r="GVN90" s="121"/>
      <c r="GVO90" s="121"/>
      <c r="GVP90" s="121"/>
      <c r="GVQ90" s="121"/>
      <c r="GVR90" s="121"/>
      <c r="GVS90" s="121"/>
      <c r="GVT90" s="121"/>
      <c r="GVU90" s="121"/>
      <c r="GVV90" s="121"/>
      <c r="GVW90" s="121"/>
      <c r="GVX90" s="121"/>
      <c r="GVY90" s="121"/>
      <c r="GVZ90" s="121"/>
      <c r="GWA90" s="121"/>
      <c r="GWB90" s="121"/>
      <c r="GWC90" s="121"/>
      <c r="GWD90" s="121"/>
      <c r="GWE90" s="121"/>
      <c r="GWF90" s="121"/>
      <c r="GWG90" s="121"/>
      <c r="GWH90" s="121"/>
      <c r="GWI90" s="121"/>
      <c r="GWJ90" s="121"/>
      <c r="GWK90" s="121"/>
      <c r="GWL90" s="121"/>
      <c r="GWM90" s="121"/>
      <c r="GWN90" s="121"/>
      <c r="GWO90" s="121"/>
      <c r="GWP90" s="121"/>
      <c r="GWQ90" s="121"/>
      <c r="GWR90" s="121"/>
      <c r="GWS90" s="121"/>
      <c r="GWT90" s="121"/>
      <c r="GWU90" s="121"/>
      <c r="GWV90" s="121"/>
      <c r="GWW90" s="121"/>
      <c r="GWX90" s="121"/>
      <c r="GWY90" s="121"/>
      <c r="GWZ90" s="121"/>
      <c r="GXA90" s="121"/>
      <c r="GXB90" s="121"/>
      <c r="GXC90" s="121"/>
      <c r="GXD90" s="121"/>
      <c r="GXE90" s="121"/>
      <c r="GXF90" s="121"/>
      <c r="GXG90" s="121"/>
      <c r="GXH90" s="121"/>
      <c r="GXI90" s="121"/>
      <c r="GXJ90" s="121"/>
      <c r="GXK90" s="121"/>
      <c r="GXL90" s="121"/>
      <c r="GXM90" s="121"/>
      <c r="GXN90" s="121"/>
      <c r="GXO90" s="121"/>
      <c r="GXP90" s="121"/>
      <c r="GXQ90" s="121"/>
      <c r="GXR90" s="121"/>
      <c r="GXS90" s="121"/>
      <c r="GXT90" s="121"/>
      <c r="GXU90" s="121"/>
      <c r="GXV90" s="121"/>
      <c r="GXW90" s="121"/>
      <c r="GXX90" s="121"/>
      <c r="GXY90" s="121"/>
      <c r="GXZ90" s="121"/>
      <c r="GYA90" s="121"/>
      <c r="GYB90" s="121"/>
      <c r="GYC90" s="121"/>
      <c r="GYD90" s="121"/>
      <c r="GYE90" s="121"/>
      <c r="GYF90" s="121"/>
      <c r="GYG90" s="121"/>
      <c r="GYH90" s="121"/>
      <c r="GYI90" s="121"/>
      <c r="GYJ90" s="121"/>
      <c r="GYK90" s="121"/>
      <c r="GYL90" s="121"/>
      <c r="GYM90" s="121"/>
      <c r="GYN90" s="121"/>
      <c r="GYO90" s="121"/>
      <c r="GYP90" s="121"/>
      <c r="GYQ90" s="121"/>
      <c r="GYR90" s="121"/>
      <c r="GYS90" s="121"/>
      <c r="GYT90" s="121"/>
      <c r="GYU90" s="121"/>
      <c r="GYV90" s="121"/>
      <c r="GYW90" s="121"/>
      <c r="GYX90" s="121"/>
      <c r="GYY90" s="121"/>
      <c r="GYZ90" s="121"/>
      <c r="GZA90" s="121"/>
      <c r="GZB90" s="121"/>
      <c r="GZC90" s="121"/>
      <c r="GZD90" s="121"/>
      <c r="GZE90" s="121"/>
      <c r="GZF90" s="121"/>
      <c r="GZG90" s="121"/>
      <c r="GZH90" s="121"/>
      <c r="GZI90" s="121"/>
      <c r="GZJ90" s="121"/>
      <c r="GZK90" s="121"/>
      <c r="GZL90" s="121"/>
      <c r="GZM90" s="121"/>
      <c r="GZN90" s="121"/>
      <c r="GZO90" s="121"/>
      <c r="GZP90" s="121"/>
      <c r="GZQ90" s="121"/>
      <c r="GZR90" s="121"/>
      <c r="GZS90" s="121"/>
      <c r="GZT90" s="121"/>
      <c r="GZU90" s="121"/>
      <c r="GZV90" s="121"/>
      <c r="GZW90" s="121"/>
      <c r="GZX90" s="121"/>
      <c r="GZY90" s="121"/>
      <c r="GZZ90" s="121"/>
      <c r="HAA90" s="121"/>
      <c r="HAB90" s="121"/>
      <c r="HAC90" s="121"/>
      <c r="HAD90" s="121"/>
      <c r="HAE90" s="121"/>
      <c r="HAF90" s="121"/>
      <c r="HAG90" s="121"/>
      <c r="HAH90" s="121"/>
      <c r="HAI90" s="121"/>
      <c r="HAJ90" s="121"/>
      <c r="HAK90" s="121"/>
      <c r="HAL90" s="121"/>
      <c r="HAM90" s="121"/>
      <c r="HAN90" s="121"/>
      <c r="HAO90" s="121"/>
      <c r="HAP90" s="121"/>
      <c r="HAQ90" s="121"/>
      <c r="HAR90" s="121"/>
      <c r="HAS90" s="121"/>
      <c r="HAT90" s="121"/>
      <c r="HAU90" s="121"/>
      <c r="HAV90" s="121"/>
      <c r="HAW90" s="121"/>
      <c r="HAX90" s="121"/>
      <c r="HAY90" s="121"/>
      <c r="HAZ90" s="121"/>
      <c r="HBA90" s="121"/>
      <c r="HBB90" s="121"/>
      <c r="HBC90" s="121"/>
      <c r="HBD90" s="121"/>
      <c r="HBE90" s="121"/>
      <c r="HBF90" s="121"/>
      <c r="HBG90" s="121"/>
      <c r="HBH90" s="121"/>
      <c r="HBI90" s="121"/>
      <c r="HBJ90" s="121"/>
      <c r="HBK90" s="121"/>
      <c r="HBL90" s="121"/>
      <c r="HBM90" s="121"/>
      <c r="HBN90" s="121"/>
      <c r="HBO90" s="121"/>
      <c r="HBP90" s="121"/>
      <c r="HBQ90" s="121"/>
      <c r="HBR90" s="121"/>
      <c r="HBS90" s="121"/>
      <c r="HBT90" s="121"/>
      <c r="HBU90" s="121"/>
      <c r="HBV90" s="121"/>
      <c r="HBW90" s="121"/>
      <c r="HBX90" s="121"/>
      <c r="HBY90" s="121"/>
      <c r="HBZ90" s="121"/>
      <c r="HCA90" s="121"/>
      <c r="HCB90" s="121"/>
      <c r="HCC90" s="121"/>
      <c r="HCD90" s="121"/>
      <c r="HCE90" s="121"/>
      <c r="HCF90" s="121"/>
      <c r="HCG90" s="121"/>
      <c r="HCH90" s="121"/>
      <c r="HCI90" s="121"/>
      <c r="HCJ90" s="121"/>
      <c r="HCK90" s="121"/>
      <c r="HCL90" s="121"/>
      <c r="HCM90" s="121"/>
      <c r="HCN90" s="121"/>
      <c r="HCO90" s="121"/>
      <c r="HCP90" s="121"/>
      <c r="HCQ90" s="121"/>
      <c r="HCR90" s="121"/>
      <c r="HCS90" s="121"/>
      <c r="HCT90" s="121"/>
      <c r="HCU90" s="121"/>
      <c r="HCV90" s="121"/>
      <c r="HCW90" s="121"/>
      <c r="HCX90" s="121"/>
      <c r="HCY90" s="121"/>
      <c r="HCZ90" s="121"/>
      <c r="HDA90" s="121"/>
      <c r="HDB90" s="121"/>
      <c r="HDC90" s="121"/>
      <c r="HDD90" s="121"/>
      <c r="HDE90" s="121"/>
      <c r="HDF90" s="121"/>
      <c r="HDG90" s="121"/>
      <c r="HDH90" s="121"/>
      <c r="HDI90" s="121"/>
      <c r="HDJ90" s="121"/>
      <c r="HDK90" s="121"/>
      <c r="HDL90" s="121"/>
      <c r="HDM90" s="121"/>
      <c r="HDN90" s="121"/>
      <c r="HDO90" s="121"/>
      <c r="HDP90" s="121"/>
      <c r="HDQ90" s="121"/>
      <c r="HDR90" s="121"/>
      <c r="HDS90" s="121"/>
      <c r="HDT90" s="121"/>
      <c r="HDU90" s="121"/>
      <c r="HDV90" s="121"/>
      <c r="HDW90" s="121"/>
      <c r="HDX90" s="121"/>
      <c r="HDY90" s="121"/>
      <c r="HDZ90" s="121"/>
      <c r="HEA90" s="121"/>
      <c r="HEB90" s="121"/>
      <c r="HEC90" s="121"/>
      <c r="HED90" s="121"/>
      <c r="HEE90" s="121"/>
      <c r="HEF90" s="121"/>
      <c r="HEG90" s="121"/>
      <c r="HEH90" s="121"/>
      <c r="HEI90" s="121"/>
      <c r="HEJ90" s="121"/>
      <c r="HEK90" s="121"/>
      <c r="HEL90" s="121"/>
      <c r="HEM90" s="121"/>
      <c r="HEN90" s="121"/>
      <c r="HEO90" s="121"/>
      <c r="HEP90" s="121"/>
      <c r="HEQ90" s="121"/>
      <c r="HER90" s="121"/>
      <c r="HES90" s="121"/>
      <c r="HET90" s="121"/>
      <c r="HEU90" s="121"/>
      <c r="HEV90" s="121"/>
      <c r="HEW90" s="121"/>
      <c r="HEX90" s="121"/>
      <c r="HEY90" s="121"/>
      <c r="HEZ90" s="121"/>
      <c r="HFA90" s="121"/>
      <c r="HFB90" s="121"/>
      <c r="HFC90" s="121"/>
      <c r="HFD90" s="121"/>
      <c r="HFE90" s="121"/>
      <c r="HFF90" s="121"/>
      <c r="HFG90" s="121"/>
      <c r="HFH90" s="121"/>
      <c r="HFI90" s="121"/>
      <c r="HFJ90" s="121"/>
      <c r="HFK90" s="121"/>
      <c r="HFL90" s="121"/>
      <c r="HFM90" s="121"/>
      <c r="HFN90" s="121"/>
      <c r="HFO90" s="121"/>
      <c r="HFP90" s="121"/>
      <c r="HFQ90" s="121"/>
      <c r="HFR90" s="121"/>
      <c r="HFS90" s="121"/>
      <c r="HFT90" s="121"/>
      <c r="HFU90" s="121"/>
      <c r="HFV90" s="121"/>
      <c r="HFW90" s="121"/>
      <c r="HFX90" s="121"/>
      <c r="HFY90" s="121"/>
      <c r="HFZ90" s="121"/>
      <c r="HGA90" s="121"/>
      <c r="HGB90" s="121"/>
      <c r="HGC90" s="121"/>
      <c r="HGD90" s="121"/>
      <c r="HGE90" s="121"/>
      <c r="HGF90" s="121"/>
      <c r="HGG90" s="121"/>
      <c r="HGH90" s="121"/>
      <c r="HGI90" s="121"/>
      <c r="HGJ90" s="121"/>
      <c r="HGK90" s="121"/>
      <c r="HGL90" s="121"/>
      <c r="HGM90" s="121"/>
      <c r="HGN90" s="121"/>
      <c r="HGO90" s="121"/>
      <c r="HGP90" s="121"/>
      <c r="HGQ90" s="121"/>
      <c r="HGR90" s="121"/>
      <c r="HGS90" s="121"/>
      <c r="HGT90" s="121"/>
      <c r="HGU90" s="121"/>
      <c r="HGV90" s="121"/>
      <c r="HGW90" s="121"/>
      <c r="HGX90" s="121"/>
      <c r="HGY90" s="121"/>
      <c r="HGZ90" s="121"/>
      <c r="HHA90" s="121"/>
      <c r="HHB90" s="121"/>
      <c r="HHC90" s="121"/>
      <c r="HHD90" s="121"/>
      <c r="HHE90" s="121"/>
      <c r="HHF90" s="121"/>
      <c r="HHG90" s="121"/>
      <c r="HHH90" s="121"/>
      <c r="HHI90" s="121"/>
      <c r="HHJ90" s="121"/>
      <c r="HHK90" s="121"/>
      <c r="HHL90" s="121"/>
      <c r="HHM90" s="121"/>
      <c r="HHN90" s="121"/>
      <c r="HHO90" s="121"/>
      <c r="HHP90" s="121"/>
      <c r="HHQ90" s="121"/>
      <c r="HHR90" s="121"/>
      <c r="HHS90" s="121"/>
      <c r="HHT90" s="121"/>
      <c r="HHU90" s="121"/>
      <c r="HHV90" s="121"/>
      <c r="HHW90" s="121"/>
      <c r="HHX90" s="121"/>
      <c r="HHY90" s="121"/>
      <c r="HHZ90" s="121"/>
      <c r="HIA90" s="121"/>
      <c r="HIB90" s="121"/>
      <c r="HIC90" s="121"/>
      <c r="HID90" s="121"/>
      <c r="HIE90" s="121"/>
      <c r="HIF90" s="121"/>
      <c r="HIG90" s="121"/>
      <c r="HIH90" s="121"/>
      <c r="HII90" s="121"/>
      <c r="HIJ90" s="121"/>
      <c r="HIK90" s="121"/>
      <c r="HIL90" s="121"/>
      <c r="HIM90" s="121"/>
      <c r="HIN90" s="121"/>
      <c r="HIO90" s="121"/>
      <c r="HIP90" s="121"/>
      <c r="HIQ90" s="121"/>
      <c r="HIR90" s="121"/>
      <c r="HIS90" s="121"/>
      <c r="HIT90" s="121"/>
      <c r="HIU90" s="121"/>
      <c r="HIV90" s="121"/>
      <c r="HIW90" s="121"/>
      <c r="HIX90" s="121"/>
      <c r="HIY90" s="121"/>
      <c r="HIZ90" s="121"/>
      <c r="HJA90" s="121"/>
      <c r="HJB90" s="121"/>
      <c r="HJC90" s="121"/>
      <c r="HJD90" s="121"/>
      <c r="HJE90" s="121"/>
      <c r="HJF90" s="121"/>
      <c r="HJG90" s="121"/>
      <c r="HJH90" s="121"/>
      <c r="HJI90" s="121"/>
      <c r="HJJ90" s="121"/>
      <c r="HJK90" s="121"/>
      <c r="HJL90" s="121"/>
      <c r="HJM90" s="121"/>
      <c r="HJN90" s="121"/>
      <c r="HJO90" s="121"/>
      <c r="HJP90" s="121"/>
      <c r="HJQ90" s="121"/>
      <c r="HJR90" s="121"/>
      <c r="HJS90" s="121"/>
      <c r="HJT90" s="121"/>
      <c r="HJU90" s="121"/>
      <c r="HJV90" s="121"/>
      <c r="HJW90" s="121"/>
      <c r="HJX90" s="121"/>
      <c r="HJY90" s="121"/>
      <c r="HJZ90" s="121"/>
      <c r="HKA90" s="121"/>
      <c r="HKB90" s="121"/>
      <c r="HKC90" s="121"/>
      <c r="HKD90" s="121"/>
      <c r="HKE90" s="121"/>
      <c r="HKF90" s="121"/>
      <c r="HKG90" s="121"/>
      <c r="HKH90" s="121"/>
      <c r="HKI90" s="121"/>
      <c r="HKJ90" s="121"/>
      <c r="HKK90" s="121"/>
      <c r="HKL90" s="121"/>
      <c r="HKM90" s="121"/>
      <c r="HKN90" s="121"/>
      <c r="HKO90" s="121"/>
      <c r="HKP90" s="121"/>
      <c r="HKQ90" s="121"/>
      <c r="HKR90" s="121"/>
      <c r="HKS90" s="121"/>
      <c r="HKT90" s="121"/>
      <c r="HKU90" s="121"/>
      <c r="HKV90" s="121"/>
      <c r="HKW90" s="121"/>
      <c r="HKX90" s="121"/>
      <c r="HKY90" s="121"/>
      <c r="HKZ90" s="121"/>
      <c r="HLA90" s="121"/>
      <c r="HLB90" s="121"/>
      <c r="HLC90" s="121"/>
      <c r="HLD90" s="121"/>
      <c r="HLE90" s="121"/>
      <c r="HLF90" s="121"/>
      <c r="HLG90" s="121"/>
      <c r="HLH90" s="121"/>
      <c r="HLI90" s="121"/>
      <c r="HLJ90" s="121"/>
      <c r="HLK90" s="121"/>
      <c r="HLL90" s="121"/>
      <c r="HLM90" s="121"/>
      <c r="HLN90" s="121"/>
      <c r="HLO90" s="121"/>
      <c r="HLP90" s="121"/>
      <c r="HLQ90" s="121"/>
      <c r="HLR90" s="121"/>
      <c r="HLS90" s="121"/>
      <c r="HLT90" s="121"/>
      <c r="HLU90" s="121"/>
      <c r="HLV90" s="121"/>
      <c r="HLW90" s="121"/>
      <c r="HLX90" s="121"/>
      <c r="HLY90" s="121"/>
      <c r="HLZ90" s="121"/>
      <c r="HMA90" s="121"/>
      <c r="HMB90" s="121"/>
      <c r="HMC90" s="121"/>
      <c r="HMD90" s="121"/>
      <c r="HME90" s="121"/>
      <c r="HMF90" s="121"/>
      <c r="HMG90" s="121"/>
      <c r="HMH90" s="121"/>
      <c r="HMI90" s="121"/>
      <c r="HMJ90" s="121"/>
      <c r="HMK90" s="121"/>
      <c r="HML90" s="121"/>
      <c r="HMM90" s="121"/>
      <c r="HMN90" s="121"/>
      <c r="HMO90" s="121"/>
      <c r="HMP90" s="121"/>
      <c r="HMQ90" s="121"/>
      <c r="HMR90" s="121"/>
      <c r="HMS90" s="121"/>
      <c r="HMT90" s="121"/>
      <c r="HMU90" s="121"/>
      <c r="HMV90" s="121"/>
      <c r="HMW90" s="121"/>
      <c r="HMX90" s="121"/>
      <c r="HMY90" s="121"/>
      <c r="HMZ90" s="121"/>
      <c r="HNA90" s="121"/>
      <c r="HNB90" s="121"/>
      <c r="HNC90" s="121"/>
      <c r="HND90" s="121"/>
      <c r="HNE90" s="121"/>
      <c r="HNF90" s="121"/>
      <c r="HNG90" s="121"/>
      <c r="HNH90" s="121"/>
      <c r="HNI90" s="121"/>
      <c r="HNJ90" s="121"/>
      <c r="HNK90" s="121"/>
      <c r="HNL90" s="121"/>
      <c r="HNM90" s="121"/>
      <c r="HNN90" s="121"/>
      <c r="HNO90" s="121"/>
      <c r="HNP90" s="121"/>
      <c r="HNQ90" s="121"/>
      <c r="HNR90" s="121"/>
      <c r="HNS90" s="121"/>
      <c r="HNT90" s="121"/>
      <c r="HNU90" s="121"/>
      <c r="HNV90" s="121"/>
      <c r="HNW90" s="121"/>
      <c r="HNX90" s="121"/>
      <c r="HNY90" s="121"/>
      <c r="HNZ90" s="121"/>
      <c r="HOA90" s="121"/>
      <c r="HOB90" s="121"/>
      <c r="HOC90" s="121"/>
      <c r="HOD90" s="121"/>
      <c r="HOE90" s="121"/>
      <c r="HOF90" s="121"/>
      <c r="HOG90" s="121"/>
      <c r="HOH90" s="121"/>
      <c r="HOI90" s="121"/>
      <c r="HOJ90" s="121"/>
      <c r="HOK90" s="121"/>
      <c r="HOL90" s="121"/>
      <c r="HOM90" s="121"/>
      <c r="HON90" s="121"/>
      <c r="HOO90" s="121"/>
      <c r="HOP90" s="121"/>
      <c r="HOQ90" s="121"/>
      <c r="HOR90" s="121"/>
      <c r="HOS90" s="121"/>
      <c r="HOT90" s="121"/>
      <c r="HOU90" s="121"/>
      <c r="HOV90" s="121"/>
      <c r="HOW90" s="121"/>
      <c r="HOX90" s="121"/>
      <c r="HOY90" s="121"/>
      <c r="HOZ90" s="121"/>
      <c r="HPA90" s="121"/>
      <c r="HPB90" s="121"/>
      <c r="HPC90" s="121"/>
      <c r="HPD90" s="121"/>
      <c r="HPE90" s="121"/>
      <c r="HPF90" s="121"/>
      <c r="HPG90" s="121"/>
      <c r="HPH90" s="121"/>
      <c r="HPI90" s="121"/>
      <c r="HPJ90" s="121"/>
      <c r="HPK90" s="121"/>
      <c r="HPL90" s="121"/>
      <c r="HPM90" s="121"/>
      <c r="HPN90" s="121"/>
      <c r="HPO90" s="121"/>
      <c r="HPP90" s="121"/>
      <c r="HPQ90" s="121"/>
      <c r="HPR90" s="121"/>
      <c r="HPS90" s="121"/>
      <c r="HPT90" s="121"/>
      <c r="HPU90" s="121"/>
      <c r="HPV90" s="121"/>
      <c r="HPW90" s="121"/>
      <c r="HPX90" s="121"/>
      <c r="HPY90" s="121"/>
      <c r="HPZ90" s="121"/>
      <c r="HQA90" s="121"/>
      <c r="HQB90" s="121"/>
      <c r="HQC90" s="121"/>
      <c r="HQD90" s="121"/>
      <c r="HQE90" s="121"/>
      <c r="HQF90" s="121"/>
      <c r="HQG90" s="121"/>
      <c r="HQH90" s="121"/>
      <c r="HQI90" s="121"/>
      <c r="HQJ90" s="121"/>
      <c r="HQK90" s="121"/>
      <c r="HQL90" s="121"/>
      <c r="HQM90" s="121"/>
      <c r="HQN90" s="121"/>
      <c r="HQO90" s="121"/>
      <c r="HQP90" s="121"/>
      <c r="HQQ90" s="121"/>
      <c r="HQR90" s="121"/>
      <c r="HQS90" s="121"/>
      <c r="HQT90" s="121"/>
      <c r="HQU90" s="121"/>
      <c r="HQV90" s="121"/>
      <c r="HQW90" s="121"/>
      <c r="HQX90" s="121"/>
      <c r="HQY90" s="121"/>
      <c r="HQZ90" s="121"/>
      <c r="HRA90" s="121"/>
      <c r="HRB90" s="121"/>
      <c r="HRC90" s="121"/>
      <c r="HRD90" s="121"/>
      <c r="HRE90" s="121"/>
      <c r="HRF90" s="121"/>
      <c r="HRG90" s="121"/>
      <c r="HRH90" s="121"/>
      <c r="HRI90" s="121"/>
      <c r="HRJ90" s="121"/>
      <c r="HRK90" s="121"/>
      <c r="HRL90" s="121"/>
      <c r="HRM90" s="121"/>
      <c r="HRN90" s="121"/>
      <c r="HRO90" s="121"/>
      <c r="HRP90" s="121"/>
      <c r="HRQ90" s="121"/>
      <c r="HRR90" s="121"/>
      <c r="HRS90" s="121"/>
      <c r="HRT90" s="121"/>
      <c r="HRU90" s="121"/>
      <c r="HRV90" s="121"/>
      <c r="HRW90" s="121"/>
      <c r="HRX90" s="121"/>
      <c r="HRY90" s="121"/>
      <c r="HRZ90" s="121"/>
      <c r="HSA90" s="121"/>
      <c r="HSB90" s="121"/>
      <c r="HSC90" s="121"/>
      <c r="HSD90" s="121"/>
      <c r="HSE90" s="121"/>
      <c r="HSF90" s="121"/>
      <c r="HSG90" s="121"/>
      <c r="HSH90" s="121"/>
      <c r="HSI90" s="121"/>
      <c r="HSJ90" s="121"/>
      <c r="HSK90" s="121"/>
      <c r="HSL90" s="121"/>
      <c r="HSM90" s="121"/>
      <c r="HSN90" s="121"/>
      <c r="HSO90" s="121"/>
      <c r="HSP90" s="121"/>
      <c r="HSQ90" s="121"/>
      <c r="HSR90" s="121"/>
      <c r="HSS90" s="121"/>
      <c r="HST90" s="121"/>
      <c r="HSU90" s="121"/>
      <c r="HSV90" s="121"/>
      <c r="HSW90" s="121"/>
      <c r="HSX90" s="121"/>
      <c r="HSY90" s="121"/>
      <c r="HSZ90" s="121"/>
      <c r="HTA90" s="121"/>
      <c r="HTB90" s="121"/>
      <c r="HTC90" s="121"/>
      <c r="HTD90" s="121"/>
      <c r="HTE90" s="121"/>
      <c r="HTF90" s="121"/>
      <c r="HTG90" s="121"/>
      <c r="HTH90" s="121"/>
      <c r="HTI90" s="121"/>
      <c r="HTJ90" s="121"/>
      <c r="HTK90" s="121"/>
      <c r="HTL90" s="121"/>
      <c r="HTM90" s="121"/>
      <c r="HTN90" s="121"/>
      <c r="HTO90" s="121"/>
      <c r="HTP90" s="121"/>
      <c r="HTQ90" s="121"/>
      <c r="HTR90" s="121"/>
      <c r="HTS90" s="121"/>
      <c r="HTT90" s="121"/>
      <c r="HTU90" s="121"/>
      <c r="HTV90" s="121"/>
      <c r="HTW90" s="121"/>
      <c r="HTX90" s="121"/>
      <c r="HTY90" s="121"/>
      <c r="HTZ90" s="121"/>
      <c r="HUA90" s="121"/>
      <c r="HUB90" s="121"/>
      <c r="HUC90" s="121"/>
      <c r="HUD90" s="121"/>
      <c r="HUE90" s="121"/>
      <c r="HUF90" s="121"/>
      <c r="HUG90" s="121"/>
      <c r="HUH90" s="121"/>
      <c r="HUI90" s="121"/>
      <c r="HUJ90" s="121"/>
      <c r="HUK90" s="121"/>
      <c r="HUL90" s="121"/>
      <c r="HUM90" s="121"/>
      <c r="HUN90" s="121"/>
      <c r="HUO90" s="121"/>
      <c r="HUP90" s="121"/>
      <c r="HUQ90" s="121"/>
      <c r="HUR90" s="121"/>
      <c r="HUS90" s="121"/>
      <c r="HUT90" s="121"/>
      <c r="HUU90" s="121"/>
      <c r="HUV90" s="121"/>
      <c r="HUW90" s="121"/>
      <c r="HUX90" s="121"/>
      <c r="HUY90" s="121"/>
      <c r="HUZ90" s="121"/>
      <c r="HVA90" s="121"/>
      <c r="HVB90" s="121"/>
      <c r="HVC90" s="121"/>
      <c r="HVD90" s="121"/>
      <c r="HVE90" s="121"/>
      <c r="HVF90" s="121"/>
      <c r="HVG90" s="121"/>
      <c r="HVH90" s="121"/>
      <c r="HVI90" s="121"/>
      <c r="HVJ90" s="121"/>
      <c r="HVK90" s="121"/>
      <c r="HVL90" s="121"/>
      <c r="HVM90" s="121"/>
      <c r="HVN90" s="121"/>
      <c r="HVO90" s="121"/>
      <c r="HVP90" s="121"/>
      <c r="HVQ90" s="121"/>
      <c r="HVR90" s="121"/>
      <c r="HVS90" s="121"/>
      <c r="HVT90" s="121"/>
      <c r="HVU90" s="121"/>
      <c r="HVV90" s="121"/>
      <c r="HVW90" s="121"/>
      <c r="HVX90" s="121"/>
      <c r="HVY90" s="121"/>
      <c r="HVZ90" s="121"/>
      <c r="HWA90" s="121"/>
      <c r="HWB90" s="121"/>
      <c r="HWC90" s="121"/>
      <c r="HWD90" s="121"/>
      <c r="HWE90" s="121"/>
      <c r="HWF90" s="121"/>
      <c r="HWG90" s="121"/>
      <c r="HWH90" s="121"/>
      <c r="HWI90" s="121"/>
      <c r="HWJ90" s="121"/>
      <c r="HWK90" s="121"/>
      <c r="HWL90" s="121"/>
      <c r="HWM90" s="121"/>
      <c r="HWN90" s="121"/>
      <c r="HWO90" s="121"/>
      <c r="HWP90" s="121"/>
      <c r="HWQ90" s="121"/>
      <c r="HWR90" s="121"/>
      <c r="HWS90" s="121"/>
      <c r="HWT90" s="121"/>
      <c r="HWU90" s="121"/>
      <c r="HWV90" s="121"/>
      <c r="HWW90" s="121"/>
      <c r="HWX90" s="121"/>
      <c r="HWY90" s="121"/>
      <c r="HWZ90" s="121"/>
      <c r="HXA90" s="121"/>
      <c r="HXB90" s="121"/>
      <c r="HXC90" s="121"/>
      <c r="HXD90" s="121"/>
      <c r="HXE90" s="121"/>
      <c r="HXF90" s="121"/>
      <c r="HXG90" s="121"/>
      <c r="HXH90" s="121"/>
      <c r="HXI90" s="121"/>
      <c r="HXJ90" s="121"/>
      <c r="HXK90" s="121"/>
      <c r="HXL90" s="121"/>
      <c r="HXM90" s="121"/>
      <c r="HXN90" s="121"/>
      <c r="HXO90" s="121"/>
      <c r="HXP90" s="121"/>
      <c r="HXQ90" s="121"/>
      <c r="HXR90" s="121"/>
      <c r="HXS90" s="121"/>
      <c r="HXT90" s="121"/>
      <c r="HXU90" s="121"/>
      <c r="HXV90" s="121"/>
      <c r="HXW90" s="121"/>
      <c r="HXX90" s="121"/>
      <c r="HXY90" s="121"/>
      <c r="HXZ90" s="121"/>
      <c r="HYA90" s="121"/>
      <c r="HYB90" s="121"/>
      <c r="HYC90" s="121"/>
      <c r="HYD90" s="121"/>
      <c r="HYE90" s="121"/>
      <c r="HYF90" s="121"/>
      <c r="HYG90" s="121"/>
      <c r="HYH90" s="121"/>
      <c r="HYI90" s="121"/>
      <c r="HYJ90" s="121"/>
      <c r="HYK90" s="121"/>
      <c r="HYL90" s="121"/>
      <c r="HYM90" s="121"/>
      <c r="HYN90" s="121"/>
      <c r="HYO90" s="121"/>
      <c r="HYP90" s="121"/>
      <c r="HYQ90" s="121"/>
      <c r="HYR90" s="121"/>
      <c r="HYS90" s="121"/>
      <c r="HYT90" s="121"/>
      <c r="HYU90" s="121"/>
      <c r="HYV90" s="121"/>
      <c r="HYW90" s="121"/>
      <c r="HYX90" s="121"/>
      <c r="HYY90" s="121"/>
      <c r="HYZ90" s="121"/>
      <c r="HZA90" s="121"/>
      <c r="HZB90" s="121"/>
      <c r="HZC90" s="121"/>
      <c r="HZD90" s="121"/>
      <c r="HZE90" s="121"/>
      <c r="HZF90" s="121"/>
      <c r="HZG90" s="121"/>
      <c r="HZH90" s="121"/>
      <c r="HZI90" s="121"/>
      <c r="HZJ90" s="121"/>
      <c r="HZK90" s="121"/>
      <c r="HZL90" s="121"/>
      <c r="HZM90" s="121"/>
      <c r="HZN90" s="121"/>
      <c r="HZO90" s="121"/>
      <c r="HZP90" s="121"/>
      <c r="HZQ90" s="121"/>
      <c r="HZR90" s="121"/>
      <c r="HZS90" s="121"/>
      <c r="HZT90" s="121"/>
      <c r="HZU90" s="121"/>
      <c r="HZV90" s="121"/>
      <c r="HZW90" s="121"/>
      <c r="HZX90" s="121"/>
      <c r="HZY90" s="121"/>
      <c r="HZZ90" s="121"/>
      <c r="IAA90" s="121"/>
      <c r="IAB90" s="121"/>
      <c r="IAC90" s="121"/>
      <c r="IAD90" s="121"/>
      <c r="IAE90" s="121"/>
      <c r="IAF90" s="121"/>
      <c r="IAG90" s="121"/>
      <c r="IAH90" s="121"/>
      <c r="IAI90" s="121"/>
      <c r="IAJ90" s="121"/>
      <c r="IAK90" s="121"/>
      <c r="IAL90" s="121"/>
      <c r="IAM90" s="121"/>
      <c r="IAN90" s="121"/>
      <c r="IAO90" s="121"/>
      <c r="IAP90" s="121"/>
      <c r="IAQ90" s="121"/>
      <c r="IAR90" s="121"/>
      <c r="IAS90" s="121"/>
      <c r="IAT90" s="121"/>
      <c r="IAU90" s="121"/>
      <c r="IAV90" s="121"/>
      <c r="IAW90" s="121"/>
      <c r="IAX90" s="121"/>
      <c r="IAY90" s="121"/>
      <c r="IAZ90" s="121"/>
      <c r="IBA90" s="121"/>
      <c r="IBB90" s="121"/>
      <c r="IBC90" s="121"/>
      <c r="IBD90" s="121"/>
      <c r="IBE90" s="121"/>
      <c r="IBF90" s="121"/>
      <c r="IBG90" s="121"/>
      <c r="IBH90" s="121"/>
      <c r="IBI90" s="121"/>
      <c r="IBJ90" s="121"/>
      <c r="IBK90" s="121"/>
      <c r="IBL90" s="121"/>
      <c r="IBM90" s="121"/>
      <c r="IBN90" s="121"/>
      <c r="IBO90" s="121"/>
      <c r="IBP90" s="121"/>
      <c r="IBQ90" s="121"/>
      <c r="IBR90" s="121"/>
      <c r="IBS90" s="121"/>
      <c r="IBT90" s="121"/>
      <c r="IBU90" s="121"/>
      <c r="IBV90" s="121"/>
      <c r="IBW90" s="121"/>
      <c r="IBX90" s="121"/>
      <c r="IBY90" s="121"/>
      <c r="IBZ90" s="121"/>
      <c r="ICA90" s="121"/>
      <c r="ICB90" s="121"/>
      <c r="ICC90" s="121"/>
      <c r="ICD90" s="121"/>
      <c r="ICE90" s="121"/>
      <c r="ICF90" s="121"/>
      <c r="ICG90" s="121"/>
      <c r="ICH90" s="121"/>
      <c r="ICI90" s="121"/>
      <c r="ICJ90" s="121"/>
      <c r="ICK90" s="121"/>
      <c r="ICL90" s="121"/>
      <c r="ICM90" s="121"/>
      <c r="ICN90" s="121"/>
      <c r="ICO90" s="121"/>
      <c r="ICP90" s="121"/>
      <c r="ICQ90" s="121"/>
      <c r="ICR90" s="121"/>
      <c r="ICS90" s="121"/>
      <c r="ICT90" s="121"/>
      <c r="ICU90" s="121"/>
      <c r="ICV90" s="121"/>
      <c r="ICW90" s="121"/>
      <c r="ICX90" s="121"/>
      <c r="ICY90" s="121"/>
      <c r="ICZ90" s="121"/>
      <c r="IDA90" s="121"/>
      <c r="IDB90" s="121"/>
      <c r="IDC90" s="121"/>
      <c r="IDD90" s="121"/>
      <c r="IDE90" s="121"/>
      <c r="IDF90" s="121"/>
      <c r="IDG90" s="121"/>
      <c r="IDH90" s="121"/>
      <c r="IDI90" s="121"/>
      <c r="IDJ90" s="121"/>
      <c r="IDK90" s="121"/>
      <c r="IDL90" s="121"/>
      <c r="IDM90" s="121"/>
      <c r="IDN90" s="121"/>
      <c r="IDO90" s="121"/>
      <c r="IDP90" s="121"/>
      <c r="IDQ90" s="121"/>
      <c r="IDR90" s="121"/>
      <c r="IDS90" s="121"/>
      <c r="IDT90" s="121"/>
      <c r="IDU90" s="121"/>
      <c r="IDV90" s="121"/>
      <c r="IDW90" s="121"/>
      <c r="IDX90" s="121"/>
      <c r="IDY90" s="121"/>
      <c r="IDZ90" s="121"/>
      <c r="IEA90" s="121"/>
      <c r="IEB90" s="121"/>
      <c r="IEC90" s="121"/>
      <c r="IED90" s="121"/>
      <c r="IEE90" s="121"/>
      <c r="IEF90" s="121"/>
      <c r="IEG90" s="121"/>
      <c r="IEH90" s="121"/>
      <c r="IEI90" s="121"/>
      <c r="IEJ90" s="121"/>
      <c r="IEK90" s="121"/>
      <c r="IEL90" s="121"/>
      <c r="IEM90" s="121"/>
      <c r="IEN90" s="121"/>
      <c r="IEO90" s="121"/>
      <c r="IEP90" s="121"/>
      <c r="IEQ90" s="121"/>
      <c r="IER90" s="121"/>
      <c r="IES90" s="121"/>
      <c r="IET90" s="121"/>
      <c r="IEU90" s="121"/>
      <c r="IEV90" s="121"/>
      <c r="IEW90" s="121"/>
      <c r="IEX90" s="121"/>
      <c r="IEY90" s="121"/>
      <c r="IEZ90" s="121"/>
      <c r="IFA90" s="121"/>
      <c r="IFB90" s="121"/>
      <c r="IFC90" s="121"/>
      <c r="IFD90" s="121"/>
      <c r="IFE90" s="121"/>
      <c r="IFF90" s="121"/>
      <c r="IFG90" s="121"/>
      <c r="IFH90" s="121"/>
      <c r="IFI90" s="121"/>
      <c r="IFJ90" s="121"/>
      <c r="IFK90" s="121"/>
      <c r="IFL90" s="121"/>
      <c r="IFM90" s="121"/>
      <c r="IFN90" s="121"/>
      <c r="IFO90" s="121"/>
      <c r="IFP90" s="121"/>
      <c r="IFQ90" s="121"/>
      <c r="IFR90" s="121"/>
      <c r="IFS90" s="121"/>
      <c r="IFT90" s="121"/>
      <c r="IFU90" s="121"/>
      <c r="IFV90" s="121"/>
      <c r="IFW90" s="121"/>
      <c r="IFX90" s="121"/>
      <c r="IFY90" s="121"/>
      <c r="IFZ90" s="121"/>
      <c r="IGA90" s="121"/>
      <c r="IGB90" s="121"/>
      <c r="IGC90" s="121"/>
      <c r="IGD90" s="121"/>
      <c r="IGE90" s="121"/>
      <c r="IGF90" s="121"/>
      <c r="IGG90" s="121"/>
      <c r="IGH90" s="121"/>
      <c r="IGI90" s="121"/>
      <c r="IGJ90" s="121"/>
      <c r="IGK90" s="121"/>
      <c r="IGL90" s="121"/>
      <c r="IGM90" s="121"/>
      <c r="IGN90" s="121"/>
      <c r="IGO90" s="121"/>
      <c r="IGP90" s="121"/>
      <c r="IGQ90" s="121"/>
      <c r="IGR90" s="121"/>
      <c r="IGS90" s="121"/>
      <c r="IGT90" s="121"/>
      <c r="IGU90" s="121"/>
      <c r="IGV90" s="121"/>
      <c r="IGW90" s="121"/>
      <c r="IGX90" s="121"/>
      <c r="IGY90" s="121"/>
      <c r="IGZ90" s="121"/>
      <c r="IHA90" s="121"/>
      <c r="IHB90" s="121"/>
      <c r="IHC90" s="121"/>
      <c r="IHD90" s="121"/>
      <c r="IHE90" s="121"/>
      <c r="IHF90" s="121"/>
      <c r="IHG90" s="121"/>
      <c r="IHH90" s="121"/>
      <c r="IHI90" s="121"/>
      <c r="IHJ90" s="121"/>
      <c r="IHK90" s="121"/>
      <c r="IHL90" s="121"/>
      <c r="IHM90" s="121"/>
      <c r="IHN90" s="121"/>
      <c r="IHO90" s="121"/>
      <c r="IHP90" s="121"/>
      <c r="IHQ90" s="121"/>
      <c r="IHR90" s="121"/>
      <c r="IHS90" s="121"/>
      <c r="IHT90" s="121"/>
      <c r="IHU90" s="121"/>
      <c r="IHV90" s="121"/>
      <c r="IHW90" s="121"/>
      <c r="IHX90" s="121"/>
      <c r="IHY90" s="121"/>
      <c r="IHZ90" s="121"/>
      <c r="IIA90" s="121"/>
      <c r="IIB90" s="121"/>
      <c r="IIC90" s="121"/>
      <c r="IID90" s="121"/>
      <c r="IIE90" s="121"/>
      <c r="IIF90" s="121"/>
      <c r="IIG90" s="121"/>
      <c r="IIH90" s="121"/>
      <c r="III90" s="121"/>
      <c r="IIJ90" s="121"/>
      <c r="IIK90" s="121"/>
      <c r="IIL90" s="121"/>
      <c r="IIM90" s="121"/>
      <c r="IIN90" s="121"/>
      <c r="IIO90" s="121"/>
      <c r="IIP90" s="121"/>
      <c r="IIQ90" s="121"/>
      <c r="IIR90" s="121"/>
      <c r="IIS90" s="121"/>
      <c r="IIT90" s="121"/>
      <c r="IIU90" s="121"/>
      <c r="IIV90" s="121"/>
      <c r="IIW90" s="121"/>
      <c r="IIX90" s="121"/>
      <c r="IIY90" s="121"/>
      <c r="IIZ90" s="121"/>
      <c r="IJA90" s="121"/>
      <c r="IJB90" s="121"/>
      <c r="IJC90" s="121"/>
      <c r="IJD90" s="121"/>
      <c r="IJE90" s="121"/>
      <c r="IJF90" s="121"/>
      <c r="IJG90" s="121"/>
      <c r="IJH90" s="121"/>
      <c r="IJI90" s="121"/>
      <c r="IJJ90" s="121"/>
      <c r="IJK90" s="121"/>
      <c r="IJL90" s="121"/>
      <c r="IJM90" s="121"/>
      <c r="IJN90" s="121"/>
      <c r="IJO90" s="121"/>
      <c r="IJP90" s="121"/>
      <c r="IJQ90" s="121"/>
      <c r="IJR90" s="121"/>
      <c r="IJS90" s="121"/>
      <c r="IJT90" s="121"/>
      <c r="IJU90" s="121"/>
      <c r="IJV90" s="121"/>
      <c r="IJW90" s="121"/>
      <c r="IJX90" s="121"/>
      <c r="IJY90" s="121"/>
      <c r="IJZ90" s="121"/>
      <c r="IKA90" s="121"/>
      <c r="IKB90" s="121"/>
      <c r="IKC90" s="121"/>
      <c r="IKD90" s="121"/>
      <c r="IKE90" s="121"/>
      <c r="IKF90" s="121"/>
      <c r="IKG90" s="121"/>
      <c r="IKH90" s="121"/>
      <c r="IKI90" s="121"/>
      <c r="IKJ90" s="121"/>
      <c r="IKK90" s="121"/>
      <c r="IKL90" s="121"/>
      <c r="IKM90" s="121"/>
      <c r="IKN90" s="121"/>
      <c r="IKO90" s="121"/>
      <c r="IKP90" s="121"/>
      <c r="IKQ90" s="121"/>
      <c r="IKR90" s="121"/>
      <c r="IKS90" s="121"/>
      <c r="IKT90" s="121"/>
      <c r="IKU90" s="121"/>
      <c r="IKV90" s="121"/>
      <c r="IKW90" s="121"/>
      <c r="IKX90" s="121"/>
      <c r="IKY90" s="121"/>
      <c r="IKZ90" s="121"/>
      <c r="ILA90" s="121"/>
      <c r="ILB90" s="121"/>
      <c r="ILC90" s="121"/>
      <c r="ILD90" s="121"/>
      <c r="ILE90" s="121"/>
      <c r="ILF90" s="121"/>
      <c r="ILG90" s="121"/>
      <c r="ILH90" s="121"/>
      <c r="ILI90" s="121"/>
      <c r="ILJ90" s="121"/>
      <c r="ILK90" s="121"/>
      <c r="ILL90" s="121"/>
      <c r="ILM90" s="121"/>
      <c r="ILN90" s="121"/>
      <c r="ILO90" s="121"/>
      <c r="ILP90" s="121"/>
      <c r="ILQ90" s="121"/>
      <c r="ILR90" s="121"/>
      <c r="ILS90" s="121"/>
      <c r="ILT90" s="121"/>
      <c r="ILU90" s="121"/>
      <c r="ILV90" s="121"/>
      <c r="ILW90" s="121"/>
      <c r="ILX90" s="121"/>
      <c r="ILY90" s="121"/>
      <c r="ILZ90" s="121"/>
      <c r="IMA90" s="121"/>
      <c r="IMB90" s="121"/>
      <c r="IMC90" s="121"/>
      <c r="IMD90" s="121"/>
      <c r="IME90" s="121"/>
      <c r="IMF90" s="121"/>
      <c r="IMG90" s="121"/>
      <c r="IMH90" s="121"/>
      <c r="IMI90" s="121"/>
      <c r="IMJ90" s="121"/>
      <c r="IMK90" s="121"/>
      <c r="IML90" s="121"/>
      <c r="IMM90" s="121"/>
      <c r="IMN90" s="121"/>
      <c r="IMO90" s="121"/>
      <c r="IMP90" s="121"/>
      <c r="IMQ90" s="121"/>
      <c r="IMR90" s="121"/>
      <c r="IMS90" s="121"/>
      <c r="IMT90" s="121"/>
      <c r="IMU90" s="121"/>
      <c r="IMV90" s="121"/>
      <c r="IMW90" s="121"/>
      <c r="IMX90" s="121"/>
      <c r="IMY90" s="121"/>
      <c r="IMZ90" s="121"/>
      <c r="INA90" s="121"/>
      <c r="INB90" s="121"/>
      <c r="INC90" s="121"/>
      <c r="IND90" s="121"/>
      <c r="INE90" s="121"/>
      <c r="INF90" s="121"/>
      <c r="ING90" s="121"/>
      <c r="INH90" s="121"/>
      <c r="INI90" s="121"/>
      <c r="INJ90" s="121"/>
      <c r="INK90" s="121"/>
      <c r="INL90" s="121"/>
      <c r="INM90" s="121"/>
      <c r="INN90" s="121"/>
      <c r="INO90" s="121"/>
      <c r="INP90" s="121"/>
      <c r="INQ90" s="121"/>
      <c r="INR90" s="121"/>
      <c r="INS90" s="121"/>
      <c r="INT90" s="121"/>
      <c r="INU90" s="121"/>
      <c r="INV90" s="121"/>
      <c r="INW90" s="121"/>
      <c r="INX90" s="121"/>
      <c r="INY90" s="121"/>
      <c r="INZ90" s="121"/>
      <c r="IOA90" s="121"/>
      <c r="IOB90" s="121"/>
      <c r="IOC90" s="121"/>
      <c r="IOD90" s="121"/>
      <c r="IOE90" s="121"/>
      <c r="IOF90" s="121"/>
      <c r="IOG90" s="121"/>
      <c r="IOH90" s="121"/>
      <c r="IOI90" s="121"/>
      <c r="IOJ90" s="121"/>
      <c r="IOK90" s="121"/>
      <c r="IOL90" s="121"/>
      <c r="IOM90" s="121"/>
      <c r="ION90" s="121"/>
      <c r="IOO90" s="121"/>
      <c r="IOP90" s="121"/>
      <c r="IOQ90" s="121"/>
      <c r="IOR90" s="121"/>
      <c r="IOS90" s="121"/>
      <c r="IOT90" s="121"/>
      <c r="IOU90" s="121"/>
      <c r="IOV90" s="121"/>
      <c r="IOW90" s="121"/>
      <c r="IOX90" s="121"/>
      <c r="IOY90" s="121"/>
      <c r="IOZ90" s="121"/>
      <c r="IPA90" s="121"/>
      <c r="IPB90" s="121"/>
      <c r="IPC90" s="121"/>
      <c r="IPD90" s="121"/>
      <c r="IPE90" s="121"/>
      <c r="IPF90" s="121"/>
      <c r="IPG90" s="121"/>
      <c r="IPH90" s="121"/>
      <c r="IPI90" s="121"/>
      <c r="IPJ90" s="121"/>
      <c r="IPK90" s="121"/>
      <c r="IPL90" s="121"/>
      <c r="IPM90" s="121"/>
      <c r="IPN90" s="121"/>
      <c r="IPO90" s="121"/>
      <c r="IPP90" s="121"/>
      <c r="IPQ90" s="121"/>
      <c r="IPR90" s="121"/>
      <c r="IPS90" s="121"/>
      <c r="IPT90" s="121"/>
      <c r="IPU90" s="121"/>
      <c r="IPV90" s="121"/>
      <c r="IPW90" s="121"/>
      <c r="IPX90" s="121"/>
      <c r="IPY90" s="121"/>
      <c r="IPZ90" s="121"/>
      <c r="IQA90" s="121"/>
      <c r="IQB90" s="121"/>
      <c r="IQC90" s="121"/>
      <c r="IQD90" s="121"/>
      <c r="IQE90" s="121"/>
      <c r="IQF90" s="121"/>
      <c r="IQG90" s="121"/>
      <c r="IQH90" s="121"/>
      <c r="IQI90" s="121"/>
      <c r="IQJ90" s="121"/>
      <c r="IQK90" s="121"/>
      <c r="IQL90" s="121"/>
      <c r="IQM90" s="121"/>
      <c r="IQN90" s="121"/>
      <c r="IQO90" s="121"/>
      <c r="IQP90" s="121"/>
      <c r="IQQ90" s="121"/>
      <c r="IQR90" s="121"/>
      <c r="IQS90" s="121"/>
      <c r="IQT90" s="121"/>
      <c r="IQU90" s="121"/>
      <c r="IQV90" s="121"/>
      <c r="IQW90" s="121"/>
      <c r="IQX90" s="121"/>
      <c r="IQY90" s="121"/>
      <c r="IQZ90" s="121"/>
      <c r="IRA90" s="121"/>
      <c r="IRB90" s="121"/>
      <c r="IRC90" s="121"/>
      <c r="IRD90" s="121"/>
      <c r="IRE90" s="121"/>
      <c r="IRF90" s="121"/>
      <c r="IRG90" s="121"/>
      <c r="IRH90" s="121"/>
      <c r="IRI90" s="121"/>
      <c r="IRJ90" s="121"/>
      <c r="IRK90" s="121"/>
      <c r="IRL90" s="121"/>
      <c r="IRM90" s="121"/>
      <c r="IRN90" s="121"/>
      <c r="IRO90" s="121"/>
      <c r="IRP90" s="121"/>
      <c r="IRQ90" s="121"/>
      <c r="IRR90" s="121"/>
      <c r="IRS90" s="121"/>
      <c r="IRT90" s="121"/>
      <c r="IRU90" s="121"/>
      <c r="IRV90" s="121"/>
      <c r="IRW90" s="121"/>
      <c r="IRX90" s="121"/>
      <c r="IRY90" s="121"/>
      <c r="IRZ90" s="121"/>
      <c r="ISA90" s="121"/>
      <c r="ISB90" s="121"/>
      <c r="ISC90" s="121"/>
      <c r="ISD90" s="121"/>
      <c r="ISE90" s="121"/>
      <c r="ISF90" s="121"/>
      <c r="ISG90" s="121"/>
      <c r="ISH90" s="121"/>
      <c r="ISI90" s="121"/>
      <c r="ISJ90" s="121"/>
      <c r="ISK90" s="121"/>
      <c r="ISL90" s="121"/>
      <c r="ISM90" s="121"/>
      <c r="ISN90" s="121"/>
      <c r="ISO90" s="121"/>
      <c r="ISP90" s="121"/>
      <c r="ISQ90" s="121"/>
      <c r="ISR90" s="121"/>
      <c r="ISS90" s="121"/>
      <c r="IST90" s="121"/>
      <c r="ISU90" s="121"/>
      <c r="ISV90" s="121"/>
      <c r="ISW90" s="121"/>
      <c r="ISX90" s="121"/>
      <c r="ISY90" s="121"/>
      <c r="ISZ90" s="121"/>
      <c r="ITA90" s="121"/>
      <c r="ITB90" s="121"/>
      <c r="ITC90" s="121"/>
      <c r="ITD90" s="121"/>
      <c r="ITE90" s="121"/>
      <c r="ITF90" s="121"/>
      <c r="ITG90" s="121"/>
      <c r="ITH90" s="121"/>
      <c r="ITI90" s="121"/>
      <c r="ITJ90" s="121"/>
      <c r="ITK90" s="121"/>
      <c r="ITL90" s="121"/>
      <c r="ITM90" s="121"/>
      <c r="ITN90" s="121"/>
      <c r="ITO90" s="121"/>
      <c r="ITP90" s="121"/>
      <c r="ITQ90" s="121"/>
      <c r="ITR90" s="121"/>
      <c r="ITS90" s="121"/>
      <c r="ITT90" s="121"/>
      <c r="ITU90" s="121"/>
      <c r="ITV90" s="121"/>
      <c r="ITW90" s="121"/>
      <c r="ITX90" s="121"/>
      <c r="ITY90" s="121"/>
      <c r="ITZ90" s="121"/>
      <c r="IUA90" s="121"/>
      <c r="IUB90" s="121"/>
      <c r="IUC90" s="121"/>
      <c r="IUD90" s="121"/>
      <c r="IUE90" s="121"/>
      <c r="IUF90" s="121"/>
      <c r="IUG90" s="121"/>
      <c r="IUH90" s="121"/>
      <c r="IUI90" s="121"/>
      <c r="IUJ90" s="121"/>
      <c r="IUK90" s="121"/>
      <c r="IUL90" s="121"/>
      <c r="IUM90" s="121"/>
      <c r="IUN90" s="121"/>
      <c r="IUO90" s="121"/>
      <c r="IUP90" s="121"/>
      <c r="IUQ90" s="121"/>
      <c r="IUR90" s="121"/>
      <c r="IUS90" s="121"/>
      <c r="IUT90" s="121"/>
      <c r="IUU90" s="121"/>
      <c r="IUV90" s="121"/>
      <c r="IUW90" s="121"/>
      <c r="IUX90" s="121"/>
      <c r="IUY90" s="121"/>
      <c r="IUZ90" s="121"/>
      <c r="IVA90" s="121"/>
      <c r="IVB90" s="121"/>
      <c r="IVC90" s="121"/>
      <c r="IVD90" s="121"/>
      <c r="IVE90" s="121"/>
      <c r="IVF90" s="121"/>
      <c r="IVG90" s="121"/>
      <c r="IVH90" s="121"/>
      <c r="IVI90" s="121"/>
      <c r="IVJ90" s="121"/>
      <c r="IVK90" s="121"/>
      <c r="IVL90" s="121"/>
      <c r="IVM90" s="121"/>
      <c r="IVN90" s="121"/>
      <c r="IVO90" s="121"/>
      <c r="IVP90" s="121"/>
      <c r="IVQ90" s="121"/>
      <c r="IVR90" s="121"/>
      <c r="IVS90" s="121"/>
      <c r="IVT90" s="121"/>
      <c r="IVU90" s="121"/>
      <c r="IVV90" s="121"/>
      <c r="IVW90" s="121"/>
      <c r="IVX90" s="121"/>
      <c r="IVY90" s="121"/>
      <c r="IVZ90" s="121"/>
      <c r="IWA90" s="121"/>
      <c r="IWB90" s="121"/>
      <c r="IWC90" s="121"/>
      <c r="IWD90" s="121"/>
      <c r="IWE90" s="121"/>
      <c r="IWF90" s="121"/>
      <c r="IWG90" s="121"/>
      <c r="IWH90" s="121"/>
      <c r="IWI90" s="121"/>
      <c r="IWJ90" s="121"/>
      <c r="IWK90" s="121"/>
      <c r="IWL90" s="121"/>
      <c r="IWM90" s="121"/>
      <c r="IWN90" s="121"/>
      <c r="IWO90" s="121"/>
      <c r="IWP90" s="121"/>
      <c r="IWQ90" s="121"/>
      <c r="IWR90" s="121"/>
      <c r="IWS90" s="121"/>
      <c r="IWT90" s="121"/>
      <c r="IWU90" s="121"/>
      <c r="IWV90" s="121"/>
      <c r="IWW90" s="121"/>
      <c r="IWX90" s="121"/>
      <c r="IWY90" s="121"/>
      <c r="IWZ90" s="121"/>
      <c r="IXA90" s="121"/>
      <c r="IXB90" s="121"/>
      <c r="IXC90" s="121"/>
      <c r="IXD90" s="121"/>
      <c r="IXE90" s="121"/>
      <c r="IXF90" s="121"/>
      <c r="IXG90" s="121"/>
      <c r="IXH90" s="121"/>
      <c r="IXI90" s="121"/>
      <c r="IXJ90" s="121"/>
      <c r="IXK90" s="121"/>
      <c r="IXL90" s="121"/>
      <c r="IXM90" s="121"/>
      <c r="IXN90" s="121"/>
      <c r="IXO90" s="121"/>
      <c r="IXP90" s="121"/>
      <c r="IXQ90" s="121"/>
      <c r="IXR90" s="121"/>
      <c r="IXS90" s="121"/>
      <c r="IXT90" s="121"/>
      <c r="IXU90" s="121"/>
      <c r="IXV90" s="121"/>
      <c r="IXW90" s="121"/>
      <c r="IXX90" s="121"/>
      <c r="IXY90" s="121"/>
      <c r="IXZ90" s="121"/>
      <c r="IYA90" s="121"/>
      <c r="IYB90" s="121"/>
      <c r="IYC90" s="121"/>
      <c r="IYD90" s="121"/>
      <c r="IYE90" s="121"/>
      <c r="IYF90" s="121"/>
      <c r="IYG90" s="121"/>
      <c r="IYH90" s="121"/>
      <c r="IYI90" s="121"/>
      <c r="IYJ90" s="121"/>
      <c r="IYK90" s="121"/>
      <c r="IYL90" s="121"/>
      <c r="IYM90" s="121"/>
      <c r="IYN90" s="121"/>
      <c r="IYO90" s="121"/>
      <c r="IYP90" s="121"/>
      <c r="IYQ90" s="121"/>
      <c r="IYR90" s="121"/>
      <c r="IYS90" s="121"/>
      <c r="IYT90" s="121"/>
      <c r="IYU90" s="121"/>
      <c r="IYV90" s="121"/>
      <c r="IYW90" s="121"/>
      <c r="IYX90" s="121"/>
      <c r="IYY90" s="121"/>
      <c r="IYZ90" s="121"/>
      <c r="IZA90" s="121"/>
      <c r="IZB90" s="121"/>
      <c r="IZC90" s="121"/>
      <c r="IZD90" s="121"/>
      <c r="IZE90" s="121"/>
      <c r="IZF90" s="121"/>
      <c r="IZG90" s="121"/>
      <c r="IZH90" s="121"/>
      <c r="IZI90" s="121"/>
      <c r="IZJ90" s="121"/>
      <c r="IZK90" s="121"/>
      <c r="IZL90" s="121"/>
      <c r="IZM90" s="121"/>
      <c r="IZN90" s="121"/>
      <c r="IZO90" s="121"/>
      <c r="IZP90" s="121"/>
      <c r="IZQ90" s="121"/>
      <c r="IZR90" s="121"/>
      <c r="IZS90" s="121"/>
      <c r="IZT90" s="121"/>
      <c r="IZU90" s="121"/>
      <c r="IZV90" s="121"/>
      <c r="IZW90" s="121"/>
      <c r="IZX90" s="121"/>
      <c r="IZY90" s="121"/>
      <c r="IZZ90" s="121"/>
      <c r="JAA90" s="121"/>
      <c r="JAB90" s="121"/>
      <c r="JAC90" s="121"/>
      <c r="JAD90" s="121"/>
      <c r="JAE90" s="121"/>
      <c r="JAF90" s="121"/>
      <c r="JAG90" s="121"/>
      <c r="JAH90" s="121"/>
      <c r="JAI90" s="121"/>
      <c r="JAJ90" s="121"/>
      <c r="JAK90" s="121"/>
      <c r="JAL90" s="121"/>
      <c r="JAM90" s="121"/>
      <c r="JAN90" s="121"/>
      <c r="JAO90" s="121"/>
      <c r="JAP90" s="121"/>
      <c r="JAQ90" s="121"/>
      <c r="JAR90" s="121"/>
      <c r="JAS90" s="121"/>
      <c r="JAT90" s="121"/>
      <c r="JAU90" s="121"/>
      <c r="JAV90" s="121"/>
      <c r="JAW90" s="121"/>
      <c r="JAX90" s="121"/>
      <c r="JAY90" s="121"/>
      <c r="JAZ90" s="121"/>
      <c r="JBA90" s="121"/>
      <c r="JBB90" s="121"/>
      <c r="JBC90" s="121"/>
      <c r="JBD90" s="121"/>
      <c r="JBE90" s="121"/>
      <c r="JBF90" s="121"/>
      <c r="JBG90" s="121"/>
      <c r="JBH90" s="121"/>
      <c r="JBI90" s="121"/>
      <c r="JBJ90" s="121"/>
      <c r="JBK90" s="121"/>
      <c r="JBL90" s="121"/>
      <c r="JBM90" s="121"/>
      <c r="JBN90" s="121"/>
      <c r="JBO90" s="121"/>
      <c r="JBP90" s="121"/>
      <c r="JBQ90" s="121"/>
      <c r="JBR90" s="121"/>
      <c r="JBS90" s="121"/>
      <c r="JBT90" s="121"/>
      <c r="JBU90" s="121"/>
      <c r="JBV90" s="121"/>
      <c r="JBW90" s="121"/>
      <c r="JBX90" s="121"/>
      <c r="JBY90" s="121"/>
      <c r="JBZ90" s="121"/>
      <c r="JCA90" s="121"/>
      <c r="JCB90" s="121"/>
      <c r="JCC90" s="121"/>
      <c r="JCD90" s="121"/>
      <c r="JCE90" s="121"/>
      <c r="JCF90" s="121"/>
      <c r="JCG90" s="121"/>
      <c r="JCH90" s="121"/>
      <c r="JCI90" s="121"/>
      <c r="JCJ90" s="121"/>
      <c r="JCK90" s="121"/>
      <c r="JCL90" s="121"/>
      <c r="JCM90" s="121"/>
      <c r="JCN90" s="121"/>
      <c r="JCO90" s="121"/>
      <c r="JCP90" s="121"/>
      <c r="JCQ90" s="121"/>
      <c r="JCR90" s="121"/>
      <c r="JCS90" s="121"/>
      <c r="JCT90" s="121"/>
      <c r="JCU90" s="121"/>
      <c r="JCV90" s="121"/>
      <c r="JCW90" s="121"/>
      <c r="JCX90" s="121"/>
      <c r="JCY90" s="121"/>
      <c r="JCZ90" s="121"/>
      <c r="JDA90" s="121"/>
      <c r="JDB90" s="121"/>
      <c r="JDC90" s="121"/>
      <c r="JDD90" s="121"/>
      <c r="JDE90" s="121"/>
      <c r="JDF90" s="121"/>
      <c r="JDG90" s="121"/>
      <c r="JDH90" s="121"/>
      <c r="JDI90" s="121"/>
      <c r="JDJ90" s="121"/>
      <c r="JDK90" s="121"/>
      <c r="JDL90" s="121"/>
      <c r="JDM90" s="121"/>
      <c r="JDN90" s="121"/>
      <c r="JDO90" s="121"/>
      <c r="JDP90" s="121"/>
      <c r="JDQ90" s="121"/>
      <c r="JDR90" s="121"/>
      <c r="JDS90" s="121"/>
      <c r="JDT90" s="121"/>
      <c r="JDU90" s="121"/>
      <c r="JDV90" s="121"/>
      <c r="JDW90" s="121"/>
      <c r="JDX90" s="121"/>
      <c r="JDY90" s="121"/>
      <c r="JDZ90" s="121"/>
      <c r="JEA90" s="121"/>
      <c r="JEB90" s="121"/>
      <c r="JEC90" s="121"/>
      <c r="JED90" s="121"/>
      <c r="JEE90" s="121"/>
      <c r="JEF90" s="121"/>
      <c r="JEG90" s="121"/>
      <c r="JEH90" s="121"/>
      <c r="JEI90" s="121"/>
      <c r="JEJ90" s="121"/>
      <c r="JEK90" s="121"/>
      <c r="JEL90" s="121"/>
      <c r="JEM90" s="121"/>
      <c r="JEN90" s="121"/>
      <c r="JEO90" s="121"/>
      <c r="JEP90" s="121"/>
      <c r="JEQ90" s="121"/>
      <c r="JER90" s="121"/>
      <c r="JES90" s="121"/>
      <c r="JET90" s="121"/>
      <c r="JEU90" s="121"/>
      <c r="JEV90" s="121"/>
      <c r="JEW90" s="121"/>
      <c r="JEX90" s="121"/>
      <c r="JEY90" s="121"/>
      <c r="JEZ90" s="121"/>
      <c r="JFA90" s="121"/>
      <c r="JFB90" s="121"/>
      <c r="JFC90" s="121"/>
      <c r="JFD90" s="121"/>
      <c r="JFE90" s="121"/>
      <c r="JFF90" s="121"/>
      <c r="JFG90" s="121"/>
      <c r="JFH90" s="121"/>
      <c r="JFI90" s="121"/>
      <c r="JFJ90" s="121"/>
      <c r="JFK90" s="121"/>
      <c r="JFL90" s="121"/>
      <c r="JFM90" s="121"/>
      <c r="JFN90" s="121"/>
      <c r="JFO90" s="121"/>
      <c r="JFP90" s="121"/>
      <c r="JFQ90" s="121"/>
      <c r="JFR90" s="121"/>
      <c r="JFS90" s="121"/>
      <c r="JFT90" s="121"/>
      <c r="JFU90" s="121"/>
      <c r="JFV90" s="121"/>
      <c r="JFW90" s="121"/>
      <c r="JFX90" s="121"/>
      <c r="JFY90" s="121"/>
      <c r="JFZ90" s="121"/>
      <c r="JGA90" s="121"/>
      <c r="JGB90" s="121"/>
      <c r="JGC90" s="121"/>
      <c r="JGD90" s="121"/>
      <c r="JGE90" s="121"/>
      <c r="JGF90" s="121"/>
      <c r="JGG90" s="121"/>
      <c r="JGH90" s="121"/>
      <c r="JGI90" s="121"/>
      <c r="JGJ90" s="121"/>
      <c r="JGK90" s="121"/>
      <c r="JGL90" s="121"/>
      <c r="JGM90" s="121"/>
      <c r="JGN90" s="121"/>
      <c r="JGO90" s="121"/>
      <c r="JGP90" s="121"/>
      <c r="JGQ90" s="121"/>
      <c r="JGR90" s="121"/>
      <c r="JGS90" s="121"/>
      <c r="JGT90" s="121"/>
      <c r="JGU90" s="121"/>
      <c r="JGV90" s="121"/>
      <c r="JGW90" s="121"/>
      <c r="JGX90" s="121"/>
      <c r="JGY90" s="121"/>
      <c r="JGZ90" s="121"/>
      <c r="JHA90" s="121"/>
      <c r="JHB90" s="121"/>
      <c r="JHC90" s="121"/>
      <c r="JHD90" s="121"/>
      <c r="JHE90" s="121"/>
      <c r="JHF90" s="121"/>
      <c r="JHG90" s="121"/>
      <c r="JHH90" s="121"/>
      <c r="JHI90" s="121"/>
      <c r="JHJ90" s="121"/>
      <c r="JHK90" s="121"/>
      <c r="JHL90" s="121"/>
      <c r="JHM90" s="121"/>
      <c r="JHN90" s="121"/>
      <c r="JHO90" s="121"/>
      <c r="JHP90" s="121"/>
      <c r="JHQ90" s="121"/>
      <c r="JHR90" s="121"/>
      <c r="JHS90" s="121"/>
      <c r="JHT90" s="121"/>
      <c r="JHU90" s="121"/>
      <c r="JHV90" s="121"/>
      <c r="JHW90" s="121"/>
      <c r="JHX90" s="121"/>
      <c r="JHY90" s="121"/>
      <c r="JHZ90" s="121"/>
      <c r="JIA90" s="121"/>
      <c r="JIB90" s="121"/>
      <c r="JIC90" s="121"/>
      <c r="JID90" s="121"/>
      <c r="JIE90" s="121"/>
      <c r="JIF90" s="121"/>
      <c r="JIG90" s="121"/>
      <c r="JIH90" s="121"/>
      <c r="JII90" s="121"/>
      <c r="JIJ90" s="121"/>
      <c r="JIK90" s="121"/>
      <c r="JIL90" s="121"/>
      <c r="JIM90" s="121"/>
      <c r="JIN90" s="121"/>
      <c r="JIO90" s="121"/>
      <c r="JIP90" s="121"/>
      <c r="JIQ90" s="121"/>
      <c r="JIR90" s="121"/>
      <c r="JIS90" s="121"/>
      <c r="JIT90" s="121"/>
      <c r="JIU90" s="121"/>
      <c r="JIV90" s="121"/>
      <c r="JIW90" s="121"/>
      <c r="JIX90" s="121"/>
      <c r="JIY90" s="121"/>
      <c r="JIZ90" s="121"/>
      <c r="JJA90" s="121"/>
      <c r="JJB90" s="121"/>
      <c r="JJC90" s="121"/>
      <c r="JJD90" s="121"/>
      <c r="JJE90" s="121"/>
      <c r="JJF90" s="121"/>
      <c r="JJG90" s="121"/>
      <c r="JJH90" s="121"/>
      <c r="JJI90" s="121"/>
      <c r="JJJ90" s="121"/>
      <c r="JJK90" s="121"/>
      <c r="JJL90" s="121"/>
      <c r="JJM90" s="121"/>
      <c r="JJN90" s="121"/>
      <c r="JJO90" s="121"/>
      <c r="JJP90" s="121"/>
      <c r="JJQ90" s="121"/>
      <c r="JJR90" s="121"/>
      <c r="JJS90" s="121"/>
      <c r="JJT90" s="121"/>
      <c r="JJU90" s="121"/>
      <c r="JJV90" s="121"/>
      <c r="JJW90" s="121"/>
      <c r="JJX90" s="121"/>
      <c r="JJY90" s="121"/>
      <c r="JJZ90" s="121"/>
      <c r="JKA90" s="121"/>
      <c r="JKB90" s="121"/>
      <c r="JKC90" s="121"/>
      <c r="JKD90" s="121"/>
      <c r="JKE90" s="121"/>
      <c r="JKF90" s="121"/>
      <c r="JKG90" s="121"/>
      <c r="JKH90" s="121"/>
      <c r="JKI90" s="121"/>
      <c r="JKJ90" s="121"/>
      <c r="JKK90" s="121"/>
      <c r="JKL90" s="121"/>
      <c r="JKM90" s="121"/>
      <c r="JKN90" s="121"/>
      <c r="JKO90" s="121"/>
      <c r="JKP90" s="121"/>
      <c r="JKQ90" s="121"/>
      <c r="JKR90" s="121"/>
      <c r="JKS90" s="121"/>
      <c r="JKT90" s="121"/>
      <c r="JKU90" s="121"/>
      <c r="JKV90" s="121"/>
      <c r="JKW90" s="121"/>
      <c r="JKX90" s="121"/>
      <c r="JKY90" s="121"/>
      <c r="JKZ90" s="121"/>
      <c r="JLA90" s="121"/>
      <c r="JLB90" s="121"/>
      <c r="JLC90" s="121"/>
      <c r="JLD90" s="121"/>
      <c r="JLE90" s="121"/>
      <c r="JLF90" s="121"/>
      <c r="JLG90" s="121"/>
      <c r="JLH90" s="121"/>
      <c r="JLI90" s="121"/>
      <c r="JLJ90" s="121"/>
      <c r="JLK90" s="121"/>
      <c r="JLL90" s="121"/>
      <c r="JLM90" s="121"/>
      <c r="JLN90" s="121"/>
      <c r="JLO90" s="121"/>
      <c r="JLP90" s="121"/>
      <c r="JLQ90" s="121"/>
      <c r="JLR90" s="121"/>
      <c r="JLS90" s="121"/>
      <c r="JLT90" s="121"/>
      <c r="JLU90" s="121"/>
      <c r="JLV90" s="121"/>
      <c r="JLW90" s="121"/>
      <c r="JLX90" s="121"/>
      <c r="JLY90" s="121"/>
      <c r="JLZ90" s="121"/>
      <c r="JMA90" s="121"/>
      <c r="JMB90" s="121"/>
      <c r="JMC90" s="121"/>
      <c r="JMD90" s="121"/>
      <c r="JME90" s="121"/>
      <c r="JMF90" s="121"/>
      <c r="JMG90" s="121"/>
      <c r="JMH90" s="121"/>
      <c r="JMI90" s="121"/>
      <c r="JMJ90" s="121"/>
      <c r="JMK90" s="121"/>
      <c r="JML90" s="121"/>
      <c r="JMM90" s="121"/>
      <c r="JMN90" s="121"/>
      <c r="JMO90" s="121"/>
      <c r="JMP90" s="121"/>
      <c r="JMQ90" s="121"/>
      <c r="JMR90" s="121"/>
      <c r="JMS90" s="121"/>
      <c r="JMT90" s="121"/>
      <c r="JMU90" s="121"/>
      <c r="JMV90" s="121"/>
      <c r="JMW90" s="121"/>
      <c r="JMX90" s="121"/>
      <c r="JMY90" s="121"/>
      <c r="JMZ90" s="121"/>
      <c r="JNA90" s="121"/>
      <c r="JNB90" s="121"/>
      <c r="JNC90" s="121"/>
      <c r="JND90" s="121"/>
      <c r="JNE90" s="121"/>
      <c r="JNF90" s="121"/>
      <c r="JNG90" s="121"/>
      <c r="JNH90" s="121"/>
      <c r="JNI90" s="121"/>
      <c r="JNJ90" s="121"/>
      <c r="JNK90" s="121"/>
      <c r="JNL90" s="121"/>
      <c r="JNM90" s="121"/>
      <c r="JNN90" s="121"/>
      <c r="JNO90" s="121"/>
      <c r="JNP90" s="121"/>
      <c r="JNQ90" s="121"/>
      <c r="JNR90" s="121"/>
      <c r="JNS90" s="121"/>
      <c r="JNT90" s="121"/>
      <c r="JNU90" s="121"/>
      <c r="JNV90" s="121"/>
      <c r="JNW90" s="121"/>
      <c r="JNX90" s="121"/>
      <c r="JNY90" s="121"/>
      <c r="JNZ90" s="121"/>
      <c r="JOA90" s="121"/>
      <c r="JOB90" s="121"/>
      <c r="JOC90" s="121"/>
      <c r="JOD90" s="121"/>
      <c r="JOE90" s="121"/>
      <c r="JOF90" s="121"/>
      <c r="JOG90" s="121"/>
      <c r="JOH90" s="121"/>
      <c r="JOI90" s="121"/>
      <c r="JOJ90" s="121"/>
      <c r="JOK90" s="121"/>
      <c r="JOL90" s="121"/>
      <c r="JOM90" s="121"/>
      <c r="JON90" s="121"/>
      <c r="JOO90" s="121"/>
      <c r="JOP90" s="121"/>
      <c r="JOQ90" s="121"/>
      <c r="JOR90" s="121"/>
      <c r="JOS90" s="121"/>
      <c r="JOT90" s="121"/>
      <c r="JOU90" s="121"/>
      <c r="JOV90" s="121"/>
      <c r="JOW90" s="121"/>
      <c r="JOX90" s="121"/>
      <c r="JOY90" s="121"/>
      <c r="JOZ90" s="121"/>
      <c r="JPA90" s="121"/>
      <c r="JPB90" s="121"/>
      <c r="JPC90" s="121"/>
      <c r="JPD90" s="121"/>
      <c r="JPE90" s="121"/>
      <c r="JPF90" s="121"/>
      <c r="JPG90" s="121"/>
      <c r="JPH90" s="121"/>
      <c r="JPI90" s="121"/>
      <c r="JPJ90" s="121"/>
      <c r="JPK90" s="121"/>
      <c r="JPL90" s="121"/>
      <c r="JPM90" s="121"/>
      <c r="JPN90" s="121"/>
      <c r="JPO90" s="121"/>
      <c r="JPP90" s="121"/>
      <c r="JPQ90" s="121"/>
      <c r="JPR90" s="121"/>
      <c r="JPS90" s="121"/>
      <c r="JPT90" s="121"/>
      <c r="JPU90" s="121"/>
      <c r="JPV90" s="121"/>
      <c r="JPW90" s="121"/>
      <c r="JPX90" s="121"/>
      <c r="JPY90" s="121"/>
      <c r="JPZ90" s="121"/>
      <c r="JQA90" s="121"/>
      <c r="JQB90" s="121"/>
      <c r="JQC90" s="121"/>
      <c r="JQD90" s="121"/>
      <c r="JQE90" s="121"/>
      <c r="JQF90" s="121"/>
      <c r="JQG90" s="121"/>
      <c r="JQH90" s="121"/>
      <c r="JQI90" s="121"/>
      <c r="JQJ90" s="121"/>
      <c r="JQK90" s="121"/>
      <c r="JQL90" s="121"/>
      <c r="JQM90" s="121"/>
      <c r="JQN90" s="121"/>
      <c r="JQO90" s="121"/>
      <c r="JQP90" s="121"/>
      <c r="JQQ90" s="121"/>
      <c r="JQR90" s="121"/>
      <c r="JQS90" s="121"/>
      <c r="JQT90" s="121"/>
      <c r="JQU90" s="121"/>
      <c r="JQV90" s="121"/>
      <c r="JQW90" s="121"/>
      <c r="JQX90" s="121"/>
      <c r="JQY90" s="121"/>
      <c r="JQZ90" s="121"/>
      <c r="JRA90" s="121"/>
      <c r="JRB90" s="121"/>
      <c r="JRC90" s="121"/>
      <c r="JRD90" s="121"/>
      <c r="JRE90" s="121"/>
      <c r="JRF90" s="121"/>
      <c r="JRG90" s="121"/>
      <c r="JRH90" s="121"/>
      <c r="JRI90" s="121"/>
      <c r="JRJ90" s="121"/>
      <c r="JRK90" s="121"/>
      <c r="JRL90" s="121"/>
      <c r="JRM90" s="121"/>
      <c r="JRN90" s="121"/>
      <c r="JRO90" s="121"/>
      <c r="JRP90" s="121"/>
      <c r="JRQ90" s="121"/>
      <c r="JRR90" s="121"/>
      <c r="JRS90" s="121"/>
      <c r="JRT90" s="121"/>
      <c r="JRU90" s="121"/>
      <c r="JRV90" s="121"/>
      <c r="JRW90" s="121"/>
      <c r="JRX90" s="121"/>
      <c r="JRY90" s="121"/>
      <c r="JRZ90" s="121"/>
      <c r="JSA90" s="121"/>
      <c r="JSB90" s="121"/>
      <c r="JSC90" s="121"/>
      <c r="JSD90" s="121"/>
      <c r="JSE90" s="121"/>
      <c r="JSF90" s="121"/>
      <c r="JSG90" s="121"/>
      <c r="JSH90" s="121"/>
      <c r="JSI90" s="121"/>
      <c r="JSJ90" s="121"/>
      <c r="JSK90" s="121"/>
      <c r="JSL90" s="121"/>
      <c r="JSM90" s="121"/>
      <c r="JSN90" s="121"/>
      <c r="JSO90" s="121"/>
      <c r="JSP90" s="121"/>
      <c r="JSQ90" s="121"/>
      <c r="JSR90" s="121"/>
      <c r="JSS90" s="121"/>
      <c r="JST90" s="121"/>
      <c r="JSU90" s="121"/>
      <c r="JSV90" s="121"/>
      <c r="JSW90" s="121"/>
      <c r="JSX90" s="121"/>
      <c r="JSY90" s="121"/>
      <c r="JSZ90" s="121"/>
      <c r="JTA90" s="121"/>
      <c r="JTB90" s="121"/>
      <c r="JTC90" s="121"/>
      <c r="JTD90" s="121"/>
      <c r="JTE90" s="121"/>
      <c r="JTF90" s="121"/>
      <c r="JTG90" s="121"/>
      <c r="JTH90" s="121"/>
      <c r="JTI90" s="121"/>
      <c r="JTJ90" s="121"/>
      <c r="JTK90" s="121"/>
      <c r="JTL90" s="121"/>
      <c r="JTM90" s="121"/>
      <c r="JTN90" s="121"/>
      <c r="JTO90" s="121"/>
      <c r="JTP90" s="121"/>
      <c r="JTQ90" s="121"/>
      <c r="JTR90" s="121"/>
      <c r="JTS90" s="121"/>
      <c r="JTT90" s="121"/>
      <c r="JTU90" s="121"/>
      <c r="JTV90" s="121"/>
      <c r="JTW90" s="121"/>
      <c r="JTX90" s="121"/>
      <c r="JTY90" s="121"/>
      <c r="JTZ90" s="121"/>
      <c r="JUA90" s="121"/>
      <c r="JUB90" s="121"/>
      <c r="JUC90" s="121"/>
      <c r="JUD90" s="121"/>
      <c r="JUE90" s="121"/>
      <c r="JUF90" s="121"/>
      <c r="JUG90" s="121"/>
      <c r="JUH90" s="121"/>
      <c r="JUI90" s="121"/>
      <c r="JUJ90" s="121"/>
      <c r="JUK90" s="121"/>
      <c r="JUL90" s="121"/>
      <c r="JUM90" s="121"/>
      <c r="JUN90" s="121"/>
      <c r="JUO90" s="121"/>
      <c r="JUP90" s="121"/>
      <c r="JUQ90" s="121"/>
      <c r="JUR90" s="121"/>
      <c r="JUS90" s="121"/>
      <c r="JUT90" s="121"/>
      <c r="JUU90" s="121"/>
      <c r="JUV90" s="121"/>
      <c r="JUW90" s="121"/>
      <c r="JUX90" s="121"/>
      <c r="JUY90" s="121"/>
      <c r="JUZ90" s="121"/>
      <c r="JVA90" s="121"/>
      <c r="JVB90" s="121"/>
      <c r="JVC90" s="121"/>
      <c r="JVD90" s="121"/>
      <c r="JVE90" s="121"/>
      <c r="JVF90" s="121"/>
      <c r="JVG90" s="121"/>
      <c r="JVH90" s="121"/>
      <c r="JVI90" s="121"/>
      <c r="JVJ90" s="121"/>
      <c r="JVK90" s="121"/>
      <c r="JVL90" s="121"/>
      <c r="JVM90" s="121"/>
      <c r="JVN90" s="121"/>
      <c r="JVO90" s="121"/>
      <c r="JVP90" s="121"/>
      <c r="JVQ90" s="121"/>
      <c r="JVR90" s="121"/>
      <c r="JVS90" s="121"/>
      <c r="JVT90" s="121"/>
      <c r="JVU90" s="121"/>
      <c r="JVV90" s="121"/>
      <c r="JVW90" s="121"/>
      <c r="JVX90" s="121"/>
      <c r="JVY90" s="121"/>
      <c r="JVZ90" s="121"/>
      <c r="JWA90" s="121"/>
      <c r="JWB90" s="121"/>
      <c r="JWC90" s="121"/>
      <c r="JWD90" s="121"/>
      <c r="JWE90" s="121"/>
      <c r="JWF90" s="121"/>
      <c r="JWG90" s="121"/>
      <c r="JWH90" s="121"/>
      <c r="JWI90" s="121"/>
      <c r="JWJ90" s="121"/>
      <c r="JWK90" s="121"/>
      <c r="JWL90" s="121"/>
      <c r="JWM90" s="121"/>
      <c r="JWN90" s="121"/>
      <c r="JWO90" s="121"/>
      <c r="JWP90" s="121"/>
      <c r="JWQ90" s="121"/>
      <c r="JWR90" s="121"/>
      <c r="JWS90" s="121"/>
      <c r="JWT90" s="121"/>
      <c r="JWU90" s="121"/>
      <c r="JWV90" s="121"/>
      <c r="JWW90" s="121"/>
      <c r="JWX90" s="121"/>
      <c r="JWY90" s="121"/>
      <c r="JWZ90" s="121"/>
      <c r="JXA90" s="121"/>
      <c r="JXB90" s="121"/>
      <c r="JXC90" s="121"/>
      <c r="JXD90" s="121"/>
      <c r="JXE90" s="121"/>
      <c r="JXF90" s="121"/>
      <c r="JXG90" s="121"/>
      <c r="JXH90" s="121"/>
      <c r="JXI90" s="121"/>
      <c r="JXJ90" s="121"/>
      <c r="JXK90" s="121"/>
      <c r="JXL90" s="121"/>
      <c r="JXM90" s="121"/>
      <c r="JXN90" s="121"/>
      <c r="JXO90" s="121"/>
      <c r="JXP90" s="121"/>
      <c r="JXQ90" s="121"/>
      <c r="JXR90" s="121"/>
      <c r="JXS90" s="121"/>
      <c r="JXT90" s="121"/>
      <c r="JXU90" s="121"/>
      <c r="JXV90" s="121"/>
      <c r="JXW90" s="121"/>
      <c r="JXX90" s="121"/>
      <c r="JXY90" s="121"/>
      <c r="JXZ90" s="121"/>
      <c r="JYA90" s="121"/>
      <c r="JYB90" s="121"/>
      <c r="JYC90" s="121"/>
      <c r="JYD90" s="121"/>
      <c r="JYE90" s="121"/>
      <c r="JYF90" s="121"/>
      <c r="JYG90" s="121"/>
      <c r="JYH90" s="121"/>
      <c r="JYI90" s="121"/>
      <c r="JYJ90" s="121"/>
      <c r="JYK90" s="121"/>
      <c r="JYL90" s="121"/>
      <c r="JYM90" s="121"/>
      <c r="JYN90" s="121"/>
      <c r="JYO90" s="121"/>
      <c r="JYP90" s="121"/>
      <c r="JYQ90" s="121"/>
      <c r="JYR90" s="121"/>
      <c r="JYS90" s="121"/>
      <c r="JYT90" s="121"/>
      <c r="JYU90" s="121"/>
      <c r="JYV90" s="121"/>
      <c r="JYW90" s="121"/>
      <c r="JYX90" s="121"/>
      <c r="JYY90" s="121"/>
      <c r="JYZ90" s="121"/>
      <c r="JZA90" s="121"/>
      <c r="JZB90" s="121"/>
      <c r="JZC90" s="121"/>
      <c r="JZD90" s="121"/>
      <c r="JZE90" s="121"/>
      <c r="JZF90" s="121"/>
      <c r="JZG90" s="121"/>
      <c r="JZH90" s="121"/>
      <c r="JZI90" s="121"/>
      <c r="JZJ90" s="121"/>
      <c r="JZK90" s="121"/>
      <c r="JZL90" s="121"/>
      <c r="JZM90" s="121"/>
      <c r="JZN90" s="121"/>
      <c r="JZO90" s="121"/>
      <c r="JZP90" s="121"/>
      <c r="JZQ90" s="121"/>
      <c r="JZR90" s="121"/>
      <c r="JZS90" s="121"/>
      <c r="JZT90" s="121"/>
      <c r="JZU90" s="121"/>
      <c r="JZV90" s="121"/>
      <c r="JZW90" s="121"/>
      <c r="JZX90" s="121"/>
      <c r="JZY90" s="121"/>
      <c r="JZZ90" s="121"/>
      <c r="KAA90" s="121"/>
      <c r="KAB90" s="121"/>
      <c r="KAC90" s="121"/>
      <c r="KAD90" s="121"/>
      <c r="KAE90" s="121"/>
      <c r="KAF90" s="121"/>
      <c r="KAG90" s="121"/>
      <c r="KAH90" s="121"/>
      <c r="KAI90" s="121"/>
      <c r="KAJ90" s="121"/>
      <c r="KAK90" s="121"/>
      <c r="KAL90" s="121"/>
      <c r="KAM90" s="121"/>
      <c r="KAN90" s="121"/>
      <c r="KAO90" s="121"/>
      <c r="KAP90" s="121"/>
      <c r="KAQ90" s="121"/>
      <c r="KAR90" s="121"/>
      <c r="KAS90" s="121"/>
      <c r="KAT90" s="121"/>
      <c r="KAU90" s="121"/>
      <c r="KAV90" s="121"/>
      <c r="KAW90" s="121"/>
      <c r="KAX90" s="121"/>
      <c r="KAY90" s="121"/>
      <c r="KAZ90" s="121"/>
      <c r="KBA90" s="121"/>
      <c r="KBB90" s="121"/>
      <c r="KBC90" s="121"/>
      <c r="KBD90" s="121"/>
      <c r="KBE90" s="121"/>
      <c r="KBF90" s="121"/>
      <c r="KBG90" s="121"/>
      <c r="KBH90" s="121"/>
      <c r="KBI90" s="121"/>
      <c r="KBJ90" s="121"/>
      <c r="KBK90" s="121"/>
      <c r="KBL90" s="121"/>
      <c r="KBM90" s="121"/>
      <c r="KBN90" s="121"/>
      <c r="KBO90" s="121"/>
      <c r="KBP90" s="121"/>
      <c r="KBQ90" s="121"/>
      <c r="KBR90" s="121"/>
      <c r="KBS90" s="121"/>
      <c r="KBT90" s="121"/>
      <c r="KBU90" s="121"/>
      <c r="KBV90" s="121"/>
      <c r="KBW90" s="121"/>
      <c r="KBX90" s="121"/>
      <c r="KBY90" s="121"/>
      <c r="KBZ90" s="121"/>
      <c r="KCA90" s="121"/>
      <c r="KCB90" s="121"/>
      <c r="KCC90" s="121"/>
      <c r="KCD90" s="121"/>
      <c r="KCE90" s="121"/>
      <c r="KCF90" s="121"/>
      <c r="KCG90" s="121"/>
      <c r="KCH90" s="121"/>
      <c r="KCI90" s="121"/>
      <c r="KCJ90" s="121"/>
      <c r="KCK90" s="121"/>
      <c r="KCL90" s="121"/>
      <c r="KCM90" s="121"/>
      <c r="KCN90" s="121"/>
      <c r="KCO90" s="121"/>
      <c r="KCP90" s="121"/>
      <c r="KCQ90" s="121"/>
      <c r="KCR90" s="121"/>
      <c r="KCS90" s="121"/>
      <c r="KCT90" s="121"/>
      <c r="KCU90" s="121"/>
      <c r="KCV90" s="121"/>
      <c r="KCW90" s="121"/>
      <c r="KCX90" s="121"/>
      <c r="KCY90" s="121"/>
      <c r="KCZ90" s="121"/>
      <c r="KDA90" s="121"/>
      <c r="KDB90" s="121"/>
      <c r="KDC90" s="121"/>
      <c r="KDD90" s="121"/>
      <c r="KDE90" s="121"/>
      <c r="KDF90" s="121"/>
      <c r="KDG90" s="121"/>
      <c r="KDH90" s="121"/>
      <c r="KDI90" s="121"/>
      <c r="KDJ90" s="121"/>
      <c r="KDK90" s="121"/>
      <c r="KDL90" s="121"/>
      <c r="KDM90" s="121"/>
      <c r="KDN90" s="121"/>
      <c r="KDO90" s="121"/>
      <c r="KDP90" s="121"/>
      <c r="KDQ90" s="121"/>
      <c r="KDR90" s="121"/>
      <c r="KDS90" s="121"/>
      <c r="KDT90" s="121"/>
      <c r="KDU90" s="121"/>
      <c r="KDV90" s="121"/>
      <c r="KDW90" s="121"/>
      <c r="KDX90" s="121"/>
      <c r="KDY90" s="121"/>
      <c r="KDZ90" s="121"/>
      <c r="KEA90" s="121"/>
      <c r="KEB90" s="121"/>
      <c r="KEC90" s="121"/>
      <c r="KED90" s="121"/>
      <c r="KEE90" s="121"/>
      <c r="KEF90" s="121"/>
      <c r="KEG90" s="121"/>
      <c r="KEH90" s="121"/>
      <c r="KEI90" s="121"/>
      <c r="KEJ90" s="121"/>
      <c r="KEK90" s="121"/>
      <c r="KEL90" s="121"/>
      <c r="KEM90" s="121"/>
      <c r="KEN90" s="121"/>
      <c r="KEO90" s="121"/>
      <c r="KEP90" s="121"/>
      <c r="KEQ90" s="121"/>
      <c r="KER90" s="121"/>
      <c r="KES90" s="121"/>
      <c r="KET90" s="121"/>
      <c r="KEU90" s="121"/>
      <c r="KEV90" s="121"/>
      <c r="KEW90" s="121"/>
      <c r="KEX90" s="121"/>
      <c r="KEY90" s="121"/>
      <c r="KEZ90" s="121"/>
      <c r="KFA90" s="121"/>
      <c r="KFB90" s="121"/>
      <c r="KFC90" s="121"/>
      <c r="KFD90" s="121"/>
      <c r="KFE90" s="121"/>
      <c r="KFF90" s="121"/>
      <c r="KFG90" s="121"/>
      <c r="KFH90" s="121"/>
      <c r="KFI90" s="121"/>
      <c r="KFJ90" s="121"/>
      <c r="KFK90" s="121"/>
      <c r="KFL90" s="121"/>
      <c r="KFM90" s="121"/>
      <c r="KFN90" s="121"/>
      <c r="KFO90" s="121"/>
      <c r="KFP90" s="121"/>
      <c r="KFQ90" s="121"/>
      <c r="KFR90" s="121"/>
      <c r="KFS90" s="121"/>
      <c r="KFT90" s="121"/>
      <c r="KFU90" s="121"/>
      <c r="KFV90" s="121"/>
      <c r="KFW90" s="121"/>
      <c r="KFX90" s="121"/>
      <c r="KFY90" s="121"/>
      <c r="KFZ90" s="121"/>
      <c r="KGA90" s="121"/>
      <c r="KGB90" s="121"/>
      <c r="KGC90" s="121"/>
      <c r="KGD90" s="121"/>
      <c r="KGE90" s="121"/>
      <c r="KGF90" s="121"/>
      <c r="KGG90" s="121"/>
      <c r="KGH90" s="121"/>
      <c r="KGI90" s="121"/>
      <c r="KGJ90" s="121"/>
      <c r="KGK90" s="121"/>
      <c r="KGL90" s="121"/>
      <c r="KGM90" s="121"/>
      <c r="KGN90" s="121"/>
      <c r="KGO90" s="121"/>
      <c r="KGP90" s="121"/>
      <c r="KGQ90" s="121"/>
      <c r="KGR90" s="121"/>
      <c r="KGS90" s="121"/>
      <c r="KGT90" s="121"/>
      <c r="KGU90" s="121"/>
      <c r="KGV90" s="121"/>
      <c r="KGW90" s="121"/>
      <c r="KGX90" s="121"/>
      <c r="KGY90" s="121"/>
      <c r="KGZ90" s="121"/>
      <c r="KHA90" s="121"/>
      <c r="KHB90" s="121"/>
      <c r="KHC90" s="121"/>
      <c r="KHD90" s="121"/>
      <c r="KHE90" s="121"/>
      <c r="KHF90" s="121"/>
      <c r="KHG90" s="121"/>
      <c r="KHH90" s="121"/>
      <c r="KHI90" s="121"/>
      <c r="KHJ90" s="121"/>
      <c r="KHK90" s="121"/>
      <c r="KHL90" s="121"/>
      <c r="KHM90" s="121"/>
      <c r="KHN90" s="121"/>
      <c r="KHO90" s="121"/>
      <c r="KHP90" s="121"/>
      <c r="KHQ90" s="121"/>
      <c r="KHR90" s="121"/>
      <c r="KHS90" s="121"/>
      <c r="KHT90" s="121"/>
      <c r="KHU90" s="121"/>
      <c r="KHV90" s="121"/>
      <c r="KHW90" s="121"/>
      <c r="KHX90" s="121"/>
      <c r="KHY90" s="121"/>
      <c r="KHZ90" s="121"/>
      <c r="KIA90" s="121"/>
      <c r="KIB90" s="121"/>
      <c r="KIC90" s="121"/>
      <c r="KID90" s="121"/>
      <c r="KIE90" s="121"/>
      <c r="KIF90" s="121"/>
      <c r="KIG90" s="121"/>
      <c r="KIH90" s="121"/>
      <c r="KII90" s="121"/>
      <c r="KIJ90" s="121"/>
      <c r="KIK90" s="121"/>
      <c r="KIL90" s="121"/>
      <c r="KIM90" s="121"/>
      <c r="KIN90" s="121"/>
      <c r="KIO90" s="121"/>
      <c r="KIP90" s="121"/>
      <c r="KIQ90" s="121"/>
      <c r="KIR90" s="121"/>
      <c r="KIS90" s="121"/>
      <c r="KIT90" s="121"/>
      <c r="KIU90" s="121"/>
      <c r="KIV90" s="121"/>
      <c r="KIW90" s="121"/>
      <c r="KIX90" s="121"/>
      <c r="KIY90" s="121"/>
      <c r="KIZ90" s="121"/>
      <c r="KJA90" s="121"/>
      <c r="KJB90" s="121"/>
      <c r="KJC90" s="121"/>
      <c r="KJD90" s="121"/>
      <c r="KJE90" s="121"/>
      <c r="KJF90" s="121"/>
      <c r="KJG90" s="121"/>
      <c r="KJH90" s="121"/>
      <c r="KJI90" s="121"/>
      <c r="KJJ90" s="121"/>
      <c r="KJK90" s="121"/>
      <c r="KJL90" s="121"/>
      <c r="KJM90" s="121"/>
      <c r="KJN90" s="121"/>
      <c r="KJO90" s="121"/>
      <c r="KJP90" s="121"/>
      <c r="KJQ90" s="121"/>
      <c r="KJR90" s="121"/>
      <c r="KJS90" s="121"/>
      <c r="KJT90" s="121"/>
      <c r="KJU90" s="121"/>
      <c r="KJV90" s="121"/>
      <c r="KJW90" s="121"/>
      <c r="KJX90" s="121"/>
      <c r="KJY90" s="121"/>
      <c r="KJZ90" s="121"/>
      <c r="KKA90" s="121"/>
      <c r="KKB90" s="121"/>
      <c r="KKC90" s="121"/>
      <c r="KKD90" s="121"/>
      <c r="KKE90" s="121"/>
      <c r="KKF90" s="121"/>
      <c r="KKG90" s="121"/>
      <c r="KKH90" s="121"/>
      <c r="KKI90" s="121"/>
      <c r="KKJ90" s="121"/>
      <c r="KKK90" s="121"/>
      <c r="KKL90" s="121"/>
      <c r="KKM90" s="121"/>
      <c r="KKN90" s="121"/>
      <c r="KKO90" s="121"/>
      <c r="KKP90" s="121"/>
      <c r="KKQ90" s="121"/>
      <c r="KKR90" s="121"/>
      <c r="KKS90" s="121"/>
      <c r="KKT90" s="121"/>
      <c r="KKU90" s="121"/>
      <c r="KKV90" s="121"/>
      <c r="KKW90" s="121"/>
      <c r="KKX90" s="121"/>
      <c r="KKY90" s="121"/>
      <c r="KKZ90" s="121"/>
      <c r="KLA90" s="121"/>
      <c r="KLB90" s="121"/>
      <c r="KLC90" s="121"/>
      <c r="KLD90" s="121"/>
      <c r="KLE90" s="121"/>
      <c r="KLF90" s="121"/>
      <c r="KLG90" s="121"/>
      <c r="KLH90" s="121"/>
      <c r="KLI90" s="121"/>
      <c r="KLJ90" s="121"/>
      <c r="KLK90" s="121"/>
      <c r="KLL90" s="121"/>
      <c r="KLM90" s="121"/>
      <c r="KLN90" s="121"/>
      <c r="KLO90" s="121"/>
      <c r="KLP90" s="121"/>
      <c r="KLQ90" s="121"/>
      <c r="KLR90" s="121"/>
      <c r="KLS90" s="121"/>
      <c r="KLT90" s="121"/>
      <c r="KLU90" s="121"/>
      <c r="KLV90" s="121"/>
      <c r="KLW90" s="121"/>
      <c r="KLX90" s="121"/>
      <c r="KLY90" s="121"/>
      <c r="KLZ90" s="121"/>
      <c r="KMA90" s="121"/>
      <c r="KMB90" s="121"/>
      <c r="KMC90" s="121"/>
      <c r="KMD90" s="121"/>
      <c r="KME90" s="121"/>
      <c r="KMF90" s="121"/>
      <c r="KMG90" s="121"/>
      <c r="KMH90" s="121"/>
      <c r="KMI90" s="121"/>
      <c r="KMJ90" s="121"/>
      <c r="KMK90" s="121"/>
      <c r="KML90" s="121"/>
      <c r="KMM90" s="121"/>
      <c r="KMN90" s="121"/>
      <c r="KMO90" s="121"/>
      <c r="KMP90" s="121"/>
      <c r="KMQ90" s="121"/>
      <c r="KMR90" s="121"/>
      <c r="KMS90" s="121"/>
      <c r="KMT90" s="121"/>
      <c r="KMU90" s="121"/>
      <c r="KMV90" s="121"/>
      <c r="KMW90" s="121"/>
      <c r="KMX90" s="121"/>
      <c r="KMY90" s="121"/>
      <c r="KMZ90" s="121"/>
      <c r="KNA90" s="121"/>
      <c r="KNB90" s="121"/>
      <c r="KNC90" s="121"/>
      <c r="KND90" s="121"/>
      <c r="KNE90" s="121"/>
      <c r="KNF90" s="121"/>
      <c r="KNG90" s="121"/>
      <c r="KNH90" s="121"/>
      <c r="KNI90" s="121"/>
      <c r="KNJ90" s="121"/>
      <c r="KNK90" s="121"/>
      <c r="KNL90" s="121"/>
      <c r="KNM90" s="121"/>
      <c r="KNN90" s="121"/>
      <c r="KNO90" s="121"/>
      <c r="KNP90" s="121"/>
      <c r="KNQ90" s="121"/>
      <c r="KNR90" s="121"/>
      <c r="KNS90" s="121"/>
      <c r="KNT90" s="121"/>
      <c r="KNU90" s="121"/>
      <c r="KNV90" s="121"/>
      <c r="KNW90" s="121"/>
      <c r="KNX90" s="121"/>
      <c r="KNY90" s="121"/>
      <c r="KNZ90" s="121"/>
      <c r="KOA90" s="121"/>
      <c r="KOB90" s="121"/>
      <c r="KOC90" s="121"/>
      <c r="KOD90" s="121"/>
      <c r="KOE90" s="121"/>
      <c r="KOF90" s="121"/>
      <c r="KOG90" s="121"/>
      <c r="KOH90" s="121"/>
      <c r="KOI90" s="121"/>
      <c r="KOJ90" s="121"/>
      <c r="KOK90" s="121"/>
      <c r="KOL90" s="121"/>
      <c r="KOM90" s="121"/>
      <c r="KON90" s="121"/>
      <c r="KOO90" s="121"/>
      <c r="KOP90" s="121"/>
      <c r="KOQ90" s="121"/>
      <c r="KOR90" s="121"/>
      <c r="KOS90" s="121"/>
      <c r="KOT90" s="121"/>
      <c r="KOU90" s="121"/>
      <c r="KOV90" s="121"/>
      <c r="KOW90" s="121"/>
      <c r="KOX90" s="121"/>
      <c r="KOY90" s="121"/>
      <c r="KOZ90" s="121"/>
      <c r="KPA90" s="121"/>
      <c r="KPB90" s="121"/>
      <c r="KPC90" s="121"/>
      <c r="KPD90" s="121"/>
      <c r="KPE90" s="121"/>
      <c r="KPF90" s="121"/>
      <c r="KPG90" s="121"/>
      <c r="KPH90" s="121"/>
      <c r="KPI90" s="121"/>
      <c r="KPJ90" s="121"/>
      <c r="KPK90" s="121"/>
      <c r="KPL90" s="121"/>
      <c r="KPM90" s="121"/>
      <c r="KPN90" s="121"/>
      <c r="KPO90" s="121"/>
      <c r="KPP90" s="121"/>
      <c r="KPQ90" s="121"/>
      <c r="KPR90" s="121"/>
      <c r="KPS90" s="121"/>
      <c r="KPT90" s="121"/>
      <c r="KPU90" s="121"/>
      <c r="KPV90" s="121"/>
      <c r="KPW90" s="121"/>
      <c r="KPX90" s="121"/>
      <c r="KPY90" s="121"/>
      <c r="KPZ90" s="121"/>
      <c r="KQA90" s="121"/>
      <c r="KQB90" s="121"/>
      <c r="KQC90" s="121"/>
      <c r="KQD90" s="121"/>
      <c r="KQE90" s="121"/>
      <c r="KQF90" s="121"/>
      <c r="KQG90" s="121"/>
      <c r="KQH90" s="121"/>
      <c r="KQI90" s="121"/>
      <c r="KQJ90" s="121"/>
      <c r="KQK90" s="121"/>
      <c r="KQL90" s="121"/>
      <c r="KQM90" s="121"/>
      <c r="KQN90" s="121"/>
      <c r="KQO90" s="121"/>
      <c r="KQP90" s="121"/>
      <c r="KQQ90" s="121"/>
      <c r="KQR90" s="121"/>
      <c r="KQS90" s="121"/>
      <c r="KQT90" s="121"/>
      <c r="KQU90" s="121"/>
      <c r="KQV90" s="121"/>
      <c r="KQW90" s="121"/>
      <c r="KQX90" s="121"/>
      <c r="KQY90" s="121"/>
      <c r="KQZ90" s="121"/>
      <c r="KRA90" s="121"/>
      <c r="KRB90" s="121"/>
      <c r="KRC90" s="121"/>
      <c r="KRD90" s="121"/>
      <c r="KRE90" s="121"/>
      <c r="KRF90" s="121"/>
      <c r="KRG90" s="121"/>
      <c r="KRH90" s="121"/>
      <c r="KRI90" s="121"/>
      <c r="KRJ90" s="121"/>
      <c r="KRK90" s="121"/>
      <c r="KRL90" s="121"/>
      <c r="KRM90" s="121"/>
      <c r="KRN90" s="121"/>
      <c r="KRO90" s="121"/>
      <c r="KRP90" s="121"/>
      <c r="KRQ90" s="121"/>
      <c r="KRR90" s="121"/>
      <c r="KRS90" s="121"/>
      <c r="KRT90" s="121"/>
      <c r="KRU90" s="121"/>
      <c r="KRV90" s="121"/>
      <c r="KRW90" s="121"/>
      <c r="KRX90" s="121"/>
      <c r="KRY90" s="121"/>
      <c r="KRZ90" s="121"/>
      <c r="KSA90" s="121"/>
      <c r="KSB90" s="121"/>
      <c r="KSC90" s="121"/>
      <c r="KSD90" s="121"/>
      <c r="KSE90" s="121"/>
      <c r="KSF90" s="121"/>
      <c r="KSG90" s="121"/>
      <c r="KSH90" s="121"/>
      <c r="KSI90" s="121"/>
      <c r="KSJ90" s="121"/>
      <c r="KSK90" s="121"/>
      <c r="KSL90" s="121"/>
      <c r="KSM90" s="121"/>
      <c r="KSN90" s="121"/>
      <c r="KSO90" s="121"/>
      <c r="KSP90" s="121"/>
      <c r="KSQ90" s="121"/>
      <c r="KSR90" s="121"/>
      <c r="KSS90" s="121"/>
      <c r="KST90" s="121"/>
      <c r="KSU90" s="121"/>
      <c r="KSV90" s="121"/>
      <c r="KSW90" s="121"/>
      <c r="KSX90" s="121"/>
      <c r="KSY90" s="121"/>
      <c r="KSZ90" s="121"/>
      <c r="KTA90" s="121"/>
      <c r="KTB90" s="121"/>
      <c r="KTC90" s="121"/>
      <c r="KTD90" s="121"/>
      <c r="KTE90" s="121"/>
      <c r="KTF90" s="121"/>
      <c r="KTG90" s="121"/>
      <c r="KTH90" s="121"/>
      <c r="KTI90" s="121"/>
      <c r="KTJ90" s="121"/>
      <c r="KTK90" s="121"/>
      <c r="KTL90" s="121"/>
      <c r="KTM90" s="121"/>
      <c r="KTN90" s="121"/>
      <c r="KTO90" s="121"/>
      <c r="KTP90" s="121"/>
      <c r="KTQ90" s="121"/>
      <c r="KTR90" s="121"/>
      <c r="KTS90" s="121"/>
      <c r="KTT90" s="121"/>
      <c r="KTU90" s="121"/>
      <c r="KTV90" s="121"/>
      <c r="KTW90" s="121"/>
      <c r="KTX90" s="121"/>
      <c r="KTY90" s="121"/>
      <c r="KTZ90" s="121"/>
      <c r="KUA90" s="121"/>
      <c r="KUB90" s="121"/>
      <c r="KUC90" s="121"/>
      <c r="KUD90" s="121"/>
      <c r="KUE90" s="121"/>
      <c r="KUF90" s="121"/>
      <c r="KUG90" s="121"/>
      <c r="KUH90" s="121"/>
      <c r="KUI90" s="121"/>
      <c r="KUJ90" s="121"/>
      <c r="KUK90" s="121"/>
      <c r="KUL90" s="121"/>
      <c r="KUM90" s="121"/>
      <c r="KUN90" s="121"/>
      <c r="KUO90" s="121"/>
      <c r="KUP90" s="121"/>
      <c r="KUQ90" s="121"/>
      <c r="KUR90" s="121"/>
      <c r="KUS90" s="121"/>
      <c r="KUT90" s="121"/>
      <c r="KUU90" s="121"/>
      <c r="KUV90" s="121"/>
      <c r="KUW90" s="121"/>
      <c r="KUX90" s="121"/>
      <c r="KUY90" s="121"/>
      <c r="KUZ90" s="121"/>
      <c r="KVA90" s="121"/>
      <c r="KVB90" s="121"/>
      <c r="KVC90" s="121"/>
      <c r="KVD90" s="121"/>
      <c r="KVE90" s="121"/>
      <c r="KVF90" s="121"/>
      <c r="KVG90" s="121"/>
      <c r="KVH90" s="121"/>
      <c r="KVI90" s="121"/>
      <c r="KVJ90" s="121"/>
      <c r="KVK90" s="121"/>
      <c r="KVL90" s="121"/>
      <c r="KVM90" s="121"/>
      <c r="KVN90" s="121"/>
      <c r="KVO90" s="121"/>
      <c r="KVP90" s="121"/>
      <c r="KVQ90" s="121"/>
      <c r="KVR90" s="121"/>
      <c r="KVS90" s="121"/>
      <c r="KVT90" s="121"/>
      <c r="KVU90" s="121"/>
      <c r="KVV90" s="121"/>
      <c r="KVW90" s="121"/>
      <c r="KVX90" s="121"/>
      <c r="KVY90" s="121"/>
      <c r="KVZ90" s="121"/>
      <c r="KWA90" s="121"/>
      <c r="KWB90" s="121"/>
      <c r="KWC90" s="121"/>
      <c r="KWD90" s="121"/>
      <c r="KWE90" s="121"/>
      <c r="KWF90" s="121"/>
      <c r="KWG90" s="121"/>
      <c r="KWH90" s="121"/>
      <c r="KWI90" s="121"/>
      <c r="KWJ90" s="121"/>
      <c r="KWK90" s="121"/>
      <c r="KWL90" s="121"/>
      <c r="KWM90" s="121"/>
      <c r="KWN90" s="121"/>
      <c r="KWO90" s="121"/>
      <c r="KWP90" s="121"/>
      <c r="KWQ90" s="121"/>
      <c r="KWR90" s="121"/>
      <c r="KWS90" s="121"/>
      <c r="KWT90" s="121"/>
      <c r="KWU90" s="121"/>
      <c r="KWV90" s="121"/>
      <c r="KWW90" s="121"/>
      <c r="KWX90" s="121"/>
      <c r="KWY90" s="121"/>
      <c r="KWZ90" s="121"/>
      <c r="KXA90" s="121"/>
      <c r="KXB90" s="121"/>
      <c r="KXC90" s="121"/>
      <c r="KXD90" s="121"/>
      <c r="KXE90" s="121"/>
      <c r="KXF90" s="121"/>
      <c r="KXG90" s="121"/>
      <c r="KXH90" s="121"/>
      <c r="KXI90" s="121"/>
      <c r="KXJ90" s="121"/>
      <c r="KXK90" s="121"/>
      <c r="KXL90" s="121"/>
      <c r="KXM90" s="121"/>
      <c r="KXN90" s="121"/>
      <c r="KXO90" s="121"/>
      <c r="KXP90" s="121"/>
      <c r="KXQ90" s="121"/>
      <c r="KXR90" s="121"/>
      <c r="KXS90" s="121"/>
      <c r="KXT90" s="121"/>
      <c r="KXU90" s="121"/>
      <c r="KXV90" s="121"/>
      <c r="KXW90" s="121"/>
      <c r="KXX90" s="121"/>
      <c r="KXY90" s="121"/>
      <c r="KXZ90" s="121"/>
      <c r="KYA90" s="121"/>
      <c r="KYB90" s="121"/>
      <c r="KYC90" s="121"/>
      <c r="KYD90" s="121"/>
      <c r="KYE90" s="121"/>
      <c r="KYF90" s="121"/>
      <c r="KYG90" s="121"/>
      <c r="KYH90" s="121"/>
      <c r="KYI90" s="121"/>
      <c r="KYJ90" s="121"/>
      <c r="KYK90" s="121"/>
      <c r="KYL90" s="121"/>
      <c r="KYM90" s="121"/>
      <c r="KYN90" s="121"/>
      <c r="KYO90" s="121"/>
      <c r="KYP90" s="121"/>
      <c r="KYQ90" s="121"/>
      <c r="KYR90" s="121"/>
      <c r="KYS90" s="121"/>
      <c r="KYT90" s="121"/>
      <c r="KYU90" s="121"/>
      <c r="KYV90" s="121"/>
      <c r="KYW90" s="121"/>
      <c r="KYX90" s="121"/>
      <c r="KYY90" s="121"/>
      <c r="KYZ90" s="121"/>
      <c r="KZA90" s="121"/>
      <c r="KZB90" s="121"/>
      <c r="KZC90" s="121"/>
      <c r="KZD90" s="121"/>
      <c r="KZE90" s="121"/>
      <c r="KZF90" s="121"/>
      <c r="KZG90" s="121"/>
      <c r="KZH90" s="121"/>
      <c r="KZI90" s="121"/>
      <c r="KZJ90" s="121"/>
      <c r="KZK90" s="121"/>
      <c r="KZL90" s="121"/>
      <c r="KZM90" s="121"/>
      <c r="KZN90" s="121"/>
      <c r="KZO90" s="121"/>
      <c r="KZP90" s="121"/>
      <c r="KZQ90" s="121"/>
      <c r="KZR90" s="121"/>
      <c r="KZS90" s="121"/>
      <c r="KZT90" s="121"/>
      <c r="KZU90" s="121"/>
      <c r="KZV90" s="121"/>
      <c r="KZW90" s="121"/>
      <c r="KZX90" s="121"/>
      <c r="KZY90" s="121"/>
      <c r="KZZ90" s="121"/>
      <c r="LAA90" s="121"/>
      <c r="LAB90" s="121"/>
      <c r="LAC90" s="121"/>
      <c r="LAD90" s="121"/>
      <c r="LAE90" s="121"/>
      <c r="LAF90" s="121"/>
      <c r="LAG90" s="121"/>
      <c r="LAH90" s="121"/>
      <c r="LAI90" s="121"/>
      <c r="LAJ90" s="121"/>
      <c r="LAK90" s="121"/>
      <c r="LAL90" s="121"/>
      <c r="LAM90" s="121"/>
      <c r="LAN90" s="121"/>
      <c r="LAO90" s="121"/>
      <c r="LAP90" s="121"/>
      <c r="LAQ90" s="121"/>
      <c r="LAR90" s="121"/>
      <c r="LAS90" s="121"/>
      <c r="LAT90" s="121"/>
      <c r="LAU90" s="121"/>
      <c r="LAV90" s="121"/>
      <c r="LAW90" s="121"/>
      <c r="LAX90" s="121"/>
      <c r="LAY90" s="121"/>
      <c r="LAZ90" s="121"/>
      <c r="LBA90" s="121"/>
      <c r="LBB90" s="121"/>
      <c r="LBC90" s="121"/>
      <c r="LBD90" s="121"/>
      <c r="LBE90" s="121"/>
      <c r="LBF90" s="121"/>
      <c r="LBG90" s="121"/>
      <c r="LBH90" s="121"/>
      <c r="LBI90" s="121"/>
      <c r="LBJ90" s="121"/>
      <c r="LBK90" s="121"/>
      <c r="LBL90" s="121"/>
      <c r="LBM90" s="121"/>
      <c r="LBN90" s="121"/>
      <c r="LBO90" s="121"/>
      <c r="LBP90" s="121"/>
      <c r="LBQ90" s="121"/>
      <c r="LBR90" s="121"/>
      <c r="LBS90" s="121"/>
      <c r="LBT90" s="121"/>
      <c r="LBU90" s="121"/>
      <c r="LBV90" s="121"/>
      <c r="LBW90" s="121"/>
      <c r="LBX90" s="121"/>
      <c r="LBY90" s="121"/>
      <c r="LBZ90" s="121"/>
      <c r="LCA90" s="121"/>
      <c r="LCB90" s="121"/>
      <c r="LCC90" s="121"/>
      <c r="LCD90" s="121"/>
      <c r="LCE90" s="121"/>
      <c r="LCF90" s="121"/>
      <c r="LCG90" s="121"/>
      <c r="LCH90" s="121"/>
      <c r="LCI90" s="121"/>
      <c r="LCJ90" s="121"/>
      <c r="LCK90" s="121"/>
      <c r="LCL90" s="121"/>
      <c r="LCM90" s="121"/>
      <c r="LCN90" s="121"/>
      <c r="LCO90" s="121"/>
      <c r="LCP90" s="121"/>
      <c r="LCQ90" s="121"/>
      <c r="LCR90" s="121"/>
      <c r="LCS90" s="121"/>
      <c r="LCT90" s="121"/>
      <c r="LCU90" s="121"/>
      <c r="LCV90" s="121"/>
      <c r="LCW90" s="121"/>
      <c r="LCX90" s="121"/>
      <c r="LCY90" s="121"/>
      <c r="LCZ90" s="121"/>
      <c r="LDA90" s="121"/>
      <c r="LDB90" s="121"/>
      <c r="LDC90" s="121"/>
      <c r="LDD90" s="121"/>
      <c r="LDE90" s="121"/>
      <c r="LDF90" s="121"/>
      <c r="LDG90" s="121"/>
      <c r="LDH90" s="121"/>
      <c r="LDI90" s="121"/>
      <c r="LDJ90" s="121"/>
      <c r="LDK90" s="121"/>
      <c r="LDL90" s="121"/>
      <c r="LDM90" s="121"/>
      <c r="LDN90" s="121"/>
      <c r="LDO90" s="121"/>
      <c r="LDP90" s="121"/>
      <c r="LDQ90" s="121"/>
      <c r="LDR90" s="121"/>
      <c r="LDS90" s="121"/>
      <c r="LDT90" s="121"/>
      <c r="LDU90" s="121"/>
      <c r="LDV90" s="121"/>
      <c r="LDW90" s="121"/>
      <c r="LDX90" s="121"/>
      <c r="LDY90" s="121"/>
      <c r="LDZ90" s="121"/>
      <c r="LEA90" s="121"/>
      <c r="LEB90" s="121"/>
      <c r="LEC90" s="121"/>
      <c r="LED90" s="121"/>
      <c r="LEE90" s="121"/>
      <c r="LEF90" s="121"/>
      <c r="LEG90" s="121"/>
      <c r="LEH90" s="121"/>
      <c r="LEI90" s="121"/>
      <c r="LEJ90" s="121"/>
      <c r="LEK90" s="121"/>
      <c r="LEL90" s="121"/>
      <c r="LEM90" s="121"/>
      <c r="LEN90" s="121"/>
      <c r="LEO90" s="121"/>
      <c r="LEP90" s="121"/>
      <c r="LEQ90" s="121"/>
      <c r="LER90" s="121"/>
      <c r="LES90" s="121"/>
      <c r="LET90" s="121"/>
      <c r="LEU90" s="121"/>
      <c r="LEV90" s="121"/>
      <c r="LEW90" s="121"/>
      <c r="LEX90" s="121"/>
      <c r="LEY90" s="121"/>
      <c r="LEZ90" s="121"/>
      <c r="LFA90" s="121"/>
      <c r="LFB90" s="121"/>
      <c r="LFC90" s="121"/>
      <c r="LFD90" s="121"/>
      <c r="LFE90" s="121"/>
      <c r="LFF90" s="121"/>
      <c r="LFG90" s="121"/>
      <c r="LFH90" s="121"/>
      <c r="LFI90" s="121"/>
      <c r="LFJ90" s="121"/>
      <c r="LFK90" s="121"/>
      <c r="LFL90" s="121"/>
      <c r="LFM90" s="121"/>
      <c r="LFN90" s="121"/>
      <c r="LFO90" s="121"/>
      <c r="LFP90" s="121"/>
      <c r="LFQ90" s="121"/>
      <c r="LFR90" s="121"/>
      <c r="LFS90" s="121"/>
      <c r="LFT90" s="121"/>
      <c r="LFU90" s="121"/>
      <c r="LFV90" s="121"/>
      <c r="LFW90" s="121"/>
      <c r="LFX90" s="121"/>
      <c r="LFY90" s="121"/>
      <c r="LFZ90" s="121"/>
      <c r="LGA90" s="121"/>
      <c r="LGB90" s="121"/>
      <c r="LGC90" s="121"/>
      <c r="LGD90" s="121"/>
      <c r="LGE90" s="121"/>
      <c r="LGF90" s="121"/>
      <c r="LGG90" s="121"/>
      <c r="LGH90" s="121"/>
      <c r="LGI90" s="121"/>
      <c r="LGJ90" s="121"/>
      <c r="LGK90" s="121"/>
      <c r="LGL90" s="121"/>
      <c r="LGM90" s="121"/>
      <c r="LGN90" s="121"/>
      <c r="LGO90" s="121"/>
      <c r="LGP90" s="121"/>
      <c r="LGQ90" s="121"/>
      <c r="LGR90" s="121"/>
      <c r="LGS90" s="121"/>
      <c r="LGT90" s="121"/>
      <c r="LGU90" s="121"/>
      <c r="LGV90" s="121"/>
      <c r="LGW90" s="121"/>
      <c r="LGX90" s="121"/>
      <c r="LGY90" s="121"/>
      <c r="LGZ90" s="121"/>
      <c r="LHA90" s="121"/>
      <c r="LHB90" s="121"/>
      <c r="LHC90" s="121"/>
      <c r="LHD90" s="121"/>
      <c r="LHE90" s="121"/>
      <c r="LHF90" s="121"/>
      <c r="LHG90" s="121"/>
      <c r="LHH90" s="121"/>
      <c r="LHI90" s="121"/>
      <c r="LHJ90" s="121"/>
      <c r="LHK90" s="121"/>
      <c r="LHL90" s="121"/>
      <c r="LHM90" s="121"/>
      <c r="LHN90" s="121"/>
      <c r="LHO90" s="121"/>
      <c r="LHP90" s="121"/>
      <c r="LHQ90" s="121"/>
      <c r="LHR90" s="121"/>
      <c r="LHS90" s="121"/>
      <c r="LHT90" s="121"/>
      <c r="LHU90" s="121"/>
      <c r="LHV90" s="121"/>
      <c r="LHW90" s="121"/>
      <c r="LHX90" s="121"/>
      <c r="LHY90" s="121"/>
      <c r="LHZ90" s="121"/>
      <c r="LIA90" s="121"/>
      <c r="LIB90" s="121"/>
      <c r="LIC90" s="121"/>
      <c r="LID90" s="121"/>
      <c r="LIE90" s="121"/>
      <c r="LIF90" s="121"/>
      <c r="LIG90" s="121"/>
      <c r="LIH90" s="121"/>
      <c r="LII90" s="121"/>
      <c r="LIJ90" s="121"/>
      <c r="LIK90" s="121"/>
      <c r="LIL90" s="121"/>
      <c r="LIM90" s="121"/>
      <c r="LIN90" s="121"/>
      <c r="LIO90" s="121"/>
      <c r="LIP90" s="121"/>
      <c r="LIQ90" s="121"/>
      <c r="LIR90" s="121"/>
      <c r="LIS90" s="121"/>
      <c r="LIT90" s="121"/>
      <c r="LIU90" s="121"/>
      <c r="LIV90" s="121"/>
      <c r="LIW90" s="121"/>
      <c r="LIX90" s="121"/>
      <c r="LIY90" s="121"/>
      <c r="LIZ90" s="121"/>
      <c r="LJA90" s="121"/>
      <c r="LJB90" s="121"/>
      <c r="LJC90" s="121"/>
      <c r="LJD90" s="121"/>
      <c r="LJE90" s="121"/>
      <c r="LJF90" s="121"/>
      <c r="LJG90" s="121"/>
      <c r="LJH90" s="121"/>
      <c r="LJI90" s="121"/>
      <c r="LJJ90" s="121"/>
      <c r="LJK90" s="121"/>
      <c r="LJL90" s="121"/>
      <c r="LJM90" s="121"/>
      <c r="LJN90" s="121"/>
      <c r="LJO90" s="121"/>
      <c r="LJP90" s="121"/>
      <c r="LJQ90" s="121"/>
      <c r="LJR90" s="121"/>
      <c r="LJS90" s="121"/>
      <c r="LJT90" s="121"/>
      <c r="LJU90" s="121"/>
      <c r="LJV90" s="121"/>
      <c r="LJW90" s="121"/>
      <c r="LJX90" s="121"/>
      <c r="LJY90" s="121"/>
      <c r="LJZ90" s="121"/>
      <c r="LKA90" s="121"/>
      <c r="LKB90" s="121"/>
      <c r="LKC90" s="121"/>
      <c r="LKD90" s="121"/>
      <c r="LKE90" s="121"/>
      <c r="LKF90" s="121"/>
      <c r="LKG90" s="121"/>
      <c r="LKH90" s="121"/>
      <c r="LKI90" s="121"/>
      <c r="LKJ90" s="121"/>
      <c r="LKK90" s="121"/>
      <c r="LKL90" s="121"/>
      <c r="LKM90" s="121"/>
      <c r="LKN90" s="121"/>
      <c r="LKO90" s="121"/>
      <c r="LKP90" s="121"/>
      <c r="LKQ90" s="121"/>
      <c r="LKR90" s="121"/>
      <c r="LKS90" s="121"/>
      <c r="LKT90" s="121"/>
      <c r="LKU90" s="121"/>
      <c r="LKV90" s="121"/>
      <c r="LKW90" s="121"/>
      <c r="LKX90" s="121"/>
      <c r="LKY90" s="121"/>
      <c r="LKZ90" s="121"/>
      <c r="LLA90" s="121"/>
      <c r="LLB90" s="121"/>
      <c r="LLC90" s="121"/>
      <c r="LLD90" s="121"/>
      <c r="LLE90" s="121"/>
      <c r="LLF90" s="121"/>
      <c r="LLG90" s="121"/>
      <c r="LLH90" s="121"/>
      <c r="LLI90" s="121"/>
      <c r="LLJ90" s="121"/>
      <c r="LLK90" s="121"/>
      <c r="LLL90" s="121"/>
      <c r="LLM90" s="121"/>
      <c r="LLN90" s="121"/>
      <c r="LLO90" s="121"/>
      <c r="LLP90" s="121"/>
      <c r="LLQ90" s="121"/>
      <c r="LLR90" s="121"/>
      <c r="LLS90" s="121"/>
      <c r="LLT90" s="121"/>
      <c r="LLU90" s="121"/>
      <c r="LLV90" s="121"/>
      <c r="LLW90" s="121"/>
      <c r="LLX90" s="121"/>
      <c r="LLY90" s="121"/>
      <c r="LLZ90" s="121"/>
      <c r="LMA90" s="121"/>
      <c r="LMB90" s="121"/>
      <c r="LMC90" s="121"/>
      <c r="LMD90" s="121"/>
      <c r="LME90" s="121"/>
      <c r="LMF90" s="121"/>
      <c r="LMG90" s="121"/>
      <c r="LMH90" s="121"/>
      <c r="LMI90" s="121"/>
      <c r="LMJ90" s="121"/>
      <c r="LMK90" s="121"/>
      <c r="LML90" s="121"/>
      <c r="LMM90" s="121"/>
      <c r="LMN90" s="121"/>
      <c r="LMO90" s="121"/>
      <c r="LMP90" s="121"/>
      <c r="LMQ90" s="121"/>
      <c r="LMR90" s="121"/>
      <c r="LMS90" s="121"/>
      <c r="LMT90" s="121"/>
      <c r="LMU90" s="121"/>
      <c r="LMV90" s="121"/>
      <c r="LMW90" s="121"/>
      <c r="LMX90" s="121"/>
      <c r="LMY90" s="121"/>
      <c r="LMZ90" s="121"/>
      <c r="LNA90" s="121"/>
      <c r="LNB90" s="121"/>
      <c r="LNC90" s="121"/>
      <c r="LND90" s="121"/>
      <c r="LNE90" s="121"/>
      <c r="LNF90" s="121"/>
      <c r="LNG90" s="121"/>
      <c r="LNH90" s="121"/>
      <c r="LNI90" s="121"/>
      <c r="LNJ90" s="121"/>
      <c r="LNK90" s="121"/>
      <c r="LNL90" s="121"/>
      <c r="LNM90" s="121"/>
      <c r="LNN90" s="121"/>
      <c r="LNO90" s="121"/>
      <c r="LNP90" s="121"/>
      <c r="LNQ90" s="121"/>
      <c r="LNR90" s="121"/>
      <c r="LNS90" s="121"/>
      <c r="LNT90" s="121"/>
      <c r="LNU90" s="121"/>
      <c r="LNV90" s="121"/>
      <c r="LNW90" s="121"/>
      <c r="LNX90" s="121"/>
      <c r="LNY90" s="121"/>
      <c r="LNZ90" s="121"/>
      <c r="LOA90" s="121"/>
      <c r="LOB90" s="121"/>
      <c r="LOC90" s="121"/>
      <c r="LOD90" s="121"/>
      <c r="LOE90" s="121"/>
      <c r="LOF90" s="121"/>
      <c r="LOG90" s="121"/>
      <c r="LOH90" s="121"/>
      <c r="LOI90" s="121"/>
      <c r="LOJ90" s="121"/>
      <c r="LOK90" s="121"/>
      <c r="LOL90" s="121"/>
      <c r="LOM90" s="121"/>
      <c r="LON90" s="121"/>
      <c r="LOO90" s="121"/>
      <c r="LOP90" s="121"/>
      <c r="LOQ90" s="121"/>
      <c r="LOR90" s="121"/>
      <c r="LOS90" s="121"/>
      <c r="LOT90" s="121"/>
      <c r="LOU90" s="121"/>
      <c r="LOV90" s="121"/>
      <c r="LOW90" s="121"/>
      <c r="LOX90" s="121"/>
      <c r="LOY90" s="121"/>
      <c r="LOZ90" s="121"/>
      <c r="LPA90" s="121"/>
      <c r="LPB90" s="121"/>
      <c r="LPC90" s="121"/>
      <c r="LPD90" s="121"/>
      <c r="LPE90" s="121"/>
      <c r="LPF90" s="121"/>
      <c r="LPG90" s="121"/>
      <c r="LPH90" s="121"/>
      <c r="LPI90" s="121"/>
      <c r="LPJ90" s="121"/>
      <c r="LPK90" s="121"/>
      <c r="LPL90" s="121"/>
      <c r="LPM90" s="121"/>
      <c r="LPN90" s="121"/>
      <c r="LPO90" s="121"/>
      <c r="LPP90" s="121"/>
      <c r="LPQ90" s="121"/>
      <c r="LPR90" s="121"/>
      <c r="LPS90" s="121"/>
      <c r="LPT90" s="121"/>
      <c r="LPU90" s="121"/>
      <c r="LPV90" s="121"/>
      <c r="LPW90" s="121"/>
      <c r="LPX90" s="121"/>
      <c r="LPY90" s="121"/>
      <c r="LPZ90" s="121"/>
      <c r="LQA90" s="121"/>
      <c r="LQB90" s="121"/>
      <c r="LQC90" s="121"/>
      <c r="LQD90" s="121"/>
      <c r="LQE90" s="121"/>
      <c r="LQF90" s="121"/>
      <c r="LQG90" s="121"/>
      <c r="LQH90" s="121"/>
      <c r="LQI90" s="121"/>
      <c r="LQJ90" s="121"/>
      <c r="LQK90" s="121"/>
      <c r="LQL90" s="121"/>
      <c r="LQM90" s="121"/>
      <c r="LQN90" s="121"/>
      <c r="LQO90" s="121"/>
      <c r="LQP90" s="121"/>
      <c r="LQQ90" s="121"/>
      <c r="LQR90" s="121"/>
      <c r="LQS90" s="121"/>
      <c r="LQT90" s="121"/>
      <c r="LQU90" s="121"/>
      <c r="LQV90" s="121"/>
      <c r="LQW90" s="121"/>
      <c r="LQX90" s="121"/>
      <c r="LQY90" s="121"/>
      <c r="LQZ90" s="121"/>
      <c r="LRA90" s="121"/>
      <c r="LRB90" s="121"/>
      <c r="LRC90" s="121"/>
      <c r="LRD90" s="121"/>
      <c r="LRE90" s="121"/>
      <c r="LRF90" s="121"/>
      <c r="LRG90" s="121"/>
      <c r="LRH90" s="121"/>
      <c r="LRI90" s="121"/>
      <c r="LRJ90" s="121"/>
      <c r="LRK90" s="121"/>
      <c r="LRL90" s="121"/>
      <c r="LRM90" s="121"/>
      <c r="LRN90" s="121"/>
      <c r="LRO90" s="121"/>
      <c r="LRP90" s="121"/>
      <c r="LRQ90" s="121"/>
      <c r="LRR90" s="121"/>
      <c r="LRS90" s="121"/>
      <c r="LRT90" s="121"/>
      <c r="LRU90" s="121"/>
      <c r="LRV90" s="121"/>
      <c r="LRW90" s="121"/>
      <c r="LRX90" s="121"/>
      <c r="LRY90" s="121"/>
      <c r="LRZ90" s="121"/>
      <c r="LSA90" s="121"/>
      <c r="LSB90" s="121"/>
      <c r="LSC90" s="121"/>
      <c r="LSD90" s="121"/>
      <c r="LSE90" s="121"/>
      <c r="LSF90" s="121"/>
      <c r="LSG90" s="121"/>
      <c r="LSH90" s="121"/>
      <c r="LSI90" s="121"/>
      <c r="LSJ90" s="121"/>
      <c r="LSK90" s="121"/>
      <c r="LSL90" s="121"/>
      <c r="LSM90" s="121"/>
      <c r="LSN90" s="121"/>
      <c r="LSO90" s="121"/>
      <c r="LSP90" s="121"/>
      <c r="LSQ90" s="121"/>
      <c r="LSR90" s="121"/>
      <c r="LSS90" s="121"/>
      <c r="LST90" s="121"/>
      <c r="LSU90" s="121"/>
      <c r="LSV90" s="121"/>
      <c r="LSW90" s="121"/>
      <c r="LSX90" s="121"/>
      <c r="LSY90" s="121"/>
      <c r="LSZ90" s="121"/>
      <c r="LTA90" s="121"/>
      <c r="LTB90" s="121"/>
      <c r="LTC90" s="121"/>
      <c r="LTD90" s="121"/>
      <c r="LTE90" s="121"/>
      <c r="LTF90" s="121"/>
      <c r="LTG90" s="121"/>
      <c r="LTH90" s="121"/>
      <c r="LTI90" s="121"/>
      <c r="LTJ90" s="121"/>
      <c r="LTK90" s="121"/>
      <c r="LTL90" s="121"/>
      <c r="LTM90" s="121"/>
      <c r="LTN90" s="121"/>
      <c r="LTO90" s="121"/>
      <c r="LTP90" s="121"/>
      <c r="LTQ90" s="121"/>
      <c r="LTR90" s="121"/>
      <c r="LTS90" s="121"/>
      <c r="LTT90" s="121"/>
      <c r="LTU90" s="121"/>
      <c r="LTV90" s="121"/>
      <c r="LTW90" s="121"/>
      <c r="LTX90" s="121"/>
      <c r="LTY90" s="121"/>
      <c r="LTZ90" s="121"/>
      <c r="LUA90" s="121"/>
      <c r="LUB90" s="121"/>
      <c r="LUC90" s="121"/>
      <c r="LUD90" s="121"/>
      <c r="LUE90" s="121"/>
      <c r="LUF90" s="121"/>
      <c r="LUG90" s="121"/>
      <c r="LUH90" s="121"/>
      <c r="LUI90" s="121"/>
      <c r="LUJ90" s="121"/>
      <c r="LUK90" s="121"/>
      <c r="LUL90" s="121"/>
      <c r="LUM90" s="121"/>
      <c r="LUN90" s="121"/>
      <c r="LUO90" s="121"/>
      <c r="LUP90" s="121"/>
      <c r="LUQ90" s="121"/>
      <c r="LUR90" s="121"/>
      <c r="LUS90" s="121"/>
      <c r="LUT90" s="121"/>
      <c r="LUU90" s="121"/>
      <c r="LUV90" s="121"/>
      <c r="LUW90" s="121"/>
      <c r="LUX90" s="121"/>
      <c r="LUY90" s="121"/>
      <c r="LUZ90" s="121"/>
      <c r="LVA90" s="121"/>
      <c r="LVB90" s="121"/>
      <c r="LVC90" s="121"/>
      <c r="LVD90" s="121"/>
      <c r="LVE90" s="121"/>
      <c r="LVF90" s="121"/>
      <c r="LVG90" s="121"/>
      <c r="LVH90" s="121"/>
      <c r="LVI90" s="121"/>
      <c r="LVJ90" s="121"/>
      <c r="LVK90" s="121"/>
      <c r="LVL90" s="121"/>
      <c r="LVM90" s="121"/>
      <c r="LVN90" s="121"/>
      <c r="LVO90" s="121"/>
      <c r="LVP90" s="121"/>
      <c r="LVQ90" s="121"/>
      <c r="LVR90" s="121"/>
      <c r="LVS90" s="121"/>
      <c r="LVT90" s="121"/>
      <c r="LVU90" s="121"/>
      <c r="LVV90" s="121"/>
      <c r="LVW90" s="121"/>
      <c r="LVX90" s="121"/>
      <c r="LVY90" s="121"/>
      <c r="LVZ90" s="121"/>
      <c r="LWA90" s="121"/>
      <c r="LWB90" s="121"/>
      <c r="LWC90" s="121"/>
      <c r="LWD90" s="121"/>
      <c r="LWE90" s="121"/>
      <c r="LWF90" s="121"/>
      <c r="LWG90" s="121"/>
      <c r="LWH90" s="121"/>
      <c r="LWI90" s="121"/>
      <c r="LWJ90" s="121"/>
      <c r="LWK90" s="121"/>
      <c r="LWL90" s="121"/>
      <c r="LWM90" s="121"/>
      <c r="LWN90" s="121"/>
      <c r="LWO90" s="121"/>
      <c r="LWP90" s="121"/>
      <c r="LWQ90" s="121"/>
      <c r="LWR90" s="121"/>
      <c r="LWS90" s="121"/>
      <c r="LWT90" s="121"/>
      <c r="LWU90" s="121"/>
      <c r="LWV90" s="121"/>
      <c r="LWW90" s="121"/>
      <c r="LWX90" s="121"/>
      <c r="LWY90" s="121"/>
      <c r="LWZ90" s="121"/>
      <c r="LXA90" s="121"/>
      <c r="LXB90" s="121"/>
      <c r="LXC90" s="121"/>
      <c r="LXD90" s="121"/>
      <c r="LXE90" s="121"/>
      <c r="LXF90" s="121"/>
      <c r="LXG90" s="121"/>
      <c r="LXH90" s="121"/>
      <c r="LXI90" s="121"/>
      <c r="LXJ90" s="121"/>
      <c r="LXK90" s="121"/>
      <c r="LXL90" s="121"/>
      <c r="LXM90" s="121"/>
      <c r="LXN90" s="121"/>
      <c r="LXO90" s="121"/>
      <c r="LXP90" s="121"/>
      <c r="LXQ90" s="121"/>
      <c r="LXR90" s="121"/>
      <c r="LXS90" s="121"/>
      <c r="LXT90" s="121"/>
      <c r="LXU90" s="121"/>
      <c r="LXV90" s="121"/>
      <c r="LXW90" s="121"/>
      <c r="LXX90" s="121"/>
      <c r="LXY90" s="121"/>
      <c r="LXZ90" s="121"/>
      <c r="LYA90" s="121"/>
      <c r="LYB90" s="121"/>
      <c r="LYC90" s="121"/>
      <c r="LYD90" s="121"/>
      <c r="LYE90" s="121"/>
      <c r="LYF90" s="121"/>
      <c r="LYG90" s="121"/>
      <c r="LYH90" s="121"/>
      <c r="LYI90" s="121"/>
      <c r="LYJ90" s="121"/>
      <c r="LYK90" s="121"/>
      <c r="LYL90" s="121"/>
      <c r="LYM90" s="121"/>
      <c r="LYN90" s="121"/>
      <c r="LYO90" s="121"/>
      <c r="LYP90" s="121"/>
      <c r="LYQ90" s="121"/>
      <c r="LYR90" s="121"/>
      <c r="LYS90" s="121"/>
      <c r="LYT90" s="121"/>
      <c r="LYU90" s="121"/>
      <c r="LYV90" s="121"/>
      <c r="LYW90" s="121"/>
      <c r="LYX90" s="121"/>
      <c r="LYY90" s="121"/>
      <c r="LYZ90" s="121"/>
      <c r="LZA90" s="121"/>
      <c r="LZB90" s="121"/>
      <c r="LZC90" s="121"/>
      <c r="LZD90" s="121"/>
      <c r="LZE90" s="121"/>
      <c r="LZF90" s="121"/>
      <c r="LZG90" s="121"/>
      <c r="LZH90" s="121"/>
      <c r="LZI90" s="121"/>
      <c r="LZJ90" s="121"/>
      <c r="LZK90" s="121"/>
      <c r="LZL90" s="121"/>
      <c r="LZM90" s="121"/>
      <c r="LZN90" s="121"/>
      <c r="LZO90" s="121"/>
      <c r="LZP90" s="121"/>
      <c r="LZQ90" s="121"/>
      <c r="LZR90" s="121"/>
      <c r="LZS90" s="121"/>
      <c r="LZT90" s="121"/>
      <c r="LZU90" s="121"/>
      <c r="LZV90" s="121"/>
      <c r="LZW90" s="121"/>
      <c r="LZX90" s="121"/>
      <c r="LZY90" s="121"/>
      <c r="LZZ90" s="121"/>
      <c r="MAA90" s="121"/>
      <c r="MAB90" s="121"/>
      <c r="MAC90" s="121"/>
      <c r="MAD90" s="121"/>
      <c r="MAE90" s="121"/>
      <c r="MAF90" s="121"/>
      <c r="MAG90" s="121"/>
      <c r="MAH90" s="121"/>
      <c r="MAI90" s="121"/>
      <c r="MAJ90" s="121"/>
      <c r="MAK90" s="121"/>
      <c r="MAL90" s="121"/>
      <c r="MAM90" s="121"/>
      <c r="MAN90" s="121"/>
      <c r="MAO90" s="121"/>
      <c r="MAP90" s="121"/>
      <c r="MAQ90" s="121"/>
      <c r="MAR90" s="121"/>
      <c r="MAS90" s="121"/>
      <c r="MAT90" s="121"/>
      <c r="MAU90" s="121"/>
      <c r="MAV90" s="121"/>
      <c r="MAW90" s="121"/>
      <c r="MAX90" s="121"/>
      <c r="MAY90" s="121"/>
      <c r="MAZ90" s="121"/>
      <c r="MBA90" s="121"/>
      <c r="MBB90" s="121"/>
      <c r="MBC90" s="121"/>
      <c r="MBD90" s="121"/>
      <c r="MBE90" s="121"/>
      <c r="MBF90" s="121"/>
      <c r="MBG90" s="121"/>
      <c r="MBH90" s="121"/>
      <c r="MBI90" s="121"/>
      <c r="MBJ90" s="121"/>
      <c r="MBK90" s="121"/>
      <c r="MBL90" s="121"/>
      <c r="MBM90" s="121"/>
      <c r="MBN90" s="121"/>
      <c r="MBO90" s="121"/>
      <c r="MBP90" s="121"/>
      <c r="MBQ90" s="121"/>
      <c r="MBR90" s="121"/>
      <c r="MBS90" s="121"/>
      <c r="MBT90" s="121"/>
      <c r="MBU90" s="121"/>
      <c r="MBV90" s="121"/>
      <c r="MBW90" s="121"/>
      <c r="MBX90" s="121"/>
      <c r="MBY90" s="121"/>
      <c r="MBZ90" s="121"/>
      <c r="MCA90" s="121"/>
      <c r="MCB90" s="121"/>
      <c r="MCC90" s="121"/>
      <c r="MCD90" s="121"/>
      <c r="MCE90" s="121"/>
      <c r="MCF90" s="121"/>
      <c r="MCG90" s="121"/>
      <c r="MCH90" s="121"/>
      <c r="MCI90" s="121"/>
      <c r="MCJ90" s="121"/>
      <c r="MCK90" s="121"/>
      <c r="MCL90" s="121"/>
      <c r="MCM90" s="121"/>
      <c r="MCN90" s="121"/>
      <c r="MCO90" s="121"/>
      <c r="MCP90" s="121"/>
      <c r="MCQ90" s="121"/>
      <c r="MCR90" s="121"/>
      <c r="MCS90" s="121"/>
      <c r="MCT90" s="121"/>
      <c r="MCU90" s="121"/>
      <c r="MCV90" s="121"/>
      <c r="MCW90" s="121"/>
      <c r="MCX90" s="121"/>
      <c r="MCY90" s="121"/>
      <c r="MCZ90" s="121"/>
      <c r="MDA90" s="121"/>
      <c r="MDB90" s="121"/>
      <c r="MDC90" s="121"/>
      <c r="MDD90" s="121"/>
      <c r="MDE90" s="121"/>
      <c r="MDF90" s="121"/>
      <c r="MDG90" s="121"/>
      <c r="MDH90" s="121"/>
      <c r="MDI90" s="121"/>
      <c r="MDJ90" s="121"/>
      <c r="MDK90" s="121"/>
      <c r="MDL90" s="121"/>
      <c r="MDM90" s="121"/>
      <c r="MDN90" s="121"/>
      <c r="MDO90" s="121"/>
      <c r="MDP90" s="121"/>
      <c r="MDQ90" s="121"/>
      <c r="MDR90" s="121"/>
      <c r="MDS90" s="121"/>
      <c r="MDT90" s="121"/>
      <c r="MDU90" s="121"/>
      <c r="MDV90" s="121"/>
      <c r="MDW90" s="121"/>
      <c r="MDX90" s="121"/>
      <c r="MDY90" s="121"/>
      <c r="MDZ90" s="121"/>
      <c r="MEA90" s="121"/>
      <c r="MEB90" s="121"/>
      <c r="MEC90" s="121"/>
      <c r="MED90" s="121"/>
      <c r="MEE90" s="121"/>
      <c r="MEF90" s="121"/>
      <c r="MEG90" s="121"/>
      <c r="MEH90" s="121"/>
      <c r="MEI90" s="121"/>
      <c r="MEJ90" s="121"/>
      <c r="MEK90" s="121"/>
      <c r="MEL90" s="121"/>
      <c r="MEM90" s="121"/>
      <c r="MEN90" s="121"/>
      <c r="MEO90" s="121"/>
      <c r="MEP90" s="121"/>
      <c r="MEQ90" s="121"/>
      <c r="MER90" s="121"/>
      <c r="MES90" s="121"/>
      <c r="MET90" s="121"/>
      <c r="MEU90" s="121"/>
      <c r="MEV90" s="121"/>
      <c r="MEW90" s="121"/>
      <c r="MEX90" s="121"/>
      <c r="MEY90" s="121"/>
      <c r="MEZ90" s="121"/>
      <c r="MFA90" s="121"/>
      <c r="MFB90" s="121"/>
      <c r="MFC90" s="121"/>
      <c r="MFD90" s="121"/>
      <c r="MFE90" s="121"/>
      <c r="MFF90" s="121"/>
      <c r="MFG90" s="121"/>
      <c r="MFH90" s="121"/>
      <c r="MFI90" s="121"/>
      <c r="MFJ90" s="121"/>
      <c r="MFK90" s="121"/>
      <c r="MFL90" s="121"/>
      <c r="MFM90" s="121"/>
      <c r="MFN90" s="121"/>
      <c r="MFO90" s="121"/>
      <c r="MFP90" s="121"/>
      <c r="MFQ90" s="121"/>
      <c r="MFR90" s="121"/>
      <c r="MFS90" s="121"/>
      <c r="MFT90" s="121"/>
      <c r="MFU90" s="121"/>
      <c r="MFV90" s="121"/>
      <c r="MFW90" s="121"/>
      <c r="MFX90" s="121"/>
      <c r="MFY90" s="121"/>
      <c r="MFZ90" s="121"/>
      <c r="MGA90" s="121"/>
      <c r="MGB90" s="121"/>
      <c r="MGC90" s="121"/>
      <c r="MGD90" s="121"/>
      <c r="MGE90" s="121"/>
      <c r="MGF90" s="121"/>
      <c r="MGG90" s="121"/>
      <c r="MGH90" s="121"/>
      <c r="MGI90" s="121"/>
      <c r="MGJ90" s="121"/>
      <c r="MGK90" s="121"/>
      <c r="MGL90" s="121"/>
      <c r="MGM90" s="121"/>
      <c r="MGN90" s="121"/>
      <c r="MGO90" s="121"/>
      <c r="MGP90" s="121"/>
      <c r="MGQ90" s="121"/>
      <c r="MGR90" s="121"/>
      <c r="MGS90" s="121"/>
      <c r="MGT90" s="121"/>
      <c r="MGU90" s="121"/>
      <c r="MGV90" s="121"/>
      <c r="MGW90" s="121"/>
      <c r="MGX90" s="121"/>
      <c r="MGY90" s="121"/>
      <c r="MGZ90" s="121"/>
      <c r="MHA90" s="121"/>
      <c r="MHB90" s="121"/>
      <c r="MHC90" s="121"/>
      <c r="MHD90" s="121"/>
      <c r="MHE90" s="121"/>
      <c r="MHF90" s="121"/>
      <c r="MHG90" s="121"/>
      <c r="MHH90" s="121"/>
      <c r="MHI90" s="121"/>
      <c r="MHJ90" s="121"/>
      <c r="MHK90" s="121"/>
      <c r="MHL90" s="121"/>
      <c r="MHM90" s="121"/>
      <c r="MHN90" s="121"/>
      <c r="MHO90" s="121"/>
      <c r="MHP90" s="121"/>
      <c r="MHQ90" s="121"/>
      <c r="MHR90" s="121"/>
      <c r="MHS90" s="121"/>
      <c r="MHT90" s="121"/>
      <c r="MHU90" s="121"/>
      <c r="MHV90" s="121"/>
      <c r="MHW90" s="121"/>
      <c r="MHX90" s="121"/>
      <c r="MHY90" s="121"/>
      <c r="MHZ90" s="121"/>
      <c r="MIA90" s="121"/>
      <c r="MIB90" s="121"/>
      <c r="MIC90" s="121"/>
      <c r="MID90" s="121"/>
      <c r="MIE90" s="121"/>
      <c r="MIF90" s="121"/>
      <c r="MIG90" s="121"/>
      <c r="MIH90" s="121"/>
      <c r="MII90" s="121"/>
      <c r="MIJ90" s="121"/>
      <c r="MIK90" s="121"/>
      <c r="MIL90" s="121"/>
      <c r="MIM90" s="121"/>
      <c r="MIN90" s="121"/>
      <c r="MIO90" s="121"/>
      <c r="MIP90" s="121"/>
      <c r="MIQ90" s="121"/>
      <c r="MIR90" s="121"/>
      <c r="MIS90" s="121"/>
      <c r="MIT90" s="121"/>
      <c r="MIU90" s="121"/>
      <c r="MIV90" s="121"/>
      <c r="MIW90" s="121"/>
      <c r="MIX90" s="121"/>
      <c r="MIY90" s="121"/>
      <c r="MIZ90" s="121"/>
      <c r="MJA90" s="121"/>
      <c r="MJB90" s="121"/>
      <c r="MJC90" s="121"/>
      <c r="MJD90" s="121"/>
      <c r="MJE90" s="121"/>
      <c r="MJF90" s="121"/>
      <c r="MJG90" s="121"/>
      <c r="MJH90" s="121"/>
      <c r="MJI90" s="121"/>
      <c r="MJJ90" s="121"/>
      <c r="MJK90" s="121"/>
      <c r="MJL90" s="121"/>
      <c r="MJM90" s="121"/>
      <c r="MJN90" s="121"/>
      <c r="MJO90" s="121"/>
      <c r="MJP90" s="121"/>
      <c r="MJQ90" s="121"/>
      <c r="MJR90" s="121"/>
      <c r="MJS90" s="121"/>
      <c r="MJT90" s="121"/>
      <c r="MJU90" s="121"/>
      <c r="MJV90" s="121"/>
      <c r="MJW90" s="121"/>
      <c r="MJX90" s="121"/>
      <c r="MJY90" s="121"/>
      <c r="MJZ90" s="121"/>
      <c r="MKA90" s="121"/>
      <c r="MKB90" s="121"/>
      <c r="MKC90" s="121"/>
      <c r="MKD90" s="121"/>
      <c r="MKE90" s="121"/>
      <c r="MKF90" s="121"/>
      <c r="MKG90" s="121"/>
      <c r="MKH90" s="121"/>
      <c r="MKI90" s="121"/>
      <c r="MKJ90" s="121"/>
      <c r="MKK90" s="121"/>
      <c r="MKL90" s="121"/>
      <c r="MKM90" s="121"/>
      <c r="MKN90" s="121"/>
      <c r="MKO90" s="121"/>
      <c r="MKP90" s="121"/>
      <c r="MKQ90" s="121"/>
      <c r="MKR90" s="121"/>
      <c r="MKS90" s="121"/>
      <c r="MKT90" s="121"/>
      <c r="MKU90" s="121"/>
      <c r="MKV90" s="121"/>
      <c r="MKW90" s="121"/>
      <c r="MKX90" s="121"/>
      <c r="MKY90" s="121"/>
      <c r="MKZ90" s="121"/>
      <c r="MLA90" s="121"/>
      <c r="MLB90" s="121"/>
      <c r="MLC90" s="121"/>
      <c r="MLD90" s="121"/>
      <c r="MLE90" s="121"/>
      <c r="MLF90" s="121"/>
      <c r="MLG90" s="121"/>
      <c r="MLH90" s="121"/>
      <c r="MLI90" s="121"/>
      <c r="MLJ90" s="121"/>
      <c r="MLK90" s="121"/>
      <c r="MLL90" s="121"/>
      <c r="MLM90" s="121"/>
      <c r="MLN90" s="121"/>
      <c r="MLO90" s="121"/>
      <c r="MLP90" s="121"/>
      <c r="MLQ90" s="121"/>
      <c r="MLR90" s="121"/>
      <c r="MLS90" s="121"/>
      <c r="MLT90" s="121"/>
      <c r="MLU90" s="121"/>
      <c r="MLV90" s="121"/>
      <c r="MLW90" s="121"/>
      <c r="MLX90" s="121"/>
      <c r="MLY90" s="121"/>
      <c r="MLZ90" s="121"/>
      <c r="MMA90" s="121"/>
      <c r="MMB90" s="121"/>
      <c r="MMC90" s="121"/>
      <c r="MMD90" s="121"/>
      <c r="MME90" s="121"/>
      <c r="MMF90" s="121"/>
      <c r="MMG90" s="121"/>
      <c r="MMH90" s="121"/>
      <c r="MMI90" s="121"/>
      <c r="MMJ90" s="121"/>
      <c r="MMK90" s="121"/>
      <c r="MML90" s="121"/>
      <c r="MMM90" s="121"/>
      <c r="MMN90" s="121"/>
      <c r="MMO90" s="121"/>
      <c r="MMP90" s="121"/>
      <c r="MMQ90" s="121"/>
      <c r="MMR90" s="121"/>
      <c r="MMS90" s="121"/>
      <c r="MMT90" s="121"/>
      <c r="MMU90" s="121"/>
      <c r="MMV90" s="121"/>
      <c r="MMW90" s="121"/>
      <c r="MMX90" s="121"/>
      <c r="MMY90" s="121"/>
      <c r="MMZ90" s="121"/>
      <c r="MNA90" s="121"/>
      <c r="MNB90" s="121"/>
      <c r="MNC90" s="121"/>
      <c r="MND90" s="121"/>
      <c r="MNE90" s="121"/>
      <c r="MNF90" s="121"/>
      <c r="MNG90" s="121"/>
      <c r="MNH90" s="121"/>
      <c r="MNI90" s="121"/>
      <c r="MNJ90" s="121"/>
      <c r="MNK90" s="121"/>
      <c r="MNL90" s="121"/>
      <c r="MNM90" s="121"/>
      <c r="MNN90" s="121"/>
      <c r="MNO90" s="121"/>
      <c r="MNP90" s="121"/>
      <c r="MNQ90" s="121"/>
      <c r="MNR90" s="121"/>
      <c r="MNS90" s="121"/>
      <c r="MNT90" s="121"/>
      <c r="MNU90" s="121"/>
      <c r="MNV90" s="121"/>
      <c r="MNW90" s="121"/>
      <c r="MNX90" s="121"/>
      <c r="MNY90" s="121"/>
      <c r="MNZ90" s="121"/>
      <c r="MOA90" s="121"/>
      <c r="MOB90" s="121"/>
      <c r="MOC90" s="121"/>
      <c r="MOD90" s="121"/>
      <c r="MOE90" s="121"/>
      <c r="MOF90" s="121"/>
      <c r="MOG90" s="121"/>
      <c r="MOH90" s="121"/>
      <c r="MOI90" s="121"/>
      <c r="MOJ90" s="121"/>
      <c r="MOK90" s="121"/>
      <c r="MOL90" s="121"/>
      <c r="MOM90" s="121"/>
      <c r="MON90" s="121"/>
      <c r="MOO90" s="121"/>
      <c r="MOP90" s="121"/>
      <c r="MOQ90" s="121"/>
      <c r="MOR90" s="121"/>
      <c r="MOS90" s="121"/>
      <c r="MOT90" s="121"/>
      <c r="MOU90" s="121"/>
      <c r="MOV90" s="121"/>
      <c r="MOW90" s="121"/>
      <c r="MOX90" s="121"/>
      <c r="MOY90" s="121"/>
      <c r="MOZ90" s="121"/>
      <c r="MPA90" s="121"/>
      <c r="MPB90" s="121"/>
      <c r="MPC90" s="121"/>
      <c r="MPD90" s="121"/>
      <c r="MPE90" s="121"/>
      <c r="MPF90" s="121"/>
      <c r="MPG90" s="121"/>
      <c r="MPH90" s="121"/>
      <c r="MPI90" s="121"/>
      <c r="MPJ90" s="121"/>
      <c r="MPK90" s="121"/>
      <c r="MPL90" s="121"/>
      <c r="MPM90" s="121"/>
      <c r="MPN90" s="121"/>
      <c r="MPO90" s="121"/>
      <c r="MPP90" s="121"/>
      <c r="MPQ90" s="121"/>
      <c r="MPR90" s="121"/>
      <c r="MPS90" s="121"/>
      <c r="MPT90" s="121"/>
      <c r="MPU90" s="121"/>
      <c r="MPV90" s="121"/>
      <c r="MPW90" s="121"/>
      <c r="MPX90" s="121"/>
      <c r="MPY90" s="121"/>
      <c r="MPZ90" s="121"/>
      <c r="MQA90" s="121"/>
      <c r="MQB90" s="121"/>
      <c r="MQC90" s="121"/>
      <c r="MQD90" s="121"/>
      <c r="MQE90" s="121"/>
      <c r="MQF90" s="121"/>
      <c r="MQG90" s="121"/>
      <c r="MQH90" s="121"/>
      <c r="MQI90" s="121"/>
      <c r="MQJ90" s="121"/>
      <c r="MQK90" s="121"/>
      <c r="MQL90" s="121"/>
      <c r="MQM90" s="121"/>
      <c r="MQN90" s="121"/>
      <c r="MQO90" s="121"/>
      <c r="MQP90" s="121"/>
      <c r="MQQ90" s="121"/>
      <c r="MQR90" s="121"/>
      <c r="MQS90" s="121"/>
      <c r="MQT90" s="121"/>
      <c r="MQU90" s="121"/>
      <c r="MQV90" s="121"/>
      <c r="MQW90" s="121"/>
      <c r="MQX90" s="121"/>
      <c r="MQY90" s="121"/>
      <c r="MQZ90" s="121"/>
      <c r="MRA90" s="121"/>
      <c r="MRB90" s="121"/>
      <c r="MRC90" s="121"/>
      <c r="MRD90" s="121"/>
      <c r="MRE90" s="121"/>
      <c r="MRF90" s="121"/>
      <c r="MRG90" s="121"/>
      <c r="MRH90" s="121"/>
      <c r="MRI90" s="121"/>
      <c r="MRJ90" s="121"/>
      <c r="MRK90" s="121"/>
      <c r="MRL90" s="121"/>
      <c r="MRM90" s="121"/>
      <c r="MRN90" s="121"/>
      <c r="MRO90" s="121"/>
      <c r="MRP90" s="121"/>
      <c r="MRQ90" s="121"/>
      <c r="MRR90" s="121"/>
      <c r="MRS90" s="121"/>
      <c r="MRT90" s="121"/>
      <c r="MRU90" s="121"/>
      <c r="MRV90" s="121"/>
      <c r="MRW90" s="121"/>
      <c r="MRX90" s="121"/>
      <c r="MRY90" s="121"/>
      <c r="MRZ90" s="121"/>
      <c r="MSA90" s="121"/>
      <c r="MSB90" s="121"/>
      <c r="MSC90" s="121"/>
      <c r="MSD90" s="121"/>
      <c r="MSE90" s="121"/>
      <c r="MSF90" s="121"/>
      <c r="MSG90" s="121"/>
      <c r="MSH90" s="121"/>
      <c r="MSI90" s="121"/>
      <c r="MSJ90" s="121"/>
      <c r="MSK90" s="121"/>
      <c r="MSL90" s="121"/>
      <c r="MSM90" s="121"/>
      <c r="MSN90" s="121"/>
      <c r="MSO90" s="121"/>
      <c r="MSP90" s="121"/>
      <c r="MSQ90" s="121"/>
      <c r="MSR90" s="121"/>
      <c r="MSS90" s="121"/>
      <c r="MST90" s="121"/>
      <c r="MSU90" s="121"/>
      <c r="MSV90" s="121"/>
      <c r="MSW90" s="121"/>
      <c r="MSX90" s="121"/>
      <c r="MSY90" s="121"/>
      <c r="MSZ90" s="121"/>
      <c r="MTA90" s="121"/>
      <c r="MTB90" s="121"/>
      <c r="MTC90" s="121"/>
      <c r="MTD90" s="121"/>
      <c r="MTE90" s="121"/>
      <c r="MTF90" s="121"/>
      <c r="MTG90" s="121"/>
      <c r="MTH90" s="121"/>
      <c r="MTI90" s="121"/>
      <c r="MTJ90" s="121"/>
      <c r="MTK90" s="121"/>
      <c r="MTL90" s="121"/>
      <c r="MTM90" s="121"/>
      <c r="MTN90" s="121"/>
      <c r="MTO90" s="121"/>
      <c r="MTP90" s="121"/>
      <c r="MTQ90" s="121"/>
      <c r="MTR90" s="121"/>
      <c r="MTS90" s="121"/>
      <c r="MTT90" s="121"/>
      <c r="MTU90" s="121"/>
      <c r="MTV90" s="121"/>
      <c r="MTW90" s="121"/>
      <c r="MTX90" s="121"/>
      <c r="MTY90" s="121"/>
      <c r="MTZ90" s="121"/>
      <c r="MUA90" s="121"/>
      <c r="MUB90" s="121"/>
      <c r="MUC90" s="121"/>
      <c r="MUD90" s="121"/>
      <c r="MUE90" s="121"/>
      <c r="MUF90" s="121"/>
      <c r="MUG90" s="121"/>
      <c r="MUH90" s="121"/>
      <c r="MUI90" s="121"/>
      <c r="MUJ90" s="121"/>
      <c r="MUK90" s="121"/>
      <c r="MUL90" s="121"/>
      <c r="MUM90" s="121"/>
      <c r="MUN90" s="121"/>
      <c r="MUO90" s="121"/>
      <c r="MUP90" s="121"/>
      <c r="MUQ90" s="121"/>
      <c r="MUR90" s="121"/>
      <c r="MUS90" s="121"/>
      <c r="MUT90" s="121"/>
      <c r="MUU90" s="121"/>
      <c r="MUV90" s="121"/>
      <c r="MUW90" s="121"/>
      <c r="MUX90" s="121"/>
      <c r="MUY90" s="121"/>
      <c r="MUZ90" s="121"/>
      <c r="MVA90" s="121"/>
      <c r="MVB90" s="121"/>
      <c r="MVC90" s="121"/>
      <c r="MVD90" s="121"/>
      <c r="MVE90" s="121"/>
      <c r="MVF90" s="121"/>
      <c r="MVG90" s="121"/>
      <c r="MVH90" s="121"/>
      <c r="MVI90" s="121"/>
      <c r="MVJ90" s="121"/>
      <c r="MVK90" s="121"/>
      <c r="MVL90" s="121"/>
      <c r="MVM90" s="121"/>
      <c r="MVN90" s="121"/>
      <c r="MVO90" s="121"/>
      <c r="MVP90" s="121"/>
      <c r="MVQ90" s="121"/>
      <c r="MVR90" s="121"/>
      <c r="MVS90" s="121"/>
      <c r="MVT90" s="121"/>
      <c r="MVU90" s="121"/>
      <c r="MVV90" s="121"/>
      <c r="MVW90" s="121"/>
      <c r="MVX90" s="121"/>
      <c r="MVY90" s="121"/>
      <c r="MVZ90" s="121"/>
      <c r="MWA90" s="121"/>
      <c r="MWB90" s="121"/>
      <c r="MWC90" s="121"/>
      <c r="MWD90" s="121"/>
      <c r="MWE90" s="121"/>
      <c r="MWF90" s="121"/>
      <c r="MWG90" s="121"/>
      <c r="MWH90" s="121"/>
      <c r="MWI90" s="121"/>
      <c r="MWJ90" s="121"/>
      <c r="MWK90" s="121"/>
      <c r="MWL90" s="121"/>
      <c r="MWM90" s="121"/>
      <c r="MWN90" s="121"/>
      <c r="MWO90" s="121"/>
      <c r="MWP90" s="121"/>
      <c r="MWQ90" s="121"/>
      <c r="MWR90" s="121"/>
      <c r="MWS90" s="121"/>
      <c r="MWT90" s="121"/>
      <c r="MWU90" s="121"/>
      <c r="MWV90" s="121"/>
      <c r="MWW90" s="121"/>
      <c r="MWX90" s="121"/>
      <c r="MWY90" s="121"/>
      <c r="MWZ90" s="121"/>
      <c r="MXA90" s="121"/>
      <c r="MXB90" s="121"/>
      <c r="MXC90" s="121"/>
      <c r="MXD90" s="121"/>
      <c r="MXE90" s="121"/>
      <c r="MXF90" s="121"/>
      <c r="MXG90" s="121"/>
      <c r="MXH90" s="121"/>
      <c r="MXI90" s="121"/>
      <c r="MXJ90" s="121"/>
      <c r="MXK90" s="121"/>
      <c r="MXL90" s="121"/>
      <c r="MXM90" s="121"/>
      <c r="MXN90" s="121"/>
      <c r="MXO90" s="121"/>
      <c r="MXP90" s="121"/>
      <c r="MXQ90" s="121"/>
      <c r="MXR90" s="121"/>
      <c r="MXS90" s="121"/>
      <c r="MXT90" s="121"/>
      <c r="MXU90" s="121"/>
      <c r="MXV90" s="121"/>
      <c r="MXW90" s="121"/>
      <c r="MXX90" s="121"/>
      <c r="MXY90" s="121"/>
      <c r="MXZ90" s="121"/>
      <c r="MYA90" s="121"/>
      <c r="MYB90" s="121"/>
      <c r="MYC90" s="121"/>
      <c r="MYD90" s="121"/>
      <c r="MYE90" s="121"/>
      <c r="MYF90" s="121"/>
      <c r="MYG90" s="121"/>
      <c r="MYH90" s="121"/>
      <c r="MYI90" s="121"/>
      <c r="MYJ90" s="121"/>
      <c r="MYK90" s="121"/>
      <c r="MYL90" s="121"/>
      <c r="MYM90" s="121"/>
      <c r="MYN90" s="121"/>
      <c r="MYO90" s="121"/>
      <c r="MYP90" s="121"/>
      <c r="MYQ90" s="121"/>
      <c r="MYR90" s="121"/>
      <c r="MYS90" s="121"/>
      <c r="MYT90" s="121"/>
      <c r="MYU90" s="121"/>
      <c r="MYV90" s="121"/>
      <c r="MYW90" s="121"/>
      <c r="MYX90" s="121"/>
      <c r="MYY90" s="121"/>
      <c r="MYZ90" s="121"/>
      <c r="MZA90" s="121"/>
      <c r="MZB90" s="121"/>
      <c r="MZC90" s="121"/>
      <c r="MZD90" s="121"/>
      <c r="MZE90" s="121"/>
      <c r="MZF90" s="121"/>
      <c r="MZG90" s="121"/>
      <c r="MZH90" s="121"/>
      <c r="MZI90" s="121"/>
      <c r="MZJ90" s="121"/>
      <c r="MZK90" s="121"/>
      <c r="MZL90" s="121"/>
      <c r="MZM90" s="121"/>
      <c r="MZN90" s="121"/>
      <c r="MZO90" s="121"/>
      <c r="MZP90" s="121"/>
      <c r="MZQ90" s="121"/>
      <c r="MZR90" s="121"/>
      <c r="MZS90" s="121"/>
      <c r="MZT90" s="121"/>
      <c r="MZU90" s="121"/>
      <c r="MZV90" s="121"/>
      <c r="MZW90" s="121"/>
      <c r="MZX90" s="121"/>
      <c r="MZY90" s="121"/>
      <c r="MZZ90" s="121"/>
      <c r="NAA90" s="121"/>
      <c r="NAB90" s="121"/>
      <c r="NAC90" s="121"/>
      <c r="NAD90" s="121"/>
      <c r="NAE90" s="121"/>
      <c r="NAF90" s="121"/>
      <c r="NAG90" s="121"/>
      <c r="NAH90" s="121"/>
      <c r="NAI90" s="121"/>
      <c r="NAJ90" s="121"/>
      <c r="NAK90" s="121"/>
      <c r="NAL90" s="121"/>
      <c r="NAM90" s="121"/>
      <c r="NAN90" s="121"/>
      <c r="NAO90" s="121"/>
      <c r="NAP90" s="121"/>
      <c r="NAQ90" s="121"/>
      <c r="NAR90" s="121"/>
      <c r="NAS90" s="121"/>
      <c r="NAT90" s="121"/>
      <c r="NAU90" s="121"/>
      <c r="NAV90" s="121"/>
      <c r="NAW90" s="121"/>
      <c r="NAX90" s="121"/>
      <c r="NAY90" s="121"/>
      <c r="NAZ90" s="121"/>
      <c r="NBA90" s="121"/>
      <c r="NBB90" s="121"/>
      <c r="NBC90" s="121"/>
      <c r="NBD90" s="121"/>
      <c r="NBE90" s="121"/>
      <c r="NBF90" s="121"/>
      <c r="NBG90" s="121"/>
      <c r="NBH90" s="121"/>
      <c r="NBI90" s="121"/>
      <c r="NBJ90" s="121"/>
      <c r="NBK90" s="121"/>
      <c r="NBL90" s="121"/>
      <c r="NBM90" s="121"/>
      <c r="NBN90" s="121"/>
      <c r="NBO90" s="121"/>
      <c r="NBP90" s="121"/>
      <c r="NBQ90" s="121"/>
      <c r="NBR90" s="121"/>
      <c r="NBS90" s="121"/>
      <c r="NBT90" s="121"/>
      <c r="NBU90" s="121"/>
      <c r="NBV90" s="121"/>
      <c r="NBW90" s="121"/>
      <c r="NBX90" s="121"/>
      <c r="NBY90" s="121"/>
      <c r="NBZ90" s="121"/>
      <c r="NCA90" s="121"/>
      <c r="NCB90" s="121"/>
      <c r="NCC90" s="121"/>
      <c r="NCD90" s="121"/>
      <c r="NCE90" s="121"/>
      <c r="NCF90" s="121"/>
      <c r="NCG90" s="121"/>
      <c r="NCH90" s="121"/>
      <c r="NCI90" s="121"/>
      <c r="NCJ90" s="121"/>
      <c r="NCK90" s="121"/>
      <c r="NCL90" s="121"/>
      <c r="NCM90" s="121"/>
      <c r="NCN90" s="121"/>
      <c r="NCO90" s="121"/>
      <c r="NCP90" s="121"/>
      <c r="NCQ90" s="121"/>
      <c r="NCR90" s="121"/>
      <c r="NCS90" s="121"/>
      <c r="NCT90" s="121"/>
      <c r="NCU90" s="121"/>
      <c r="NCV90" s="121"/>
      <c r="NCW90" s="121"/>
      <c r="NCX90" s="121"/>
      <c r="NCY90" s="121"/>
      <c r="NCZ90" s="121"/>
      <c r="NDA90" s="121"/>
      <c r="NDB90" s="121"/>
      <c r="NDC90" s="121"/>
      <c r="NDD90" s="121"/>
      <c r="NDE90" s="121"/>
      <c r="NDF90" s="121"/>
      <c r="NDG90" s="121"/>
      <c r="NDH90" s="121"/>
      <c r="NDI90" s="121"/>
      <c r="NDJ90" s="121"/>
      <c r="NDK90" s="121"/>
      <c r="NDL90" s="121"/>
      <c r="NDM90" s="121"/>
      <c r="NDN90" s="121"/>
      <c r="NDO90" s="121"/>
      <c r="NDP90" s="121"/>
      <c r="NDQ90" s="121"/>
      <c r="NDR90" s="121"/>
      <c r="NDS90" s="121"/>
      <c r="NDT90" s="121"/>
      <c r="NDU90" s="121"/>
      <c r="NDV90" s="121"/>
      <c r="NDW90" s="121"/>
      <c r="NDX90" s="121"/>
      <c r="NDY90" s="121"/>
      <c r="NDZ90" s="121"/>
      <c r="NEA90" s="121"/>
      <c r="NEB90" s="121"/>
      <c r="NEC90" s="121"/>
      <c r="NED90" s="121"/>
      <c r="NEE90" s="121"/>
      <c r="NEF90" s="121"/>
      <c r="NEG90" s="121"/>
      <c r="NEH90" s="121"/>
      <c r="NEI90" s="121"/>
      <c r="NEJ90" s="121"/>
      <c r="NEK90" s="121"/>
      <c r="NEL90" s="121"/>
      <c r="NEM90" s="121"/>
      <c r="NEN90" s="121"/>
      <c r="NEO90" s="121"/>
      <c r="NEP90" s="121"/>
      <c r="NEQ90" s="121"/>
      <c r="NER90" s="121"/>
      <c r="NES90" s="121"/>
      <c r="NET90" s="121"/>
      <c r="NEU90" s="121"/>
      <c r="NEV90" s="121"/>
      <c r="NEW90" s="121"/>
      <c r="NEX90" s="121"/>
      <c r="NEY90" s="121"/>
      <c r="NEZ90" s="121"/>
      <c r="NFA90" s="121"/>
      <c r="NFB90" s="121"/>
      <c r="NFC90" s="121"/>
      <c r="NFD90" s="121"/>
      <c r="NFE90" s="121"/>
      <c r="NFF90" s="121"/>
      <c r="NFG90" s="121"/>
      <c r="NFH90" s="121"/>
      <c r="NFI90" s="121"/>
      <c r="NFJ90" s="121"/>
      <c r="NFK90" s="121"/>
      <c r="NFL90" s="121"/>
      <c r="NFM90" s="121"/>
      <c r="NFN90" s="121"/>
      <c r="NFO90" s="121"/>
      <c r="NFP90" s="121"/>
      <c r="NFQ90" s="121"/>
      <c r="NFR90" s="121"/>
      <c r="NFS90" s="121"/>
      <c r="NFT90" s="121"/>
      <c r="NFU90" s="121"/>
      <c r="NFV90" s="121"/>
      <c r="NFW90" s="121"/>
      <c r="NFX90" s="121"/>
      <c r="NFY90" s="121"/>
      <c r="NFZ90" s="121"/>
      <c r="NGA90" s="121"/>
      <c r="NGB90" s="121"/>
      <c r="NGC90" s="121"/>
      <c r="NGD90" s="121"/>
      <c r="NGE90" s="121"/>
      <c r="NGF90" s="121"/>
      <c r="NGG90" s="121"/>
      <c r="NGH90" s="121"/>
      <c r="NGI90" s="121"/>
      <c r="NGJ90" s="121"/>
      <c r="NGK90" s="121"/>
      <c r="NGL90" s="121"/>
      <c r="NGM90" s="121"/>
      <c r="NGN90" s="121"/>
      <c r="NGO90" s="121"/>
      <c r="NGP90" s="121"/>
      <c r="NGQ90" s="121"/>
      <c r="NGR90" s="121"/>
      <c r="NGS90" s="121"/>
      <c r="NGT90" s="121"/>
      <c r="NGU90" s="121"/>
      <c r="NGV90" s="121"/>
      <c r="NGW90" s="121"/>
      <c r="NGX90" s="121"/>
      <c r="NGY90" s="121"/>
      <c r="NGZ90" s="121"/>
      <c r="NHA90" s="121"/>
      <c r="NHB90" s="121"/>
      <c r="NHC90" s="121"/>
      <c r="NHD90" s="121"/>
      <c r="NHE90" s="121"/>
      <c r="NHF90" s="121"/>
      <c r="NHG90" s="121"/>
      <c r="NHH90" s="121"/>
      <c r="NHI90" s="121"/>
      <c r="NHJ90" s="121"/>
      <c r="NHK90" s="121"/>
      <c r="NHL90" s="121"/>
      <c r="NHM90" s="121"/>
      <c r="NHN90" s="121"/>
      <c r="NHO90" s="121"/>
      <c r="NHP90" s="121"/>
      <c r="NHQ90" s="121"/>
      <c r="NHR90" s="121"/>
      <c r="NHS90" s="121"/>
      <c r="NHT90" s="121"/>
      <c r="NHU90" s="121"/>
      <c r="NHV90" s="121"/>
      <c r="NHW90" s="121"/>
      <c r="NHX90" s="121"/>
      <c r="NHY90" s="121"/>
      <c r="NHZ90" s="121"/>
      <c r="NIA90" s="121"/>
      <c r="NIB90" s="121"/>
      <c r="NIC90" s="121"/>
      <c r="NID90" s="121"/>
      <c r="NIE90" s="121"/>
      <c r="NIF90" s="121"/>
      <c r="NIG90" s="121"/>
      <c r="NIH90" s="121"/>
      <c r="NII90" s="121"/>
      <c r="NIJ90" s="121"/>
      <c r="NIK90" s="121"/>
      <c r="NIL90" s="121"/>
      <c r="NIM90" s="121"/>
      <c r="NIN90" s="121"/>
      <c r="NIO90" s="121"/>
      <c r="NIP90" s="121"/>
      <c r="NIQ90" s="121"/>
      <c r="NIR90" s="121"/>
      <c r="NIS90" s="121"/>
      <c r="NIT90" s="121"/>
      <c r="NIU90" s="121"/>
      <c r="NIV90" s="121"/>
      <c r="NIW90" s="121"/>
      <c r="NIX90" s="121"/>
      <c r="NIY90" s="121"/>
      <c r="NIZ90" s="121"/>
      <c r="NJA90" s="121"/>
      <c r="NJB90" s="121"/>
      <c r="NJC90" s="121"/>
      <c r="NJD90" s="121"/>
      <c r="NJE90" s="121"/>
      <c r="NJF90" s="121"/>
      <c r="NJG90" s="121"/>
      <c r="NJH90" s="121"/>
      <c r="NJI90" s="121"/>
      <c r="NJJ90" s="121"/>
      <c r="NJK90" s="121"/>
      <c r="NJL90" s="121"/>
      <c r="NJM90" s="121"/>
      <c r="NJN90" s="121"/>
      <c r="NJO90" s="121"/>
      <c r="NJP90" s="121"/>
      <c r="NJQ90" s="121"/>
      <c r="NJR90" s="121"/>
      <c r="NJS90" s="121"/>
      <c r="NJT90" s="121"/>
      <c r="NJU90" s="121"/>
      <c r="NJV90" s="121"/>
      <c r="NJW90" s="121"/>
      <c r="NJX90" s="121"/>
      <c r="NJY90" s="121"/>
      <c r="NJZ90" s="121"/>
      <c r="NKA90" s="121"/>
      <c r="NKB90" s="121"/>
      <c r="NKC90" s="121"/>
      <c r="NKD90" s="121"/>
      <c r="NKE90" s="121"/>
      <c r="NKF90" s="121"/>
      <c r="NKG90" s="121"/>
      <c r="NKH90" s="121"/>
      <c r="NKI90" s="121"/>
      <c r="NKJ90" s="121"/>
      <c r="NKK90" s="121"/>
      <c r="NKL90" s="121"/>
      <c r="NKM90" s="121"/>
      <c r="NKN90" s="121"/>
      <c r="NKO90" s="121"/>
      <c r="NKP90" s="121"/>
      <c r="NKQ90" s="121"/>
      <c r="NKR90" s="121"/>
      <c r="NKS90" s="121"/>
      <c r="NKT90" s="121"/>
      <c r="NKU90" s="121"/>
      <c r="NKV90" s="121"/>
      <c r="NKW90" s="121"/>
      <c r="NKX90" s="121"/>
      <c r="NKY90" s="121"/>
      <c r="NKZ90" s="121"/>
      <c r="NLA90" s="121"/>
      <c r="NLB90" s="121"/>
      <c r="NLC90" s="121"/>
      <c r="NLD90" s="121"/>
      <c r="NLE90" s="121"/>
      <c r="NLF90" s="121"/>
      <c r="NLG90" s="121"/>
      <c r="NLH90" s="121"/>
      <c r="NLI90" s="121"/>
      <c r="NLJ90" s="121"/>
      <c r="NLK90" s="121"/>
      <c r="NLL90" s="121"/>
      <c r="NLM90" s="121"/>
      <c r="NLN90" s="121"/>
      <c r="NLO90" s="121"/>
      <c r="NLP90" s="121"/>
      <c r="NLQ90" s="121"/>
      <c r="NLR90" s="121"/>
      <c r="NLS90" s="121"/>
      <c r="NLT90" s="121"/>
      <c r="NLU90" s="121"/>
      <c r="NLV90" s="121"/>
      <c r="NLW90" s="121"/>
      <c r="NLX90" s="121"/>
      <c r="NLY90" s="121"/>
      <c r="NLZ90" s="121"/>
      <c r="NMA90" s="121"/>
      <c r="NMB90" s="121"/>
      <c r="NMC90" s="121"/>
      <c r="NMD90" s="121"/>
      <c r="NME90" s="121"/>
      <c r="NMF90" s="121"/>
      <c r="NMG90" s="121"/>
      <c r="NMH90" s="121"/>
      <c r="NMI90" s="121"/>
      <c r="NMJ90" s="121"/>
      <c r="NMK90" s="121"/>
      <c r="NML90" s="121"/>
      <c r="NMM90" s="121"/>
      <c r="NMN90" s="121"/>
      <c r="NMO90" s="121"/>
      <c r="NMP90" s="121"/>
      <c r="NMQ90" s="121"/>
      <c r="NMR90" s="121"/>
      <c r="NMS90" s="121"/>
      <c r="NMT90" s="121"/>
      <c r="NMU90" s="121"/>
      <c r="NMV90" s="121"/>
      <c r="NMW90" s="121"/>
      <c r="NMX90" s="121"/>
      <c r="NMY90" s="121"/>
      <c r="NMZ90" s="121"/>
      <c r="NNA90" s="121"/>
      <c r="NNB90" s="121"/>
      <c r="NNC90" s="121"/>
      <c r="NND90" s="121"/>
      <c r="NNE90" s="121"/>
      <c r="NNF90" s="121"/>
      <c r="NNG90" s="121"/>
      <c r="NNH90" s="121"/>
      <c r="NNI90" s="121"/>
      <c r="NNJ90" s="121"/>
      <c r="NNK90" s="121"/>
      <c r="NNL90" s="121"/>
      <c r="NNM90" s="121"/>
      <c r="NNN90" s="121"/>
      <c r="NNO90" s="121"/>
      <c r="NNP90" s="121"/>
      <c r="NNQ90" s="121"/>
      <c r="NNR90" s="121"/>
      <c r="NNS90" s="121"/>
      <c r="NNT90" s="121"/>
      <c r="NNU90" s="121"/>
      <c r="NNV90" s="121"/>
      <c r="NNW90" s="121"/>
      <c r="NNX90" s="121"/>
      <c r="NNY90" s="121"/>
      <c r="NNZ90" s="121"/>
      <c r="NOA90" s="121"/>
      <c r="NOB90" s="121"/>
      <c r="NOC90" s="121"/>
      <c r="NOD90" s="121"/>
      <c r="NOE90" s="121"/>
      <c r="NOF90" s="121"/>
      <c r="NOG90" s="121"/>
      <c r="NOH90" s="121"/>
      <c r="NOI90" s="121"/>
      <c r="NOJ90" s="121"/>
      <c r="NOK90" s="121"/>
      <c r="NOL90" s="121"/>
      <c r="NOM90" s="121"/>
      <c r="NON90" s="121"/>
      <c r="NOO90" s="121"/>
      <c r="NOP90" s="121"/>
      <c r="NOQ90" s="121"/>
      <c r="NOR90" s="121"/>
      <c r="NOS90" s="121"/>
      <c r="NOT90" s="121"/>
      <c r="NOU90" s="121"/>
      <c r="NOV90" s="121"/>
      <c r="NOW90" s="121"/>
      <c r="NOX90" s="121"/>
      <c r="NOY90" s="121"/>
      <c r="NOZ90" s="121"/>
      <c r="NPA90" s="121"/>
      <c r="NPB90" s="121"/>
      <c r="NPC90" s="121"/>
      <c r="NPD90" s="121"/>
      <c r="NPE90" s="121"/>
      <c r="NPF90" s="121"/>
      <c r="NPG90" s="121"/>
      <c r="NPH90" s="121"/>
      <c r="NPI90" s="121"/>
      <c r="NPJ90" s="121"/>
      <c r="NPK90" s="121"/>
      <c r="NPL90" s="121"/>
      <c r="NPM90" s="121"/>
      <c r="NPN90" s="121"/>
      <c r="NPO90" s="121"/>
      <c r="NPP90" s="121"/>
      <c r="NPQ90" s="121"/>
      <c r="NPR90" s="121"/>
      <c r="NPS90" s="121"/>
      <c r="NPT90" s="121"/>
      <c r="NPU90" s="121"/>
      <c r="NPV90" s="121"/>
      <c r="NPW90" s="121"/>
      <c r="NPX90" s="121"/>
      <c r="NPY90" s="121"/>
      <c r="NPZ90" s="121"/>
      <c r="NQA90" s="121"/>
      <c r="NQB90" s="121"/>
      <c r="NQC90" s="121"/>
      <c r="NQD90" s="121"/>
      <c r="NQE90" s="121"/>
      <c r="NQF90" s="121"/>
      <c r="NQG90" s="121"/>
      <c r="NQH90" s="121"/>
      <c r="NQI90" s="121"/>
      <c r="NQJ90" s="121"/>
      <c r="NQK90" s="121"/>
      <c r="NQL90" s="121"/>
      <c r="NQM90" s="121"/>
      <c r="NQN90" s="121"/>
      <c r="NQO90" s="121"/>
      <c r="NQP90" s="121"/>
      <c r="NQQ90" s="121"/>
      <c r="NQR90" s="121"/>
      <c r="NQS90" s="121"/>
      <c r="NQT90" s="121"/>
      <c r="NQU90" s="121"/>
      <c r="NQV90" s="121"/>
      <c r="NQW90" s="121"/>
      <c r="NQX90" s="121"/>
      <c r="NQY90" s="121"/>
      <c r="NQZ90" s="121"/>
      <c r="NRA90" s="121"/>
      <c r="NRB90" s="121"/>
      <c r="NRC90" s="121"/>
      <c r="NRD90" s="121"/>
      <c r="NRE90" s="121"/>
      <c r="NRF90" s="121"/>
      <c r="NRG90" s="121"/>
      <c r="NRH90" s="121"/>
      <c r="NRI90" s="121"/>
      <c r="NRJ90" s="121"/>
      <c r="NRK90" s="121"/>
      <c r="NRL90" s="121"/>
      <c r="NRM90" s="121"/>
      <c r="NRN90" s="121"/>
      <c r="NRO90" s="121"/>
      <c r="NRP90" s="121"/>
      <c r="NRQ90" s="121"/>
      <c r="NRR90" s="121"/>
      <c r="NRS90" s="121"/>
      <c r="NRT90" s="121"/>
      <c r="NRU90" s="121"/>
      <c r="NRV90" s="121"/>
      <c r="NRW90" s="121"/>
      <c r="NRX90" s="121"/>
      <c r="NRY90" s="121"/>
      <c r="NRZ90" s="121"/>
      <c r="NSA90" s="121"/>
      <c r="NSB90" s="121"/>
      <c r="NSC90" s="121"/>
      <c r="NSD90" s="121"/>
      <c r="NSE90" s="121"/>
      <c r="NSF90" s="121"/>
      <c r="NSG90" s="121"/>
      <c r="NSH90" s="121"/>
      <c r="NSI90" s="121"/>
      <c r="NSJ90" s="121"/>
      <c r="NSK90" s="121"/>
      <c r="NSL90" s="121"/>
      <c r="NSM90" s="121"/>
      <c r="NSN90" s="121"/>
      <c r="NSO90" s="121"/>
      <c r="NSP90" s="121"/>
      <c r="NSQ90" s="121"/>
      <c r="NSR90" s="121"/>
      <c r="NSS90" s="121"/>
      <c r="NST90" s="121"/>
      <c r="NSU90" s="121"/>
      <c r="NSV90" s="121"/>
      <c r="NSW90" s="121"/>
      <c r="NSX90" s="121"/>
      <c r="NSY90" s="121"/>
      <c r="NSZ90" s="121"/>
      <c r="NTA90" s="121"/>
      <c r="NTB90" s="121"/>
      <c r="NTC90" s="121"/>
      <c r="NTD90" s="121"/>
      <c r="NTE90" s="121"/>
      <c r="NTF90" s="121"/>
      <c r="NTG90" s="121"/>
      <c r="NTH90" s="121"/>
      <c r="NTI90" s="121"/>
      <c r="NTJ90" s="121"/>
      <c r="NTK90" s="121"/>
      <c r="NTL90" s="121"/>
      <c r="NTM90" s="121"/>
      <c r="NTN90" s="121"/>
      <c r="NTO90" s="121"/>
      <c r="NTP90" s="121"/>
      <c r="NTQ90" s="121"/>
      <c r="NTR90" s="121"/>
      <c r="NTS90" s="121"/>
      <c r="NTT90" s="121"/>
      <c r="NTU90" s="121"/>
      <c r="NTV90" s="121"/>
      <c r="NTW90" s="121"/>
      <c r="NTX90" s="121"/>
      <c r="NTY90" s="121"/>
      <c r="NTZ90" s="121"/>
      <c r="NUA90" s="121"/>
      <c r="NUB90" s="121"/>
      <c r="NUC90" s="121"/>
      <c r="NUD90" s="121"/>
      <c r="NUE90" s="121"/>
      <c r="NUF90" s="121"/>
      <c r="NUG90" s="121"/>
      <c r="NUH90" s="121"/>
      <c r="NUI90" s="121"/>
      <c r="NUJ90" s="121"/>
      <c r="NUK90" s="121"/>
      <c r="NUL90" s="121"/>
      <c r="NUM90" s="121"/>
      <c r="NUN90" s="121"/>
      <c r="NUO90" s="121"/>
      <c r="NUP90" s="121"/>
      <c r="NUQ90" s="121"/>
      <c r="NUR90" s="121"/>
      <c r="NUS90" s="121"/>
      <c r="NUT90" s="121"/>
      <c r="NUU90" s="121"/>
      <c r="NUV90" s="121"/>
      <c r="NUW90" s="121"/>
      <c r="NUX90" s="121"/>
      <c r="NUY90" s="121"/>
      <c r="NUZ90" s="121"/>
      <c r="NVA90" s="121"/>
      <c r="NVB90" s="121"/>
      <c r="NVC90" s="121"/>
      <c r="NVD90" s="121"/>
      <c r="NVE90" s="121"/>
      <c r="NVF90" s="121"/>
      <c r="NVG90" s="121"/>
      <c r="NVH90" s="121"/>
      <c r="NVI90" s="121"/>
      <c r="NVJ90" s="121"/>
      <c r="NVK90" s="121"/>
      <c r="NVL90" s="121"/>
      <c r="NVM90" s="121"/>
      <c r="NVN90" s="121"/>
      <c r="NVO90" s="121"/>
      <c r="NVP90" s="121"/>
      <c r="NVQ90" s="121"/>
      <c r="NVR90" s="121"/>
      <c r="NVS90" s="121"/>
      <c r="NVT90" s="121"/>
      <c r="NVU90" s="121"/>
      <c r="NVV90" s="121"/>
      <c r="NVW90" s="121"/>
      <c r="NVX90" s="121"/>
      <c r="NVY90" s="121"/>
      <c r="NVZ90" s="121"/>
      <c r="NWA90" s="121"/>
      <c r="NWB90" s="121"/>
      <c r="NWC90" s="121"/>
      <c r="NWD90" s="121"/>
      <c r="NWE90" s="121"/>
      <c r="NWF90" s="121"/>
      <c r="NWG90" s="121"/>
      <c r="NWH90" s="121"/>
      <c r="NWI90" s="121"/>
      <c r="NWJ90" s="121"/>
      <c r="NWK90" s="121"/>
      <c r="NWL90" s="121"/>
      <c r="NWM90" s="121"/>
      <c r="NWN90" s="121"/>
      <c r="NWO90" s="121"/>
      <c r="NWP90" s="121"/>
      <c r="NWQ90" s="121"/>
      <c r="NWR90" s="121"/>
      <c r="NWS90" s="121"/>
      <c r="NWT90" s="121"/>
      <c r="NWU90" s="121"/>
      <c r="NWV90" s="121"/>
      <c r="NWW90" s="121"/>
      <c r="NWX90" s="121"/>
      <c r="NWY90" s="121"/>
      <c r="NWZ90" s="121"/>
      <c r="NXA90" s="121"/>
      <c r="NXB90" s="121"/>
      <c r="NXC90" s="121"/>
      <c r="NXD90" s="121"/>
      <c r="NXE90" s="121"/>
      <c r="NXF90" s="121"/>
      <c r="NXG90" s="121"/>
      <c r="NXH90" s="121"/>
      <c r="NXI90" s="121"/>
      <c r="NXJ90" s="121"/>
      <c r="NXK90" s="121"/>
      <c r="NXL90" s="121"/>
      <c r="NXM90" s="121"/>
      <c r="NXN90" s="121"/>
      <c r="NXO90" s="121"/>
      <c r="NXP90" s="121"/>
      <c r="NXQ90" s="121"/>
      <c r="NXR90" s="121"/>
      <c r="NXS90" s="121"/>
      <c r="NXT90" s="121"/>
      <c r="NXU90" s="121"/>
      <c r="NXV90" s="121"/>
      <c r="NXW90" s="121"/>
      <c r="NXX90" s="121"/>
      <c r="NXY90" s="121"/>
      <c r="NXZ90" s="121"/>
      <c r="NYA90" s="121"/>
      <c r="NYB90" s="121"/>
      <c r="NYC90" s="121"/>
      <c r="NYD90" s="121"/>
      <c r="NYE90" s="121"/>
      <c r="NYF90" s="121"/>
      <c r="NYG90" s="121"/>
      <c r="NYH90" s="121"/>
      <c r="NYI90" s="121"/>
      <c r="NYJ90" s="121"/>
      <c r="NYK90" s="121"/>
      <c r="NYL90" s="121"/>
      <c r="NYM90" s="121"/>
      <c r="NYN90" s="121"/>
      <c r="NYO90" s="121"/>
      <c r="NYP90" s="121"/>
      <c r="NYQ90" s="121"/>
      <c r="NYR90" s="121"/>
      <c r="NYS90" s="121"/>
      <c r="NYT90" s="121"/>
      <c r="NYU90" s="121"/>
      <c r="NYV90" s="121"/>
      <c r="NYW90" s="121"/>
      <c r="NYX90" s="121"/>
      <c r="NYY90" s="121"/>
      <c r="NYZ90" s="121"/>
      <c r="NZA90" s="121"/>
      <c r="NZB90" s="121"/>
      <c r="NZC90" s="121"/>
      <c r="NZD90" s="121"/>
      <c r="NZE90" s="121"/>
      <c r="NZF90" s="121"/>
      <c r="NZG90" s="121"/>
      <c r="NZH90" s="121"/>
      <c r="NZI90" s="121"/>
      <c r="NZJ90" s="121"/>
      <c r="NZK90" s="121"/>
      <c r="NZL90" s="121"/>
      <c r="NZM90" s="121"/>
      <c r="NZN90" s="121"/>
      <c r="NZO90" s="121"/>
      <c r="NZP90" s="121"/>
      <c r="NZQ90" s="121"/>
      <c r="NZR90" s="121"/>
      <c r="NZS90" s="121"/>
      <c r="NZT90" s="121"/>
      <c r="NZU90" s="121"/>
      <c r="NZV90" s="121"/>
      <c r="NZW90" s="121"/>
      <c r="NZX90" s="121"/>
      <c r="NZY90" s="121"/>
      <c r="NZZ90" s="121"/>
      <c r="OAA90" s="121"/>
      <c r="OAB90" s="121"/>
      <c r="OAC90" s="121"/>
      <c r="OAD90" s="121"/>
      <c r="OAE90" s="121"/>
      <c r="OAF90" s="121"/>
      <c r="OAG90" s="121"/>
      <c r="OAH90" s="121"/>
      <c r="OAI90" s="121"/>
      <c r="OAJ90" s="121"/>
      <c r="OAK90" s="121"/>
      <c r="OAL90" s="121"/>
      <c r="OAM90" s="121"/>
      <c r="OAN90" s="121"/>
      <c r="OAO90" s="121"/>
      <c r="OAP90" s="121"/>
      <c r="OAQ90" s="121"/>
      <c r="OAR90" s="121"/>
      <c r="OAS90" s="121"/>
      <c r="OAT90" s="121"/>
      <c r="OAU90" s="121"/>
      <c r="OAV90" s="121"/>
      <c r="OAW90" s="121"/>
      <c r="OAX90" s="121"/>
      <c r="OAY90" s="121"/>
      <c r="OAZ90" s="121"/>
      <c r="OBA90" s="121"/>
      <c r="OBB90" s="121"/>
      <c r="OBC90" s="121"/>
      <c r="OBD90" s="121"/>
      <c r="OBE90" s="121"/>
      <c r="OBF90" s="121"/>
      <c r="OBG90" s="121"/>
      <c r="OBH90" s="121"/>
      <c r="OBI90" s="121"/>
      <c r="OBJ90" s="121"/>
      <c r="OBK90" s="121"/>
      <c r="OBL90" s="121"/>
      <c r="OBM90" s="121"/>
      <c r="OBN90" s="121"/>
      <c r="OBO90" s="121"/>
      <c r="OBP90" s="121"/>
      <c r="OBQ90" s="121"/>
      <c r="OBR90" s="121"/>
      <c r="OBS90" s="121"/>
      <c r="OBT90" s="121"/>
      <c r="OBU90" s="121"/>
      <c r="OBV90" s="121"/>
      <c r="OBW90" s="121"/>
      <c r="OBX90" s="121"/>
      <c r="OBY90" s="121"/>
      <c r="OBZ90" s="121"/>
      <c r="OCA90" s="121"/>
      <c r="OCB90" s="121"/>
      <c r="OCC90" s="121"/>
      <c r="OCD90" s="121"/>
      <c r="OCE90" s="121"/>
      <c r="OCF90" s="121"/>
      <c r="OCG90" s="121"/>
      <c r="OCH90" s="121"/>
      <c r="OCI90" s="121"/>
      <c r="OCJ90" s="121"/>
      <c r="OCK90" s="121"/>
      <c r="OCL90" s="121"/>
      <c r="OCM90" s="121"/>
      <c r="OCN90" s="121"/>
      <c r="OCO90" s="121"/>
      <c r="OCP90" s="121"/>
      <c r="OCQ90" s="121"/>
      <c r="OCR90" s="121"/>
      <c r="OCS90" s="121"/>
      <c r="OCT90" s="121"/>
      <c r="OCU90" s="121"/>
      <c r="OCV90" s="121"/>
      <c r="OCW90" s="121"/>
      <c r="OCX90" s="121"/>
      <c r="OCY90" s="121"/>
      <c r="OCZ90" s="121"/>
      <c r="ODA90" s="121"/>
      <c r="ODB90" s="121"/>
      <c r="ODC90" s="121"/>
      <c r="ODD90" s="121"/>
      <c r="ODE90" s="121"/>
      <c r="ODF90" s="121"/>
      <c r="ODG90" s="121"/>
      <c r="ODH90" s="121"/>
      <c r="ODI90" s="121"/>
      <c r="ODJ90" s="121"/>
      <c r="ODK90" s="121"/>
      <c r="ODL90" s="121"/>
      <c r="ODM90" s="121"/>
      <c r="ODN90" s="121"/>
      <c r="ODO90" s="121"/>
      <c r="ODP90" s="121"/>
      <c r="ODQ90" s="121"/>
      <c r="ODR90" s="121"/>
      <c r="ODS90" s="121"/>
      <c r="ODT90" s="121"/>
      <c r="ODU90" s="121"/>
      <c r="ODV90" s="121"/>
      <c r="ODW90" s="121"/>
      <c r="ODX90" s="121"/>
      <c r="ODY90" s="121"/>
      <c r="ODZ90" s="121"/>
      <c r="OEA90" s="121"/>
      <c r="OEB90" s="121"/>
      <c r="OEC90" s="121"/>
      <c r="OED90" s="121"/>
      <c r="OEE90" s="121"/>
      <c r="OEF90" s="121"/>
      <c r="OEG90" s="121"/>
      <c r="OEH90" s="121"/>
      <c r="OEI90" s="121"/>
      <c r="OEJ90" s="121"/>
      <c r="OEK90" s="121"/>
      <c r="OEL90" s="121"/>
      <c r="OEM90" s="121"/>
      <c r="OEN90" s="121"/>
      <c r="OEO90" s="121"/>
      <c r="OEP90" s="121"/>
      <c r="OEQ90" s="121"/>
      <c r="OER90" s="121"/>
      <c r="OES90" s="121"/>
      <c r="OET90" s="121"/>
      <c r="OEU90" s="121"/>
      <c r="OEV90" s="121"/>
      <c r="OEW90" s="121"/>
      <c r="OEX90" s="121"/>
      <c r="OEY90" s="121"/>
      <c r="OEZ90" s="121"/>
      <c r="OFA90" s="121"/>
      <c r="OFB90" s="121"/>
      <c r="OFC90" s="121"/>
      <c r="OFD90" s="121"/>
      <c r="OFE90" s="121"/>
      <c r="OFF90" s="121"/>
      <c r="OFG90" s="121"/>
      <c r="OFH90" s="121"/>
      <c r="OFI90" s="121"/>
      <c r="OFJ90" s="121"/>
      <c r="OFK90" s="121"/>
      <c r="OFL90" s="121"/>
      <c r="OFM90" s="121"/>
      <c r="OFN90" s="121"/>
      <c r="OFO90" s="121"/>
      <c r="OFP90" s="121"/>
      <c r="OFQ90" s="121"/>
      <c r="OFR90" s="121"/>
      <c r="OFS90" s="121"/>
      <c r="OFT90" s="121"/>
      <c r="OFU90" s="121"/>
      <c r="OFV90" s="121"/>
      <c r="OFW90" s="121"/>
      <c r="OFX90" s="121"/>
      <c r="OFY90" s="121"/>
      <c r="OFZ90" s="121"/>
      <c r="OGA90" s="121"/>
      <c r="OGB90" s="121"/>
      <c r="OGC90" s="121"/>
      <c r="OGD90" s="121"/>
      <c r="OGE90" s="121"/>
      <c r="OGF90" s="121"/>
      <c r="OGG90" s="121"/>
      <c r="OGH90" s="121"/>
      <c r="OGI90" s="121"/>
      <c r="OGJ90" s="121"/>
      <c r="OGK90" s="121"/>
      <c r="OGL90" s="121"/>
      <c r="OGM90" s="121"/>
      <c r="OGN90" s="121"/>
      <c r="OGO90" s="121"/>
      <c r="OGP90" s="121"/>
      <c r="OGQ90" s="121"/>
      <c r="OGR90" s="121"/>
      <c r="OGS90" s="121"/>
      <c r="OGT90" s="121"/>
      <c r="OGU90" s="121"/>
      <c r="OGV90" s="121"/>
      <c r="OGW90" s="121"/>
      <c r="OGX90" s="121"/>
      <c r="OGY90" s="121"/>
      <c r="OGZ90" s="121"/>
      <c r="OHA90" s="121"/>
      <c r="OHB90" s="121"/>
      <c r="OHC90" s="121"/>
      <c r="OHD90" s="121"/>
      <c r="OHE90" s="121"/>
      <c r="OHF90" s="121"/>
      <c r="OHG90" s="121"/>
      <c r="OHH90" s="121"/>
      <c r="OHI90" s="121"/>
      <c r="OHJ90" s="121"/>
      <c r="OHK90" s="121"/>
      <c r="OHL90" s="121"/>
      <c r="OHM90" s="121"/>
      <c r="OHN90" s="121"/>
      <c r="OHO90" s="121"/>
      <c r="OHP90" s="121"/>
      <c r="OHQ90" s="121"/>
      <c r="OHR90" s="121"/>
      <c r="OHS90" s="121"/>
      <c r="OHT90" s="121"/>
      <c r="OHU90" s="121"/>
      <c r="OHV90" s="121"/>
      <c r="OHW90" s="121"/>
      <c r="OHX90" s="121"/>
      <c r="OHY90" s="121"/>
      <c r="OHZ90" s="121"/>
      <c r="OIA90" s="121"/>
      <c r="OIB90" s="121"/>
      <c r="OIC90" s="121"/>
      <c r="OID90" s="121"/>
      <c r="OIE90" s="121"/>
      <c r="OIF90" s="121"/>
      <c r="OIG90" s="121"/>
      <c r="OIH90" s="121"/>
      <c r="OII90" s="121"/>
      <c r="OIJ90" s="121"/>
      <c r="OIK90" s="121"/>
      <c r="OIL90" s="121"/>
      <c r="OIM90" s="121"/>
      <c r="OIN90" s="121"/>
      <c r="OIO90" s="121"/>
      <c r="OIP90" s="121"/>
      <c r="OIQ90" s="121"/>
      <c r="OIR90" s="121"/>
      <c r="OIS90" s="121"/>
      <c r="OIT90" s="121"/>
      <c r="OIU90" s="121"/>
      <c r="OIV90" s="121"/>
      <c r="OIW90" s="121"/>
      <c r="OIX90" s="121"/>
      <c r="OIY90" s="121"/>
      <c r="OIZ90" s="121"/>
      <c r="OJA90" s="121"/>
      <c r="OJB90" s="121"/>
      <c r="OJC90" s="121"/>
      <c r="OJD90" s="121"/>
      <c r="OJE90" s="121"/>
      <c r="OJF90" s="121"/>
      <c r="OJG90" s="121"/>
      <c r="OJH90" s="121"/>
      <c r="OJI90" s="121"/>
      <c r="OJJ90" s="121"/>
      <c r="OJK90" s="121"/>
      <c r="OJL90" s="121"/>
      <c r="OJM90" s="121"/>
      <c r="OJN90" s="121"/>
      <c r="OJO90" s="121"/>
      <c r="OJP90" s="121"/>
      <c r="OJQ90" s="121"/>
      <c r="OJR90" s="121"/>
      <c r="OJS90" s="121"/>
      <c r="OJT90" s="121"/>
      <c r="OJU90" s="121"/>
      <c r="OJV90" s="121"/>
      <c r="OJW90" s="121"/>
      <c r="OJX90" s="121"/>
      <c r="OJY90" s="121"/>
      <c r="OJZ90" s="121"/>
      <c r="OKA90" s="121"/>
      <c r="OKB90" s="121"/>
      <c r="OKC90" s="121"/>
      <c r="OKD90" s="121"/>
      <c r="OKE90" s="121"/>
      <c r="OKF90" s="121"/>
      <c r="OKG90" s="121"/>
      <c r="OKH90" s="121"/>
      <c r="OKI90" s="121"/>
      <c r="OKJ90" s="121"/>
      <c r="OKK90" s="121"/>
      <c r="OKL90" s="121"/>
      <c r="OKM90" s="121"/>
      <c r="OKN90" s="121"/>
      <c r="OKO90" s="121"/>
      <c r="OKP90" s="121"/>
      <c r="OKQ90" s="121"/>
      <c r="OKR90" s="121"/>
      <c r="OKS90" s="121"/>
      <c r="OKT90" s="121"/>
      <c r="OKU90" s="121"/>
      <c r="OKV90" s="121"/>
      <c r="OKW90" s="121"/>
      <c r="OKX90" s="121"/>
      <c r="OKY90" s="121"/>
      <c r="OKZ90" s="121"/>
      <c r="OLA90" s="121"/>
      <c r="OLB90" s="121"/>
      <c r="OLC90" s="121"/>
      <c r="OLD90" s="121"/>
      <c r="OLE90" s="121"/>
      <c r="OLF90" s="121"/>
      <c r="OLG90" s="121"/>
      <c r="OLH90" s="121"/>
      <c r="OLI90" s="121"/>
      <c r="OLJ90" s="121"/>
      <c r="OLK90" s="121"/>
      <c r="OLL90" s="121"/>
      <c r="OLM90" s="121"/>
      <c r="OLN90" s="121"/>
      <c r="OLO90" s="121"/>
      <c r="OLP90" s="121"/>
      <c r="OLQ90" s="121"/>
      <c r="OLR90" s="121"/>
      <c r="OLS90" s="121"/>
      <c r="OLT90" s="121"/>
      <c r="OLU90" s="121"/>
      <c r="OLV90" s="121"/>
      <c r="OLW90" s="121"/>
      <c r="OLX90" s="121"/>
      <c r="OLY90" s="121"/>
      <c r="OLZ90" s="121"/>
      <c r="OMA90" s="121"/>
      <c r="OMB90" s="121"/>
      <c r="OMC90" s="121"/>
      <c r="OMD90" s="121"/>
      <c r="OME90" s="121"/>
      <c r="OMF90" s="121"/>
      <c r="OMG90" s="121"/>
      <c r="OMH90" s="121"/>
      <c r="OMI90" s="121"/>
      <c r="OMJ90" s="121"/>
      <c r="OMK90" s="121"/>
      <c r="OML90" s="121"/>
      <c r="OMM90" s="121"/>
      <c r="OMN90" s="121"/>
      <c r="OMO90" s="121"/>
      <c r="OMP90" s="121"/>
      <c r="OMQ90" s="121"/>
      <c r="OMR90" s="121"/>
      <c r="OMS90" s="121"/>
      <c r="OMT90" s="121"/>
      <c r="OMU90" s="121"/>
      <c r="OMV90" s="121"/>
      <c r="OMW90" s="121"/>
      <c r="OMX90" s="121"/>
      <c r="OMY90" s="121"/>
      <c r="OMZ90" s="121"/>
      <c r="ONA90" s="121"/>
      <c r="ONB90" s="121"/>
      <c r="ONC90" s="121"/>
      <c r="OND90" s="121"/>
      <c r="ONE90" s="121"/>
      <c r="ONF90" s="121"/>
      <c r="ONG90" s="121"/>
      <c r="ONH90" s="121"/>
      <c r="ONI90" s="121"/>
      <c r="ONJ90" s="121"/>
      <c r="ONK90" s="121"/>
      <c r="ONL90" s="121"/>
      <c r="ONM90" s="121"/>
      <c r="ONN90" s="121"/>
      <c r="ONO90" s="121"/>
      <c r="ONP90" s="121"/>
      <c r="ONQ90" s="121"/>
      <c r="ONR90" s="121"/>
      <c r="ONS90" s="121"/>
      <c r="ONT90" s="121"/>
      <c r="ONU90" s="121"/>
      <c r="ONV90" s="121"/>
      <c r="ONW90" s="121"/>
      <c r="ONX90" s="121"/>
      <c r="ONY90" s="121"/>
      <c r="ONZ90" s="121"/>
      <c r="OOA90" s="121"/>
      <c r="OOB90" s="121"/>
      <c r="OOC90" s="121"/>
      <c r="OOD90" s="121"/>
      <c r="OOE90" s="121"/>
      <c r="OOF90" s="121"/>
      <c r="OOG90" s="121"/>
      <c r="OOH90" s="121"/>
      <c r="OOI90" s="121"/>
      <c r="OOJ90" s="121"/>
      <c r="OOK90" s="121"/>
      <c r="OOL90" s="121"/>
      <c r="OOM90" s="121"/>
      <c r="OON90" s="121"/>
      <c r="OOO90" s="121"/>
      <c r="OOP90" s="121"/>
      <c r="OOQ90" s="121"/>
      <c r="OOR90" s="121"/>
      <c r="OOS90" s="121"/>
      <c r="OOT90" s="121"/>
      <c r="OOU90" s="121"/>
      <c r="OOV90" s="121"/>
      <c r="OOW90" s="121"/>
      <c r="OOX90" s="121"/>
      <c r="OOY90" s="121"/>
      <c r="OOZ90" s="121"/>
      <c r="OPA90" s="121"/>
      <c r="OPB90" s="121"/>
      <c r="OPC90" s="121"/>
      <c r="OPD90" s="121"/>
      <c r="OPE90" s="121"/>
      <c r="OPF90" s="121"/>
      <c r="OPG90" s="121"/>
      <c r="OPH90" s="121"/>
      <c r="OPI90" s="121"/>
      <c r="OPJ90" s="121"/>
      <c r="OPK90" s="121"/>
      <c r="OPL90" s="121"/>
      <c r="OPM90" s="121"/>
      <c r="OPN90" s="121"/>
      <c r="OPO90" s="121"/>
      <c r="OPP90" s="121"/>
      <c r="OPQ90" s="121"/>
      <c r="OPR90" s="121"/>
      <c r="OPS90" s="121"/>
      <c r="OPT90" s="121"/>
      <c r="OPU90" s="121"/>
      <c r="OPV90" s="121"/>
      <c r="OPW90" s="121"/>
      <c r="OPX90" s="121"/>
      <c r="OPY90" s="121"/>
      <c r="OPZ90" s="121"/>
      <c r="OQA90" s="121"/>
      <c r="OQB90" s="121"/>
      <c r="OQC90" s="121"/>
      <c r="OQD90" s="121"/>
      <c r="OQE90" s="121"/>
      <c r="OQF90" s="121"/>
      <c r="OQG90" s="121"/>
      <c r="OQH90" s="121"/>
      <c r="OQI90" s="121"/>
      <c r="OQJ90" s="121"/>
      <c r="OQK90" s="121"/>
      <c r="OQL90" s="121"/>
      <c r="OQM90" s="121"/>
      <c r="OQN90" s="121"/>
      <c r="OQO90" s="121"/>
      <c r="OQP90" s="121"/>
      <c r="OQQ90" s="121"/>
      <c r="OQR90" s="121"/>
      <c r="OQS90" s="121"/>
      <c r="OQT90" s="121"/>
      <c r="OQU90" s="121"/>
      <c r="OQV90" s="121"/>
      <c r="OQW90" s="121"/>
      <c r="OQX90" s="121"/>
      <c r="OQY90" s="121"/>
      <c r="OQZ90" s="121"/>
      <c r="ORA90" s="121"/>
      <c r="ORB90" s="121"/>
      <c r="ORC90" s="121"/>
      <c r="ORD90" s="121"/>
      <c r="ORE90" s="121"/>
      <c r="ORF90" s="121"/>
      <c r="ORG90" s="121"/>
      <c r="ORH90" s="121"/>
      <c r="ORI90" s="121"/>
      <c r="ORJ90" s="121"/>
      <c r="ORK90" s="121"/>
      <c r="ORL90" s="121"/>
      <c r="ORM90" s="121"/>
      <c r="ORN90" s="121"/>
      <c r="ORO90" s="121"/>
      <c r="ORP90" s="121"/>
      <c r="ORQ90" s="121"/>
      <c r="ORR90" s="121"/>
      <c r="ORS90" s="121"/>
      <c r="ORT90" s="121"/>
      <c r="ORU90" s="121"/>
      <c r="ORV90" s="121"/>
      <c r="ORW90" s="121"/>
      <c r="ORX90" s="121"/>
      <c r="ORY90" s="121"/>
      <c r="ORZ90" s="121"/>
      <c r="OSA90" s="121"/>
      <c r="OSB90" s="121"/>
      <c r="OSC90" s="121"/>
      <c r="OSD90" s="121"/>
      <c r="OSE90" s="121"/>
      <c r="OSF90" s="121"/>
      <c r="OSG90" s="121"/>
      <c r="OSH90" s="121"/>
      <c r="OSI90" s="121"/>
      <c r="OSJ90" s="121"/>
      <c r="OSK90" s="121"/>
      <c r="OSL90" s="121"/>
      <c r="OSM90" s="121"/>
      <c r="OSN90" s="121"/>
      <c r="OSO90" s="121"/>
      <c r="OSP90" s="121"/>
      <c r="OSQ90" s="121"/>
      <c r="OSR90" s="121"/>
      <c r="OSS90" s="121"/>
      <c r="OST90" s="121"/>
      <c r="OSU90" s="121"/>
      <c r="OSV90" s="121"/>
      <c r="OSW90" s="121"/>
      <c r="OSX90" s="121"/>
      <c r="OSY90" s="121"/>
      <c r="OSZ90" s="121"/>
      <c r="OTA90" s="121"/>
      <c r="OTB90" s="121"/>
      <c r="OTC90" s="121"/>
      <c r="OTD90" s="121"/>
      <c r="OTE90" s="121"/>
      <c r="OTF90" s="121"/>
      <c r="OTG90" s="121"/>
      <c r="OTH90" s="121"/>
      <c r="OTI90" s="121"/>
      <c r="OTJ90" s="121"/>
      <c r="OTK90" s="121"/>
      <c r="OTL90" s="121"/>
      <c r="OTM90" s="121"/>
      <c r="OTN90" s="121"/>
      <c r="OTO90" s="121"/>
      <c r="OTP90" s="121"/>
      <c r="OTQ90" s="121"/>
      <c r="OTR90" s="121"/>
      <c r="OTS90" s="121"/>
      <c r="OTT90" s="121"/>
      <c r="OTU90" s="121"/>
      <c r="OTV90" s="121"/>
      <c r="OTW90" s="121"/>
      <c r="OTX90" s="121"/>
      <c r="OTY90" s="121"/>
      <c r="OTZ90" s="121"/>
      <c r="OUA90" s="121"/>
      <c r="OUB90" s="121"/>
      <c r="OUC90" s="121"/>
      <c r="OUD90" s="121"/>
      <c r="OUE90" s="121"/>
      <c r="OUF90" s="121"/>
      <c r="OUG90" s="121"/>
      <c r="OUH90" s="121"/>
      <c r="OUI90" s="121"/>
      <c r="OUJ90" s="121"/>
      <c r="OUK90" s="121"/>
      <c r="OUL90" s="121"/>
      <c r="OUM90" s="121"/>
      <c r="OUN90" s="121"/>
      <c r="OUO90" s="121"/>
      <c r="OUP90" s="121"/>
      <c r="OUQ90" s="121"/>
      <c r="OUR90" s="121"/>
      <c r="OUS90" s="121"/>
      <c r="OUT90" s="121"/>
      <c r="OUU90" s="121"/>
      <c r="OUV90" s="121"/>
      <c r="OUW90" s="121"/>
      <c r="OUX90" s="121"/>
      <c r="OUY90" s="121"/>
      <c r="OUZ90" s="121"/>
      <c r="OVA90" s="121"/>
      <c r="OVB90" s="121"/>
      <c r="OVC90" s="121"/>
      <c r="OVD90" s="121"/>
      <c r="OVE90" s="121"/>
      <c r="OVF90" s="121"/>
      <c r="OVG90" s="121"/>
      <c r="OVH90" s="121"/>
      <c r="OVI90" s="121"/>
      <c r="OVJ90" s="121"/>
      <c r="OVK90" s="121"/>
      <c r="OVL90" s="121"/>
      <c r="OVM90" s="121"/>
      <c r="OVN90" s="121"/>
      <c r="OVO90" s="121"/>
      <c r="OVP90" s="121"/>
      <c r="OVQ90" s="121"/>
      <c r="OVR90" s="121"/>
      <c r="OVS90" s="121"/>
      <c r="OVT90" s="121"/>
      <c r="OVU90" s="121"/>
      <c r="OVV90" s="121"/>
      <c r="OVW90" s="121"/>
      <c r="OVX90" s="121"/>
      <c r="OVY90" s="121"/>
      <c r="OVZ90" s="121"/>
      <c r="OWA90" s="121"/>
      <c r="OWB90" s="121"/>
      <c r="OWC90" s="121"/>
      <c r="OWD90" s="121"/>
      <c r="OWE90" s="121"/>
      <c r="OWF90" s="121"/>
      <c r="OWG90" s="121"/>
      <c r="OWH90" s="121"/>
      <c r="OWI90" s="121"/>
      <c r="OWJ90" s="121"/>
      <c r="OWK90" s="121"/>
      <c r="OWL90" s="121"/>
      <c r="OWM90" s="121"/>
      <c r="OWN90" s="121"/>
      <c r="OWO90" s="121"/>
      <c r="OWP90" s="121"/>
      <c r="OWQ90" s="121"/>
      <c r="OWR90" s="121"/>
      <c r="OWS90" s="121"/>
      <c r="OWT90" s="121"/>
      <c r="OWU90" s="121"/>
      <c r="OWV90" s="121"/>
      <c r="OWW90" s="121"/>
      <c r="OWX90" s="121"/>
      <c r="OWY90" s="121"/>
      <c r="OWZ90" s="121"/>
      <c r="OXA90" s="121"/>
      <c r="OXB90" s="121"/>
      <c r="OXC90" s="121"/>
      <c r="OXD90" s="121"/>
      <c r="OXE90" s="121"/>
      <c r="OXF90" s="121"/>
      <c r="OXG90" s="121"/>
      <c r="OXH90" s="121"/>
      <c r="OXI90" s="121"/>
      <c r="OXJ90" s="121"/>
      <c r="OXK90" s="121"/>
      <c r="OXL90" s="121"/>
      <c r="OXM90" s="121"/>
      <c r="OXN90" s="121"/>
      <c r="OXO90" s="121"/>
      <c r="OXP90" s="121"/>
      <c r="OXQ90" s="121"/>
      <c r="OXR90" s="121"/>
      <c r="OXS90" s="121"/>
      <c r="OXT90" s="121"/>
      <c r="OXU90" s="121"/>
      <c r="OXV90" s="121"/>
      <c r="OXW90" s="121"/>
      <c r="OXX90" s="121"/>
      <c r="OXY90" s="121"/>
      <c r="OXZ90" s="121"/>
      <c r="OYA90" s="121"/>
      <c r="OYB90" s="121"/>
      <c r="OYC90" s="121"/>
      <c r="OYD90" s="121"/>
      <c r="OYE90" s="121"/>
      <c r="OYF90" s="121"/>
      <c r="OYG90" s="121"/>
      <c r="OYH90" s="121"/>
      <c r="OYI90" s="121"/>
      <c r="OYJ90" s="121"/>
      <c r="OYK90" s="121"/>
      <c r="OYL90" s="121"/>
      <c r="OYM90" s="121"/>
      <c r="OYN90" s="121"/>
      <c r="OYO90" s="121"/>
      <c r="OYP90" s="121"/>
      <c r="OYQ90" s="121"/>
      <c r="OYR90" s="121"/>
      <c r="OYS90" s="121"/>
      <c r="OYT90" s="121"/>
      <c r="OYU90" s="121"/>
      <c r="OYV90" s="121"/>
      <c r="OYW90" s="121"/>
      <c r="OYX90" s="121"/>
      <c r="OYY90" s="121"/>
      <c r="OYZ90" s="121"/>
      <c r="OZA90" s="121"/>
      <c r="OZB90" s="121"/>
      <c r="OZC90" s="121"/>
      <c r="OZD90" s="121"/>
      <c r="OZE90" s="121"/>
      <c r="OZF90" s="121"/>
      <c r="OZG90" s="121"/>
      <c r="OZH90" s="121"/>
      <c r="OZI90" s="121"/>
      <c r="OZJ90" s="121"/>
      <c r="OZK90" s="121"/>
      <c r="OZL90" s="121"/>
      <c r="OZM90" s="121"/>
      <c r="OZN90" s="121"/>
      <c r="OZO90" s="121"/>
      <c r="OZP90" s="121"/>
      <c r="OZQ90" s="121"/>
      <c r="OZR90" s="121"/>
      <c r="OZS90" s="121"/>
      <c r="OZT90" s="121"/>
      <c r="OZU90" s="121"/>
      <c r="OZV90" s="121"/>
      <c r="OZW90" s="121"/>
      <c r="OZX90" s="121"/>
      <c r="OZY90" s="121"/>
      <c r="OZZ90" s="121"/>
      <c r="PAA90" s="121"/>
      <c r="PAB90" s="121"/>
      <c r="PAC90" s="121"/>
      <c r="PAD90" s="121"/>
      <c r="PAE90" s="121"/>
      <c r="PAF90" s="121"/>
      <c r="PAG90" s="121"/>
      <c r="PAH90" s="121"/>
      <c r="PAI90" s="121"/>
      <c r="PAJ90" s="121"/>
      <c r="PAK90" s="121"/>
      <c r="PAL90" s="121"/>
      <c r="PAM90" s="121"/>
      <c r="PAN90" s="121"/>
      <c r="PAO90" s="121"/>
      <c r="PAP90" s="121"/>
      <c r="PAQ90" s="121"/>
      <c r="PAR90" s="121"/>
      <c r="PAS90" s="121"/>
      <c r="PAT90" s="121"/>
      <c r="PAU90" s="121"/>
      <c r="PAV90" s="121"/>
      <c r="PAW90" s="121"/>
      <c r="PAX90" s="121"/>
      <c r="PAY90" s="121"/>
      <c r="PAZ90" s="121"/>
      <c r="PBA90" s="121"/>
      <c r="PBB90" s="121"/>
      <c r="PBC90" s="121"/>
      <c r="PBD90" s="121"/>
      <c r="PBE90" s="121"/>
      <c r="PBF90" s="121"/>
      <c r="PBG90" s="121"/>
      <c r="PBH90" s="121"/>
      <c r="PBI90" s="121"/>
      <c r="PBJ90" s="121"/>
      <c r="PBK90" s="121"/>
      <c r="PBL90" s="121"/>
      <c r="PBM90" s="121"/>
      <c r="PBN90" s="121"/>
      <c r="PBO90" s="121"/>
      <c r="PBP90" s="121"/>
      <c r="PBQ90" s="121"/>
      <c r="PBR90" s="121"/>
      <c r="PBS90" s="121"/>
      <c r="PBT90" s="121"/>
      <c r="PBU90" s="121"/>
      <c r="PBV90" s="121"/>
      <c r="PBW90" s="121"/>
      <c r="PBX90" s="121"/>
      <c r="PBY90" s="121"/>
      <c r="PBZ90" s="121"/>
      <c r="PCA90" s="121"/>
      <c r="PCB90" s="121"/>
      <c r="PCC90" s="121"/>
      <c r="PCD90" s="121"/>
      <c r="PCE90" s="121"/>
      <c r="PCF90" s="121"/>
      <c r="PCG90" s="121"/>
      <c r="PCH90" s="121"/>
      <c r="PCI90" s="121"/>
      <c r="PCJ90" s="121"/>
      <c r="PCK90" s="121"/>
      <c r="PCL90" s="121"/>
      <c r="PCM90" s="121"/>
      <c r="PCN90" s="121"/>
      <c r="PCO90" s="121"/>
      <c r="PCP90" s="121"/>
      <c r="PCQ90" s="121"/>
      <c r="PCR90" s="121"/>
      <c r="PCS90" s="121"/>
      <c r="PCT90" s="121"/>
      <c r="PCU90" s="121"/>
      <c r="PCV90" s="121"/>
      <c r="PCW90" s="121"/>
      <c r="PCX90" s="121"/>
      <c r="PCY90" s="121"/>
      <c r="PCZ90" s="121"/>
      <c r="PDA90" s="121"/>
      <c r="PDB90" s="121"/>
      <c r="PDC90" s="121"/>
      <c r="PDD90" s="121"/>
      <c r="PDE90" s="121"/>
      <c r="PDF90" s="121"/>
      <c r="PDG90" s="121"/>
      <c r="PDH90" s="121"/>
      <c r="PDI90" s="121"/>
      <c r="PDJ90" s="121"/>
      <c r="PDK90" s="121"/>
      <c r="PDL90" s="121"/>
      <c r="PDM90" s="121"/>
      <c r="PDN90" s="121"/>
      <c r="PDO90" s="121"/>
      <c r="PDP90" s="121"/>
      <c r="PDQ90" s="121"/>
      <c r="PDR90" s="121"/>
      <c r="PDS90" s="121"/>
      <c r="PDT90" s="121"/>
      <c r="PDU90" s="121"/>
      <c r="PDV90" s="121"/>
      <c r="PDW90" s="121"/>
      <c r="PDX90" s="121"/>
      <c r="PDY90" s="121"/>
      <c r="PDZ90" s="121"/>
      <c r="PEA90" s="121"/>
      <c r="PEB90" s="121"/>
      <c r="PEC90" s="121"/>
      <c r="PED90" s="121"/>
      <c r="PEE90" s="121"/>
      <c r="PEF90" s="121"/>
      <c r="PEG90" s="121"/>
      <c r="PEH90" s="121"/>
      <c r="PEI90" s="121"/>
      <c r="PEJ90" s="121"/>
      <c r="PEK90" s="121"/>
      <c r="PEL90" s="121"/>
      <c r="PEM90" s="121"/>
      <c r="PEN90" s="121"/>
      <c r="PEO90" s="121"/>
      <c r="PEP90" s="121"/>
      <c r="PEQ90" s="121"/>
      <c r="PER90" s="121"/>
      <c r="PES90" s="121"/>
      <c r="PET90" s="121"/>
      <c r="PEU90" s="121"/>
      <c r="PEV90" s="121"/>
      <c r="PEW90" s="121"/>
      <c r="PEX90" s="121"/>
      <c r="PEY90" s="121"/>
      <c r="PEZ90" s="121"/>
      <c r="PFA90" s="121"/>
      <c r="PFB90" s="121"/>
      <c r="PFC90" s="121"/>
      <c r="PFD90" s="121"/>
      <c r="PFE90" s="121"/>
      <c r="PFF90" s="121"/>
      <c r="PFG90" s="121"/>
      <c r="PFH90" s="121"/>
      <c r="PFI90" s="121"/>
      <c r="PFJ90" s="121"/>
      <c r="PFK90" s="121"/>
      <c r="PFL90" s="121"/>
      <c r="PFM90" s="121"/>
      <c r="PFN90" s="121"/>
      <c r="PFO90" s="121"/>
      <c r="PFP90" s="121"/>
      <c r="PFQ90" s="121"/>
      <c r="PFR90" s="121"/>
      <c r="PFS90" s="121"/>
      <c r="PFT90" s="121"/>
      <c r="PFU90" s="121"/>
      <c r="PFV90" s="121"/>
      <c r="PFW90" s="121"/>
      <c r="PFX90" s="121"/>
      <c r="PFY90" s="121"/>
      <c r="PFZ90" s="121"/>
      <c r="PGA90" s="121"/>
      <c r="PGB90" s="121"/>
      <c r="PGC90" s="121"/>
      <c r="PGD90" s="121"/>
      <c r="PGE90" s="121"/>
      <c r="PGF90" s="121"/>
      <c r="PGG90" s="121"/>
      <c r="PGH90" s="121"/>
      <c r="PGI90" s="121"/>
      <c r="PGJ90" s="121"/>
      <c r="PGK90" s="121"/>
      <c r="PGL90" s="121"/>
      <c r="PGM90" s="121"/>
      <c r="PGN90" s="121"/>
      <c r="PGO90" s="121"/>
      <c r="PGP90" s="121"/>
      <c r="PGQ90" s="121"/>
      <c r="PGR90" s="121"/>
      <c r="PGS90" s="121"/>
      <c r="PGT90" s="121"/>
      <c r="PGU90" s="121"/>
      <c r="PGV90" s="121"/>
      <c r="PGW90" s="121"/>
      <c r="PGX90" s="121"/>
      <c r="PGY90" s="121"/>
      <c r="PGZ90" s="121"/>
      <c r="PHA90" s="121"/>
      <c r="PHB90" s="121"/>
      <c r="PHC90" s="121"/>
      <c r="PHD90" s="121"/>
      <c r="PHE90" s="121"/>
      <c r="PHF90" s="121"/>
      <c r="PHG90" s="121"/>
      <c r="PHH90" s="121"/>
      <c r="PHI90" s="121"/>
      <c r="PHJ90" s="121"/>
      <c r="PHK90" s="121"/>
      <c r="PHL90" s="121"/>
      <c r="PHM90" s="121"/>
      <c r="PHN90" s="121"/>
      <c r="PHO90" s="121"/>
      <c r="PHP90" s="121"/>
      <c r="PHQ90" s="121"/>
      <c r="PHR90" s="121"/>
      <c r="PHS90" s="121"/>
      <c r="PHT90" s="121"/>
      <c r="PHU90" s="121"/>
      <c r="PHV90" s="121"/>
      <c r="PHW90" s="121"/>
      <c r="PHX90" s="121"/>
      <c r="PHY90" s="121"/>
      <c r="PHZ90" s="121"/>
      <c r="PIA90" s="121"/>
      <c r="PIB90" s="121"/>
      <c r="PIC90" s="121"/>
      <c r="PID90" s="121"/>
      <c r="PIE90" s="121"/>
      <c r="PIF90" s="121"/>
      <c r="PIG90" s="121"/>
      <c r="PIH90" s="121"/>
      <c r="PII90" s="121"/>
      <c r="PIJ90" s="121"/>
      <c r="PIK90" s="121"/>
      <c r="PIL90" s="121"/>
      <c r="PIM90" s="121"/>
      <c r="PIN90" s="121"/>
      <c r="PIO90" s="121"/>
      <c r="PIP90" s="121"/>
      <c r="PIQ90" s="121"/>
      <c r="PIR90" s="121"/>
      <c r="PIS90" s="121"/>
      <c r="PIT90" s="121"/>
      <c r="PIU90" s="121"/>
      <c r="PIV90" s="121"/>
      <c r="PIW90" s="121"/>
      <c r="PIX90" s="121"/>
      <c r="PIY90" s="121"/>
      <c r="PIZ90" s="121"/>
      <c r="PJA90" s="121"/>
      <c r="PJB90" s="121"/>
      <c r="PJC90" s="121"/>
      <c r="PJD90" s="121"/>
      <c r="PJE90" s="121"/>
      <c r="PJF90" s="121"/>
      <c r="PJG90" s="121"/>
      <c r="PJH90" s="121"/>
      <c r="PJI90" s="121"/>
      <c r="PJJ90" s="121"/>
      <c r="PJK90" s="121"/>
      <c r="PJL90" s="121"/>
      <c r="PJM90" s="121"/>
      <c r="PJN90" s="121"/>
      <c r="PJO90" s="121"/>
      <c r="PJP90" s="121"/>
      <c r="PJQ90" s="121"/>
      <c r="PJR90" s="121"/>
      <c r="PJS90" s="121"/>
      <c r="PJT90" s="121"/>
      <c r="PJU90" s="121"/>
      <c r="PJV90" s="121"/>
      <c r="PJW90" s="121"/>
      <c r="PJX90" s="121"/>
      <c r="PJY90" s="121"/>
      <c r="PJZ90" s="121"/>
      <c r="PKA90" s="121"/>
      <c r="PKB90" s="121"/>
      <c r="PKC90" s="121"/>
      <c r="PKD90" s="121"/>
      <c r="PKE90" s="121"/>
      <c r="PKF90" s="121"/>
      <c r="PKG90" s="121"/>
      <c r="PKH90" s="121"/>
      <c r="PKI90" s="121"/>
      <c r="PKJ90" s="121"/>
      <c r="PKK90" s="121"/>
      <c r="PKL90" s="121"/>
      <c r="PKM90" s="121"/>
      <c r="PKN90" s="121"/>
      <c r="PKO90" s="121"/>
      <c r="PKP90" s="121"/>
      <c r="PKQ90" s="121"/>
      <c r="PKR90" s="121"/>
      <c r="PKS90" s="121"/>
      <c r="PKT90" s="121"/>
      <c r="PKU90" s="121"/>
      <c r="PKV90" s="121"/>
      <c r="PKW90" s="121"/>
      <c r="PKX90" s="121"/>
      <c r="PKY90" s="121"/>
      <c r="PKZ90" s="121"/>
      <c r="PLA90" s="121"/>
      <c r="PLB90" s="121"/>
      <c r="PLC90" s="121"/>
      <c r="PLD90" s="121"/>
      <c r="PLE90" s="121"/>
      <c r="PLF90" s="121"/>
      <c r="PLG90" s="121"/>
      <c r="PLH90" s="121"/>
      <c r="PLI90" s="121"/>
      <c r="PLJ90" s="121"/>
      <c r="PLK90" s="121"/>
      <c r="PLL90" s="121"/>
      <c r="PLM90" s="121"/>
      <c r="PLN90" s="121"/>
      <c r="PLO90" s="121"/>
      <c r="PLP90" s="121"/>
      <c r="PLQ90" s="121"/>
      <c r="PLR90" s="121"/>
      <c r="PLS90" s="121"/>
      <c r="PLT90" s="121"/>
      <c r="PLU90" s="121"/>
      <c r="PLV90" s="121"/>
      <c r="PLW90" s="121"/>
      <c r="PLX90" s="121"/>
      <c r="PLY90" s="121"/>
      <c r="PLZ90" s="121"/>
      <c r="PMA90" s="121"/>
      <c r="PMB90" s="121"/>
      <c r="PMC90" s="121"/>
      <c r="PMD90" s="121"/>
      <c r="PME90" s="121"/>
      <c r="PMF90" s="121"/>
      <c r="PMG90" s="121"/>
      <c r="PMH90" s="121"/>
      <c r="PMI90" s="121"/>
      <c r="PMJ90" s="121"/>
      <c r="PMK90" s="121"/>
      <c r="PML90" s="121"/>
      <c r="PMM90" s="121"/>
      <c r="PMN90" s="121"/>
      <c r="PMO90" s="121"/>
      <c r="PMP90" s="121"/>
      <c r="PMQ90" s="121"/>
      <c r="PMR90" s="121"/>
      <c r="PMS90" s="121"/>
      <c r="PMT90" s="121"/>
      <c r="PMU90" s="121"/>
      <c r="PMV90" s="121"/>
      <c r="PMW90" s="121"/>
      <c r="PMX90" s="121"/>
      <c r="PMY90" s="121"/>
      <c r="PMZ90" s="121"/>
      <c r="PNA90" s="121"/>
      <c r="PNB90" s="121"/>
      <c r="PNC90" s="121"/>
      <c r="PND90" s="121"/>
      <c r="PNE90" s="121"/>
      <c r="PNF90" s="121"/>
      <c r="PNG90" s="121"/>
      <c r="PNH90" s="121"/>
      <c r="PNI90" s="121"/>
      <c r="PNJ90" s="121"/>
      <c r="PNK90" s="121"/>
      <c r="PNL90" s="121"/>
      <c r="PNM90" s="121"/>
      <c r="PNN90" s="121"/>
      <c r="PNO90" s="121"/>
      <c r="PNP90" s="121"/>
      <c r="PNQ90" s="121"/>
      <c r="PNR90" s="121"/>
      <c r="PNS90" s="121"/>
      <c r="PNT90" s="121"/>
      <c r="PNU90" s="121"/>
      <c r="PNV90" s="121"/>
      <c r="PNW90" s="121"/>
      <c r="PNX90" s="121"/>
      <c r="PNY90" s="121"/>
      <c r="PNZ90" s="121"/>
      <c r="POA90" s="121"/>
      <c r="POB90" s="121"/>
      <c r="POC90" s="121"/>
      <c r="POD90" s="121"/>
      <c r="POE90" s="121"/>
      <c r="POF90" s="121"/>
      <c r="POG90" s="121"/>
      <c r="POH90" s="121"/>
      <c r="POI90" s="121"/>
      <c r="POJ90" s="121"/>
      <c r="POK90" s="121"/>
      <c r="POL90" s="121"/>
      <c r="POM90" s="121"/>
      <c r="PON90" s="121"/>
      <c r="POO90" s="121"/>
      <c r="POP90" s="121"/>
      <c r="POQ90" s="121"/>
      <c r="POR90" s="121"/>
      <c r="POS90" s="121"/>
      <c r="POT90" s="121"/>
      <c r="POU90" s="121"/>
      <c r="POV90" s="121"/>
      <c r="POW90" s="121"/>
      <c r="POX90" s="121"/>
      <c r="POY90" s="121"/>
      <c r="POZ90" s="121"/>
      <c r="PPA90" s="121"/>
      <c r="PPB90" s="121"/>
      <c r="PPC90" s="121"/>
      <c r="PPD90" s="121"/>
      <c r="PPE90" s="121"/>
      <c r="PPF90" s="121"/>
      <c r="PPG90" s="121"/>
      <c r="PPH90" s="121"/>
      <c r="PPI90" s="121"/>
      <c r="PPJ90" s="121"/>
      <c r="PPK90" s="121"/>
      <c r="PPL90" s="121"/>
      <c r="PPM90" s="121"/>
      <c r="PPN90" s="121"/>
      <c r="PPO90" s="121"/>
      <c r="PPP90" s="121"/>
      <c r="PPQ90" s="121"/>
      <c r="PPR90" s="121"/>
      <c r="PPS90" s="121"/>
      <c r="PPT90" s="121"/>
      <c r="PPU90" s="121"/>
      <c r="PPV90" s="121"/>
      <c r="PPW90" s="121"/>
      <c r="PPX90" s="121"/>
      <c r="PPY90" s="121"/>
      <c r="PPZ90" s="121"/>
      <c r="PQA90" s="121"/>
      <c r="PQB90" s="121"/>
      <c r="PQC90" s="121"/>
      <c r="PQD90" s="121"/>
      <c r="PQE90" s="121"/>
      <c r="PQF90" s="121"/>
      <c r="PQG90" s="121"/>
      <c r="PQH90" s="121"/>
      <c r="PQI90" s="121"/>
      <c r="PQJ90" s="121"/>
      <c r="PQK90" s="121"/>
      <c r="PQL90" s="121"/>
      <c r="PQM90" s="121"/>
      <c r="PQN90" s="121"/>
      <c r="PQO90" s="121"/>
      <c r="PQP90" s="121"/>
      <c r="PQQ90" s="121"/>
      <c r="PQR90" s="121"/>
      <c r="PQS90" s="121"/>
      <c r="PQT90" s="121"/>
      <c r="PQU90" s="121"/>
      <c r="PQV90" s="121"/>
      <c r="PQW90" s="121"/>
      <c r="PQX90" s="121"/>
      <c r="PQY90" s="121"/>
      <c r="PQZ90" s="121"/>
      <c r="PRA90" s="121"/>
      <c r="PRB90" s="121"/>
      <c r="PRC90" s="121"/>
      <c r="PRD90" s="121"/>
      <c r="PRE90" s="121"/>
      <c r="PRF90" s="121"/>
      <c r="PRG90" s="121"/>
      <c r="PRH90" s="121"/>
      <c r="PRI90" s="121"/>
      <c r="PRJ90" s="121"/>
      <c r="PRK90" s="121"/>
      <c r="PRL90" s="121"/>
      <c r="PRM90" s="121"/>
      <c r="PRN90" s="121"/>
      <c r="PRO90" s="121"/>
      <c r="PRP90" s="121"/>
      <c r="PRQ90" s="121"/>
      <c r="PRR90" s="121"/>
      <c r="PRS90" s="121"/>
      <c r="PRT90" s="121"/>
      <c r="PRU90" s="121"/>
      <c r="PRV90" s="121"/>
      <c r="PRW90" s="121"/>
      <c r="PRX90" s="121"/>
      <c r="PRY90" s="121"/>
      <c r="PRZ90" s="121"/>
      <c r="PSA90" s="121"/>
      <c r="PSB90" s="121"/>
      <c r="PSC90" s="121"/>
      <c r="PSD90" s="121"/>
      <c r="PSE90" s="121"/>
      <c r="PSF90" s="121"/>
      <c r="PSG90" s="121"/>
      <c r="PSH90" s="121"/>
      <c r="PSI90" s="121"/>
      <c r="PSJ90" s="121"/>
      <c r="PSK90" s="121"/>
      <c r="PSL90" s="121"/>
      <c r="PSM90" s="121"/>
      <c r="PSN90" s="121"/>
      <c r="PSO90" s="121"/>
      <c r="PSP90" s="121"/>
      <c r="PSQ90" s="121"/>
      <c r="PSR90" s="121"/>
      <c r="PSS90" s="121"/>
      <c r="PST90" s="121"/>
      <c r="PSU90" s="121"/>
      <c r="PSV90" s="121"/>
      <c r="PSW90" s="121"/>
      <c r="PSX90" s="121"/>
      <c r="PSY90" s="121"/>
      <c r="PSZ90" s="121"/>
      <c r="PTA90" s="121"/>
      <c r="PTB90" s="121"/>
      <c r="PTC90" s="121"/>
      <c r="PTD90" s="121"/>
      <c r="PTE90" s="121"/>
      <c r="PTF90" s="121"/>
      <c r="PTG90" s="121"/>
      <c r="PTH90" s="121"/>
      <c r="PTI90" s="121"/>
      <c r="PTJ90" s="121"/>
      <c r="PTK90" s="121"/>
      <c r="PTL90" s="121"/>
      <c r="PTM90" s="121"/>
      <c r="PTN90" s="121"/>
      <c r="PTO90" s="121"/>
      <c r="PTP90" s="121"/>
      <c r="PTQ90" s="121"/>
      <c r="PTR90" s="121"/>
      <c r="PTS90" s="121"/>
      <c r="PTT90" s="121"/>
      <c r="PTU90" s="121"/>
      <c r="PTV90" s="121"/>
      <c r="PTW90" s="121"/>
      <c r="PTX90" s="121"/>
      <c r="PTY90" s="121"/>
      <c r="PTZ90" s="121"/>
      <c r="PUA90" s="121"/>
      <c r="PUB90" s="121"/>
      <c r="PUC90" s="121"/>
      <c r="PUD90" s="121"/>
      <c r="PUE90" s="121"/>
      <c r="PUF90" s="121"/>
      <c r="PUG90" s="121"/>
      <c r="PUH90" s="121"/>
      <c r="PUI90" s="121"/>
      <c r="PUJ90" s="121"/>
      <c r="PUK90" s="121"/>
      <c r="PUL90" s="121"/>
      <c r="PUM90" s="121"/>
      <c r="PUN90" s="121"/>
      <c r="PUO90" s="121"/>
      <c r="PUP90" s="121"/>
      <c r="PUQ90" s="121"/>
      <c r="PUR90" s="121"/>
      <c r="PUS90" s="121"/>
      <c r="PUT90" s="121"/>
      <c r="PUU90" s="121"/>
      <c r="PUV90" s="121"/>
      <c r="PUW90" s="121"/>
      <c r="PUX90" s="121"/>
      <c r="PUY90" s="121"/>
      <c r="PUZ90" s="121"/>
      <c r="PVA90" s="121"/>
      <c r="PVB90" s="121"/>
      <c r="PVC90" s="121"/>
      <c r="PVD90" s="121"/>
      <c r="PVE90" s="121"/>
      <c r="PVF90" s="121"/>
      <c r="PVG90" s="121"/>
      <c r="PVH90" s="121"/>
      <c r="PVI90" s="121"/>
      <c r="PVJ90" s="121"/>
      <c r="PVK90" s="121"/>
      <c r="PVL90" s="121"/>
      <c r="PVM90" s="121"/>
      <c r="PVN90" s="121"/>
      <c r="PVO90" s="121"/>
      <c r="PVP90" s="121"/>
      <c r="PVQ90" s="121"/>
      <c r="PVR90" s="121"/>
      <c r="PVS90" s="121"/>
      <c r="PVT90" s="121"/>
      <c r="PVU90" s="121"/>
      <c r="PVV90" s="121"/>
      <c r="PVW90" s="121"/>
      <c r="PVX90" s="121"/>
      <c r="PVY90" s="121"/>
      <c r="PVZ90" s="121"/>
      <c r="PWA90" s="121"/>
      <c r="PWB90" s="121"/>
      <c r="PWC90" s="121"/>
      <c r="PWD90" s="121"/>
      <c r="PWE90" s="121"/>
      <c r="PWF90" s="121"/>
      <c r="PWG90" s="121"/>
      <c r="PWH90" s="121"/>
      <c r="PWI90" s="121"/>
      <c r="PWJ90" s="121"/>
      <c r="PWK90" s="121"/>
      <c r="PWL90" s="121"/>
      <c r="PWM90" s="121"/>
      <c r="PWN90" s="121"/>
      <c r="PWO90" s="121"/>
      <c r="PWP90" s="121"/>
      <c r="PWQ90" s="121"/>
      <c r="PWR90" s="121"/>
      <c r="PWS90" s="121"/>
      <c r="PWT90" s="121"/>
      <c r="PWU90" s="121"/>
      <c r="PWV90" s="121"/>
      <c r="PWW90" s="121"/>
      <c r="PWX90" s="121"/>
      <c r="PWY90" s="121"/>
      <c r="PWZ90" s="121"/>
      <c r="PXA90" s="121"/>
      <c r="PXB90" s="121"/>
      <c r="PXC90" s="121"/>
      <c r="PXD90" s="121"/>
      <c r="PXE90" s="121"/>
      <c r="PXF90" s="121"/>
      <c r="PXG90" s="121"/>
      <c r="PXH90" s="121"/>
      <c r="PXI90" s="121"/>
      <c r="PXJ90" s="121"/>
      <c r="PXK90" s="121"/>
      <c r="PXL90" s="121"/>
      <c r="PXM90" s="121"/>
      <c r="PXN90" s="121"/>
      <c r="PXO90" s="121"/>
      <c r="PXP90" s="121"/>
      <c r="PXQ90" s="121"/>
      <c r="PXR90" s="121"/>
      <c r="PXS90" s="121"/>
      <c r="PXT90" s="121"/>
      <c r="PXU90" s="121"/>
      <c r="PXV90" s="121"/>
      <c r="PXW90" s="121"/>
      <c r="PXX90" s="121"/>
      <c r="PXY90" s="121"/>
      <c r="PXZ90" s="121"/>
      <c r="PYA90" s="121"/>
      <c r="PYB90" s="121"/>
      <c r="PYC90" s="121"/>
      <c r="PYD90" s="121"/>
      <c r="PYE90" s="121"/>
      <c r="PYF90" s="121"/>
      <c r="PYG90" s="121"/>
      <c r="PYH90" s="121"/>
      <c r="PYI90" s="121"/>
      <c r="PYJ90" s="121"/>
      <c r="PYK90" s="121"/>
      <c r="PYL90" s="121"/>
      <c r="PYM90" s="121"/>
      <c r="PYN90" s="121"/>
      <c r="PYO90" s="121"/>
      <c r="PYP90" s="121"/>
      <c r="PYQ90" s="121"/>
      <c r="PYR90" s="121"/>
      <c r="PYS90" s="121"/>
      <c r="PYT90" s="121"/>
      <c r="PYU90" s="121"/>
      <c r="PYV90" s="121"/>
      <c r="PYW90" s="121"/>
      <c r="PYX90" s="121"/>
      <c r="PYY90" s="121"/>
      <c r="PYZ90" s="121"/>
      <c r="PZA90" s="121"/>
      <c r="PZB90" s="121"/>
      <c r="PZC90" s="121"/>
      <c r="PZD90" s="121"/>
      <c r="PZE90" s="121"/>
      <c r="PZF90" s="121"/>
      <c r="PZG90" s="121"/>
      <c r="PZH90" s="121"/>
      <c r="PZI90" s="121"/>
      <c r="PZJ90" s="121"/>
      <c r="PZK90" s="121"/>
      <c r="PZL90" s="121"/>
      <c r="PZM90" s="121"/>
      <c r="PZN90" s="121"/>
      <c r="PZO90" s="121"/>
      <c r="PZP90" s="121"/>
      <c r="PZQ90" s="121"/>
      <c r="PZR90" s="121"/>
      <c r="PZS90" s="121"/>
      <c r="PZT90" s="121"/>
      <c r="PZU90" s="121"/>
      <c r="PZV90" s="121"/>
      <c r="PZW90" s="121"/>
      <c r="PZX90" s="121"/>
      <c r="PZY90" s="121"/>
      <c r="PZZ90" s="121"/>
      <c r="QAA90" s="121"/>
      <c r="QAB90" s="121"/>
      <c r="QAC90" s="121"/>
      <c r="QAD90" s="121"/>
      <c r="QAE90" s="121"/>
      <c r="QAF90" s="121"/>
      <c r="QAG90" s="121"/>
      <c r="QAH90" s="121"/>
      <c r="QAI90" s="121"/>
      <c r="QAJ90" s="121"/>
      <c r="QAK90" s="121"/>
      <c r="QAL90" s="121"/>
      <c r="QAM90" s="121"/>
      <c r="QAN90" s="121"/>
      <c r="QAO90" s="121"/>
      <c r="QAP90" s="121"/>
      <c r="QAQ90" s="121"/>
      <c r="QAR90" s="121"/>
      <c r="QAS90" s="121"/>
      <c r="QAT90" s="121"/>
      <c r="QAU90" s="121"/>
      <c r="QAV90" s="121"/>
      <c r="QAW90" s="121"/>
      <c r="QAX90" s="121"/>
      <c r="QAY90" s="121"/>
      <c r="QAZ90" s="121"/>
      <c r="QBA90" s="121"/>
      <c r="QBB90" s="121"/>
      <c r="QBC90" s="121"/>
      <c r="QBD90" s="121"/>
      <c r="QBE90" s="121"/>
      <c r="QBF90" s="121"/>
      <c r="QBG90" s="121"/>
      <c r="QBH90" s="121"/>
      <c r="QBI90" s="121"/>
      <c r="QBJ90" s="121"/>
      <c r="QBK90" s="121"/>
      <c r="QBL90" s="121"/>
      <c r="QBM90" s="121"/>
      <c r="QBN90" s="121"/>
      <c r="QBO90" s="121"/>
      <c r="QBP90" s="121"/>
      <c r="QBQ90" s="121"/>
      <c r="QBR90" s="121"/>
      <c r="QBS90" s="121"/>
      <c r="QBT90" s="121"/>
      <c r="QBU90" s="121"/>
      <c r="QBV90" s="121"/>
      <c r="QBW90" s="121"/>
      <c r="QBX90" s="121"/>
      <c r="QBY90" s="121"/>
      <c r="QBZ90" s="121"/>
      <c r="QCA90" s="121"/>
      <c r="QCB90" s="121"/>
      <c r="QCC90" s="121"/>
      <c r="QCD90" s="121"/>
      <c r="QCE90" s="121"/>
      <c r="QCF90" s="121"/>
      <c r="QCG90" s="121"/>
      <c r="QCH90" s="121"/>
      <c r="QCI90" s="121"/>
      <c r="QCJ90" s="121"/>
      <c r="QCK90" s="121"/>
      <c r="QCL90" s="121"/>
      <c r="QCM90" s="121"/>
      <c r="QCN90" s="121"/>
      <c r="QCO90" s="121"/>
      <c r="QCP90" s="121"/>
      <c r="QCQ90" s="121"/>
      <c r="QCR90" s="121"/>
      <c r="QCS90" s="121"/>
      <c r="QCT90" s="121"/>
      <c r="QCU90" s="121"/>
      <c r="QCV90" s="121"/>
      <c r="QCW90" s="121"/>
      <c r="QCX90" s="121"/>
      <c r="QCY90" s="121"/>
      <c r="QCZ90" s="121"/>
      <c r="QDA90" s="121"/>
      <c r="QDB90" s="121"/>
      <c r="QDC90" s="121"/>
      <c r="QDD90" s="121"/>
      <c r="QDE90" s="121"/>
      <c r="QDF90" s="121"/>
      <c r="QDG90" s="121"/>
      <c r="QDH90" s="121"/>
      <c r="QDI90" s="121"/>
      <c r="QDJ90" s="121"/>
      <c r="QDK90" s="121"/>
      <c r="QDL90" s="121"/>
      <c r="QDM90" s="121"/>
      <c r="QDN90" s="121"/>
      <c r="QDO90" s="121"/>
      <c r="QDP90" s="121"/>
      <c r="QDQ90" s="121"/>
      <c r="QDR90" s="121"/>
      <c r="QDS90" s="121"/>
      <c r="QDT90" s="121"/>
      <c r="QDU90" s="121"/>
      <c r="QDV90" s="121"/>
      <c r="QDW90" s="121"/>
      <c r="QDX90" s="121"/>
      <c r="QDY90" s="121"/>
      <c r="QDZ90" s="121"/>
      <c r="QEA90" s="121"/>
      <c r="QEB90" s="121"/>
      <c r="QEC90" s="121"/>
      <c r="QED90" s="121"/>
      <c r="QEE90" s="121"/>
      <c r="QEF90" s="121"/>
      <c r="QEG90" s="121"/>
      <c r="QEH90" s="121"/>
      <c r="QEI90" s="121"/>
      <c r="QEJ90" s="121"/>
      <c r="QEK90" s="121"/>
      <c r="QEL90" s="121"/>
      <c r="QEM90" s="121"/>
      <c r="QEN90" s="121"/>
      <c r="QEO90" s="121"/>
      <c r="QEP90" s="121"/>
      <c r="QEQ90" s="121"/>
      <c r="QER90" s="121"/>
      <c r="QES90" s="121"/>
      <c r="QET90" s="121"/>
      <c r="QEU90" s="121"/>
      <c r="QEV90" s="121"/>
      <c r="QEW90" s="121"/>
      <c r="QEX90" s="121"/>
      <c r="QEY90" s="121"/>
      <c r="QEZ90" s="121"/>
      <c r="QFA90" s="121"/>
      <c r="QFB90" s="121"/>
      <c r="QFC90" s="121"/>
      <c r="QFD90" s="121"/>
      <c r="QFE90" s="121"/>
      <c r="QFF90" s="121"/>
      <c r="QFG90" s="121"/>
      <c r="QFH90" s="121"/>
      <c r="QFI90" s="121"/>
      <c r="QFJ90" s="121"/>
      <c r="QFK90" s="121"/>
      <c r="QFL90" s="121"/>
      <c r="QFM90" s="121"/>
      <c r="QFN90" s="121"/>
      <c r="QFO90" s="121"/>
      <c r="QFP90" s="121"/>
      <c r="QFQ90" s="121"/>
      <c r="QFR90" s="121"/>
      <c r="QFS90" s="121"/>
      <c r="QFT90" s="121"/>
      <c r="QFU90" s="121"/>
      <c r="QFV90" s="121"/>
      <c r="QFW90" s="121"/>
      <c r="QFX90" s="121"/>
      <c r="QFY90" s="121"/>
      <c r="QFZ90" s="121"/>
      <c r="QGA90" s="121"/>
      <c r="QGB90" s="121"/>
      <c r="QGC90" s="121"/>
      <c r="QGD90" s="121"/>
      <c r="QGE90" s="121"/>
      <c r="QGF90" s="121"/>
      <c r="QGG90" s="121"/>
      <c r="QGH90" s="121"/>
      <c r="QGI90" s="121"/>
      <c r="QGJ90" s="121"/>
      <c r="QGK90" s="121"/>
      <c r="QGL90" s="121"/>
      <c r="QGM90" s="121"/>
      <c r="QGN90" s="121"/>
      <c r="QGO90" s="121"/>
      <c r="QGP90" s="121"/>
      <c r="QGQ90" s="121"/>
      <c r="QGR90" s="121"/>
      <c r="QGS90" s="121"/>
      <c r="QGT90" s="121"/>
      <c r="QGU90" s="121"/>
      <c r="QGV90" s="121"/>
      <c r="QGW90" s="121"/>
      <c r="QGX90" s="121"/>
      <c r="QGY90" s="121"/>
      <c r="QGZ90" s="121"/>
      <c r="QHA90" s="121"/>
      <c r="QHB90" s="121"/>
      <c r="QHC90" s="121"/>
      <c r="QHD90" s="121"/>
      <c r="QHE90" s="121"/>
      <c r="QHF90" s="121"/>
      <c r="QHG90" s="121"/>
      <c r="QHH90" s="121"/>
      <c r="QHI90" s="121"/>
      <c r="QHJ90" s="121"/>
      <c r="QHK90" s="121"/>
      <c r="QHL90" s="121"/>
      <c r="QHM90" s="121"/>
      <c r="QHN90" s="121"/>
      <c r="QHO90" s="121"/>
      <c r="QHP90" s="121"/>
      <c r="QHQ90" s="121"/>
      <c r="QHR90" s="121"/>
      <c r="QHS90" s="121"/>
      <c r="QHT90" s="121"/>
      <c r="QHU90" s="121"/>
      <c r="QHV90" s="121"/>
      <c r="QHW90" s="121"/>
      <c r="QHX90" s="121"/>
      <c r="QHY90" s="121"/>
      <c r="QHZ90" s="121"/>
      <c r="QIA90" s="121"/>
      <c r="QIB90" s="121"/>
      <c r="QIC90" s="121"/>
      <c r="QID90" s="121"/>
      <c r="QIE90" s="121"/>
      <c r="QIF90" s="121"/>
      <c r="QIG90" s="121"/>
      <c r="QIH90" s="121"/>
      <c r="QII90" s="121"/>
      <c r="QIJ90" s="121"/>
      <c r="QIK90" s="121"/>
      <c r="QIL90" s="121"/>
      <c r="QIM90" s="121"/>
      <c r="QIN90" s="121"/>
      <c r="QIO90" s="121"/>
      <c r="QIP90" s="121"/>
      <c r="QIQ90" s="121"/>
      <c r="QIR90" s="121"/>
      <c r="QIS90" s="121"/>
      <c r="QIT90" s="121"/>
      <c r="QIU90" s="121"/>
      <c r="QIV90" s="121"/>
      <c r="QIW90" s="121"/>
      <c r="QIX90" s="121"/>
      <c r="QIY90" s="121"/>
      <c r="QIZ90" s="121"/>
      <c r="QJA90" s="121"/>
      <c r="QJB90" s="121"/>
      <c r="QJC90" s="121"/>
      <c r="QJD90" s="121"/>
      <c r="QJE90" s="121"/>
      <c r="QJF90" s="121"/>
      <c r="QJG90" s="121"/>
      <c r="QJH90" s="121"/>
      <c r="QJI90" s="121"/>
      <c r="QJJ90" s="121"/>
      <c r="QJK90" s="121"/>
      <c r="QJL90" s="121"/>
      <c r="QJM90" s="121"/>
      <c r="QJN90" s="121"/>
      <c r="QJO90" s="121"/>
      <c r="QJP90" s="121"/>
      <c r="QJQ90" s="121"/>
      <c r="QJR90" s="121"/>
      <c r="QJS90" s="121"/>
      <c r="QJT90" s="121"/>
      <c r="QJU90" s="121"/>
      <c r="QJV90" s="121"/>
      <c r="QJW90" s="121"/>
      <c r="QJX90" s="121"/>
      <c r="QJY90" s="121"/>
      <c r="QJZ90" s="121"/>
      <c r="QKA90" s="121"/>
      <c r="QKB90" s="121"/>
      <c r="QKC90" s="121"/>
      <c r="QKD90" s="121"/>
      <c r="QKE90" s="121"/>
      <c r="QKF90" s="121"/>
      <c r="QKG90" s="121"/>
      <c r="QKH90" s="121"/>
      <c r="QKI90" s="121"/>
      <c r="QKJ90" s="121"/>
      <c r="QKK90" s="121"/>
      <c r="QKL90" s="121"/>
      <c r="QKM90" s="121"/>
      <c r="QKN90" s="121"/>
      <c r="QKO90" s="121"/>
      <c r="QKP90" s="121"/>
      <c r="QKQ90" s="121"/>
      <c r="QKR90" s="121"/>
      <c r="QKS90" s="121"/>
      <c r="QKT90" s="121"/>
      <c r="QKU90" s="121"/>
      <c r="QKV90" s="121"/>
      <c r="QKW90" s="121"/>
      <c r="QKX90" s="121"/>
      <c r="QKY90" s="121"/>
      <c r="QKZ90" s="121"/>
      <c r="QLA90" s="121"/>
      <c r="QLB90" s="121"/>
      <c r="QLC90" s="121"/>
      <c r="QLD90" s="121"/>
      <c r="QLE90" s="121"/>
      <c r="QLF90" s="121"/>
      <c r="QLG90" s="121"/>
      <c r="QLH90" s="121"/>
      <c r="QLI90" s="121"/>
      <c r="QLJ90" s="121"/>
      <c r="QLK90" s="121"/>
      <c r="QLL90" s="121"/>
      <c r="QLM90" s="121"/>
      <c r="QLN90" s="121"/>
      <c r="QLO90" s="121"/>
      <c r="QLP90" s="121"/>
      <c r="QLQ90" s="121"/>
      <c r="QLR90" s="121"/>
      <c r="QLS90" s="121"/>
      <c r="QLT90" s="121"/>
      <c r="QLU90" s="121"/>
      <c r="QLV90" s="121"/>
      <c r="QLW90" s="121"/>
      <c r="QLX90" s="121"/>
      <c r="QLY90" s="121"/>
      <c r="QLZ90" s="121"/>
      <c r="QMA90" s="121"/>
      <c r="QMB90" s="121"/>
      <c r="QMC90" s="121"/>
      <c r="QMD90" s="121"/>
      <c r="QME90" s="121"/>
      <c r="QMF90" s="121"/>
      <c r="QMG90" s="121"/>
      <c r="QMH90" s="121"/>
      <c r="QMI90" s="121"/>
      <c r="QMJ90" s="121"/>
      <c r="QMK90" s="121"/>
      <c r="QML90" s="121"/>
      <c r="QMM90" s="121"/>
      <c r="QMN90" s="121"/>
      <c r="QMO90" s="121"/>
      <c r="QMP90" s="121"/>
      <c r="QMQ90" s="121"/>
      <c r="QMR90" s="121"/>
      <c r="QMS90" s="121"/>
      <c r="QMT90" s="121"/>
      <c r="QMU90" s="121"/>
      <c r="QMV90" s="121"/>
      <c r="QMW90" s="121"/>
      <c r="QMX90" s="121"/>
      <c r="QMY90" s="121"/>
      <c r="QMZ90" s="121"/>
      <c r="QNA90" s="121"/>
      <c r="QNB90" s="121"/>
      <c r="QNC90" s="121"/>
      <c r="QND90" s="121"/>
      <c r="QNE90" s="121"/>
      <c r="QNF90" s="121"/>
      <c r="QNG90" s="121"/>
      <c r="QNH90" s="121"/>
      <c r="QNI90" s="121"/>
      <c r="QNJ90" s="121"/>
      <c r="QNK90" s="121"/>
      <c r="QNL90" s="121"/>
      <c r="QNM90" s="121"/>
      <c r="QNN90" s="121"/>
      <c r="QNO90" s="121"/>
      <c r="QNP90" s="121"/>
      <c r="QNQ90" s="121"/>
      <c r="QNR90" s="121"/>
      <c r="QNS90" s="121"/>
      <c r="QNT90" s="121"/>
      <c r="QNU90" s="121"/>
      <c r="QNV90" s="121"/>
      <c r="QNW90" s="121"/>
      <c r="QNX90" s="121"/>
      <c r="QNY90" s="121"/>
      <c r="QNZ90" s="121"/>
      <c r="QOA90" s="121"/>
      <c r="QOB90" s="121"/>
      <c r="QOC90" s="121"/>
      <c r="QOD90" s="121"/>
      <c r="QOE90" s="121"/>
      <c r="QOF90" s="121"/>
      <c r="QOG90" s="121"/>
      <c r="QOH90" s="121"/>
      <c r="QOI90" s="121"/>
      <c r="QOJ90" s="121"/>
      <c r="QOK90" s="121"/>
      <c r="QOL90" s="121"/>
      <c r="QOM90" s="121"/>
      <c r="QON90" s="121"/>
      <c r="QOO90" s="121"/>
      <c r="QOP90" s="121"/>
      <c r="QOQ90" s="121"/>
      <c r="QOR90" s="121"/>
      <c r="QOS90" s="121"/>
      <c r="QOT90" s="121"/>
      <c r="QOU90" s="121"/>
      <c r="QOV90" s="121"/>
      <c r="QOW90" s="121"/>
      <c r="QOX90" s="121"/>
      <c r="QOY90" s="121"/>
      <c r="QOZ90" s="121"/>
      <c r="QPA90" s="121"/>
      <c r="QPB90" s="121"/>
      <c r="QPC90" s="121"/>
      <c r="QPD90" s="121"/>
      <c r="QPE90" s="121"/>
      <c r="QPF90" s="121"/>
      <c r="QPG90" s="121"/>
      <c r="QPH90" s="121"/>
      <c r="QPI90" s="121"/>
      <c r="QPJ90" s="121"/>
      <c r="QPK90" s="121"/>
      <c r="QPL90" s="121"/>
      <c r="QPM90" s="121"/>
      <c r="QPN90" s="121"/>
      <c r="QPO90" s="121"/>
      <c r="QPP90" s="121"/>
      <c r="QPQ90" s="121"/>
      <c r="QPR90" s="121"/>
      <c r="QPS90" s="121"/>
      <c r="QPT90" s="121"/>
      <c r="QPU90" s="121"/>
      <c r="QPV90" s="121"/>
      <c r="QPW90" s="121"/>
      <c r="QPX90" s="121"/>
      <c r="QPY90" s="121"/>
      <c r="QPZ90" s="121"/>
      <c r="QQA90" s="121"/>
      <c r="QQB90" s="121"/>
      <c r="QQC90" s="121"/>
      <c r="QQD90" s="121"/>
      <c r="QQE90" s="121"/>
      <c r="QQF90" s="121"/>
      <c r="QQG90" s="121"/>
      <c r="QQH90" s="121"/>
      <c r="QQI90" s="121"/>
      <c r="QQJ90" s="121"/>
      <c r="QQK90" s="121"/>
      <c r="QQL90" s="121"/>
      <c r="QQM90" s="121"/>
      <c r="QQN90" s="121"/>
      <c r="QQO90" s="121"/>
      <c r="QQP90" s="121"/>
      <c r="QQQ90" s="121"/>
      <c r="QQR90" s="121"/>
      <c r="QQS90" s="121"/>
      <c r="QQT90" s="121"/>
      <c r="QQU90" s="121"/>
      <c r="QQV90" s="121"/>
      <c r="QQW90" s="121"/>
      <c r="QQX90" s="121"/>
      <c r="QQY90" s="121"/>
      <c r="QQZ90" s="121"/>
      <c r="QRA90" s="121"/>
      <c r="QRB90" s="121"/>
      <c r="QRC90" s="121"/>
      <c r="QRD90" s="121"/>
      <c r="QRE90" s="121"/>
      <c r="QRF90" s="121"/>
      <c r="QRG90" s="121"/>
      <c r="QRH90" s="121"/>
      <c r="QRI90" s="121"/>
      <c r="QRJ90" s="121"/>
      <c r="QRK90" s="121"/>
      <c r="QRL90" s="121"/>
      <c r="QRM90" s="121"/>
      <c r="QRN90" s="121"/>
      <c r="QRO90" s="121"/>
      <c r="QRP90" s="121"/>
      <c r="QRQ90" s="121"/>
      <c r="QRR90" s="121"/>
      <c r="QRS90" s="121"/>
      <c r="QRT90" s="121"/>
      <c r="QRU90" s="121"/>
      <c r="QRV90" s="121"/>
      <c r="QRW90" s="121"/>
      <c r="QRX90" s="121"/>
      <c r="QRY90" s="121"/>
      <c r="QRZ90" s="121"/>
      <c r="QSA90" s="121"/>
      <c r="QSB90" s="121"/>
      <c r="QSC90" s="121"/>
      <c r="QSD90" s="121"/>
      <c r="QSE90" s="121"/>
      <c r="QSF90" s="121"/>
      <c r="QSG90" s="121"/>
      <c r="QSH90" s="121"/>
      <c r="QSI90" s="121"/>
      <c r="QSJ90" s="121"/>
      <c r="QSK90" s="121"/>
      <c r="QSL90" s="121"/>
      <c r="QSM90" s="121"/>
      <c r="QSN90" s="121"/>
      <c r="QSO90" s="121"/>
      <c r="QSP90" s="121"/>
      <c r="QSQ90" s="121"/>
      <c r="QSR90" s="121"/>
      <c r="QSS90" s="121"/>
      <c r="QST90" s="121"/>
      <c r="QSU90" s="121"/>
      <c r="QSV90" s="121"/>
      <c r="QSW90" s="121"/>
      <c r="QSX90" s="121"/>
      <c r="QSY90" s="121"/>
      <c r="QSZ90" s="121"/>
      <c r="QTA90" s="121"/>
      <c r="QTB90" s="121"/>
      <c r="QTC90" s="121"/>
      <c r="QTD90" s="121"/>
      <c r="QTE90" s="121"/>
      <c r="QTF90" s="121"/>
      <c r="QTG90" s="121"/>
      <c r="QTH90" s="121"/>
      <c r="QTI90" s="121"/>
      <c r="QTJ90" s="121"/>
      <c r="QTK90" s="121"/>
      <c r="QTL90" s="121"/>
      <c r="QTM90" s="121"/>
      <c r="QTN90" s="121"/>
      <c r="QTO90" s="121"/>
      <c r="QTP90" s="121"/>
      <c r="QTQ90" s="121"/>
      <c r="QTR90" s="121"/>
      <c r="QTS90" s="121"/>
      <c r="QTT90" s="121"/>
      <c r="QTU90" s="121"/>
      <c r="QTV90" s="121"/>
      <c r="QTW90" s="121"/>
      <c r="QTX90" s="121"/>
      <c r="QTY90" s="121"/>
      <c r="QTZ90" s="121"/>
      <c r="QUA90" s="121"/>
      <c r="QUB90" s="121"/>
      <c r="QUC90" s="121"/>
      <c r="QUD90" s="121"/>
      <c r="QUE90" s="121"/>
      <c r="QUF90" s="121"/>
      <c r="QUG90" s="121"/>
      <c r="QUH90" s="121"/>
      <c r="QUI90" s="121"/>
      <c r="QUJ90" s="121"/>
      <c r="QUK90" s="121"/>
      <c r="QUL90" s="121"/>
      <c r="QUM90" s="121"/>
      <c r="QUN90" s="121"/>
      <c r="QUO90" s="121"/>
      <c r="QUP90" s="121"/>
      <c r="QUQ90" s="121"/>
      <c r="QUR90" s="121"/>
      <c r="QUS90" s="121"/>
      <c r="QUT90" s="121"/>
      <c r="QUU90" s="121"/>
      <c r="QUV90" s="121"/>
      <c r="QUW90" s="121"/>
      <c r="QUX90" s="121"/>
      <c r="QUY90" s="121"/>
      <c r="QUZ90" s="121"/>
      <c r="QVA90" s="121"/>
      <c r="QVB90" s="121"/>
      <c r="QVC90" s="121"/>
      <c r="QVD90" s="121"/>
      <c r="QVE90" s="121"/>
      <c r="QVF90" s="121"/>
      <c r="QVG90" s="121"/>
      <c r="QVH90" s="121"/>
      <c r="QVI90" s="121"/>
      <c r="QVJ90" s="121"/>
      <c r="QVK90" s="121"/>
      <c r="QVL90" s="121"/>
      <c r="QVM90" s="121"/>
      <c r="QVN90" s="121"/>
      <c r="QVO90" s="121"/>
      <c r="QVP90" s="121"/>
      <c r="QVQ90" s="121"/>
      <c r="QVR90" s="121"/>
      <c r="QVS90" s="121"/>
      <c r="QVT90" s="121"/>
      <c r="QVU90" s="121"/>
      <c r="QVV90" s="121"/>
      <c r="QVW90" s="121"/>
      <c r="QVX90" s="121"/>
      <c r="QVY90" s="121"/>
      <c r="QVZ90" s="121"/>
      <c r="QWA90" s="121"/>
      <c r="QWB90" s="121"/>
      <c r="QWC90" s="121"/>
      <c r="QWD90" s="121"/>
      <c r="QWE90" s="121"/>
      <c r="QWF90" s="121"/>
      <c r="QWG90" s="121"/>
      <c r="QWH90" s="121"/>
      <c r="QWI90" s="121"/>
      <c r="QWJ90" s="121"/>
      <c r="QWK90" s="121"/>
      <c r="QWL90" s="121"/>
      <c r="QWM90" s="121"/>
      <c r="QWN90" s="121"/>
      <c r="QWO90" s="121"/>
      <c r="QWP90" s="121"/>
      <c r="QWQ90" s="121"/>
      <c r="QWR90" s="121"/>
      <c r="QWS90" s="121"/>
      <c r="QWT90" s="121"/>
      <c r="QWU90" s="121"/>
      <c r="QWV90" s="121"/>
      <c r="QWW90" s="121"/>
      <c r="QWX90" s="121"/>
      <c r="QWY90" s="121"/>
      <c r="QWZ90" s="121"/>
      <c r="QXA90" s="121"/>
      <c r="QXB90" s="121"/>
      <c r="QXC90" s="121"/>
      <c r="QXD90" s="121"/>
      <c r="QXE90" s="121"/>
      <c r="QXF90" s="121"/>
      <c r="QXG90" s="121"/>
      <c r="QXH90" s="121"/>
      <c r="QXI90" s="121"/>
      <c r="QXJ90" s="121"/>
      <c r="QXK90" s="121"/>
      <c r="QXL90" s="121"/>
      <c r="QXM90" s="121"/>
      <c r="QXN90" s="121"/>
      <c r="QXO90" s="121"/>
      <c r="QXP90" s="121"/>
      <c r="QXQ90" s="121"/>
      <c r="QXR90" s="121"/>
      <c r="QXS90" s="121"/>
      <c r="QXT90" s="121"/>
      <c r="QXU90" s="121"/>
      <c r="QXV90" s="121"/>
      <c r="QXW90" s="121"/>
      <c r="QXX90" s="121"/>
      <c r="QXY90" s="121"/>
      <c r="QXZ90" s="121"/>
      <c r="QYA90" s="121"/>
      <c r="QYB90" s="121"/>
      <c r="QYC90" s="121"/>
      <c r="QYD90" s="121"/>
      <c r="QYE90" s="121"/>
      <c r="QYF90" s="121"/>
      <c r="QYG90" s="121"/>
      <c r="QYH90" s="121"/>
      <c r="QYI90" s="121"/>
      <c r="QYJ90" s="121"/>
      <c r="QYK90" s="121"/>
      <c r="QYL90" s="121"/>
      <c r="QYM90" s="121"/>
      <c r="QYN90" s="121"/>
      <c r="QYO90" s="121"/>
      <c r="QYP90" s="121"/>
      <c r="QYQ90" s="121"/>
      <c r="QYR90" s="121"/>
      <c r="QYS90" s="121"/>
      <c r="QYT90" s="121"/>
      <c r="QYU90" s="121"/>
      <c r="QYV90" s="121"/>
      <c r="QYW90" s="121"/>
      <c r="QYX90" s="121"/>
      <c r="QYY90" s="121"/>
      <c r="QYZ90" s="121"/>
      <c r="QZA90" s="121"/>
      <c r="QZB90" s="121"/>
      <c r="QZC90" s="121"/>
      <c r="QZD90" s="121"/>
      <c r="QZE90" s="121"/>
      <c r="QZF90" s="121"/>
      <c r="QZG90" s="121"/>
      <c r="QZH90" s="121"/>
      <c r="QZI90" s="121"/>
      <c r="QZJ90" s="121"/>
      <c r="QZK90" s="121"/>
      <c r="QZL90" s="121"/>
      <c r="QZM90" s="121"/>
      <c r="QZN90" s="121"/>
      <c r="QZO90" s="121"/>
      <c r="QZP90" s="121"/>
      <c r="QZQ90" s="121"/>
      <c r="QZR90" s="121"/>
      <c r="QZS90" s="121"/>
      <c r="QZT90" s="121"/>
      <c r="QZU90" s="121"/>
      <c r="QZV90" s="121"/>
      <c r="QZW90" s="121"/>
      <c r="QZX90" s="121"/>
      <c r="QZY90" s="121"/>
      <c r="QZZ90" s="121"/>
      <c r="RAA90" s="121"/>
      <c r="RAB90" s="121"/>
      <c r="RAC90" s="121"/>
      <c r="RAD90" s="121"/>
      <c r="RAE90" s="121"/>
      <c r="RAF90" s="121"/>
      <c r="RAG90" s="121"/>
      <c r="RAH90" s="121"/>
      <c r="RAI90" s="121"/>
      <c r="RAJ90" s="121"/>
      <c r="RAK90" s="121"/>
      <c r="RAL90" s="121"/>
      <c r="RAM90" s="121"/>
      <c r="RAN90" s="121"/>
      <c r="RAO90" s="121"/>
      <c r="RAP90" s="121"/>
      <c r="RAQ90" s="121"/>
      <c r="RAR90" s="121"/>
      <c r="RAS90" s="121"/>
      <c r="RAT90" s="121"/>
      <c r="RAU90" s="121"/>
      <c r="RAV90" s="121"/>
      <c r="RAW90" s="121"/>
      <c r="RAX90" s="121"/>
      <c r="RAY90" s="121"/>
      <c r="RAZ90" s="121"/>
      <c r="RBA90" s="121"/>
      <c r="RBB90" s="121"/>
      <c r="RBC90" s="121"/>
      <c r="RBD90" s="121"/>
      <c r="RBE90" s="121"/>
      <c r="RBF90" s="121"/>
      <c r="RBG90" s="121"/>
      <c r="RBH90" s="121"/>
      <c r="RBI90" s="121"/>
      <c r="RBJ90" s="121"/>
      <c r="RBK90" s="121"/>
      <c r="RBL90" s="121"/>
      <c r="RBM90" s="121"/>
      <c r="RBN90" s="121"/>
      <c r="RBO90" s="121"/>
      <c r="RBP90" s="121"/>
      <c r="RBQ90" s="121"/>
      <c r="RBR90" s="121"/>
      <c r="RBS90" s="121"/>
      <c r="RBT90" s="121"/>
      <c r="RBU90" s="121"/>
      <c r="RBV90" s="121"/>
      <c r="RBW90" s="121"/>
      <c r="RBX90" s="121"/>
      <c r="RBY90" s="121"/>
      <c r="RBZ90" s="121"/>
      <c r="RCA90" s="121"/>
      <c r="RCB90" s="121"/>
      <c r="RCC90" s="121"/>
      <c r="RCD90" s="121"/>
      <c r="RCE90" s="121"/>
      <c r="RCF90" s="121"/>
      <c r="RCG90" s="121"/>
      <c r="RCH90" s="121"/>
      <c r="RCI90" s="121"/>
      <c r="RCJ90" s="121"/>
      <c r="RCK90" s="121"/>
      <c r="RCL90" s="121"/>
      <c r="RCM90" s="121"/>
      <c r="RCN90" s="121"/>
      <c r="RCO90" s="121"/>
      <c r="RCP90" s="121"/>
      <c r="RCQ90" s="121"/>
      <c r="RCR90" s="121"/>
      <c r="RCS90" s="121"/>
      <c r="RCT90" s="121"/>
      <c r="RCU90" s="121"/>
      <c r="RCV90" s="121"/>
      <c r="RCW90" s="121"/>
      <c r="RCX90" s="121"/>
      <c r="RCY90" s="121"/>
      <c r="RCZ90" s="121"/>
      <c r="RDA90" s="121"/>
      <c r="RDB90" s="121"/>
      <c r="RDC90" s="121"/>
      <c r="RDD90" s="121"/>
      <c r="RDE90" s="121"/>
      <c r="RDF90" s="121"/>
      <c r="RDG90" s="121"/>
      <c r="RDH90" s="121"/>
      <c r="RDI90" s="121"/>
      <c r="RDJ90" s="121"/>
      <c r="RDK90" s="121"/>
      <c r="RDL90" s="121"/>
      <c r="RDM90" s="121"/>
      <c r="RDN90" s="121"/>
      <c r="RDO90" s="121"/>
      <c r="RDP90" s="121"/>
      <c r="RDQ90" s="121"/>
      <c r="RDR90" s="121"/>
      <c r="RDS90" s="121"/>
      <c r="RDT90" s="121"/>
      <c r="RDU90" s="121"/>
      <c r="RDV90" s="121"/>
      <c r="RDW90" s="121"/>
      <c r="RDX90" s="121"/>
      <c r="RDY90" s="121"/>
      <c r="RDZ90" s="121"/>
      <c r="REA90" s="121"/>
      <c r="REB90" s="121"/>
      <c r="REC90" s="121"/>
      <c r="RED90" s="121"/>
      <c r="REE90" s="121"/>
      <c r="REF90" s="121"/>
      <c r="REG90" s="121"/>
      <c r="REH90" s="121"/>
      <c r="REI90" s="121"/>
      <c r="REJ90" s="121"/>
      <c r="REK90" s="121"/>
      <c r="REL90" s="121"/>
      <c r="REM90" s="121"/>
      <c r="REN90" s="121"/>
      <c r="REO90" s="121"/>
      <c r="REP90" s="121"/>
      <c r="REQ90" s="121"/>
      <c r="RER90" s="121"/>
      <c r="RES90" s="121"/>
      <c r="RET90" s="121"/>
      <c r="REU90" s="121"/>
      <c r="REV90" s="121"/>
      <c r="REW90" s="121"/>
      <c r="REX90" s="121"/>
      <c r="REY90" s="121"/>
      <c r="REZ90" s="121"/>
      <c r="RFA90" s="121"/>
      <c r="RFB90" s="121"/>
      <c r="RFC90" s="121"/>
      <c r="RFD90" s="121"/>
      <c r="RFE90" s="121"/>
      <c r="RFF90" s="121"/>
      <c r="RFG90" s="121"/>
      <c r="RFH90" s="121"/>
      <c r="RFI90" s="121"/>
      <c r="RFJ90" s="121"/>
      <c r="RFK90" s="121"/>
      <c r="RFL90" s="121"/>
      <c r="RFM90" s="121"/>
      <c r="RFN90" s="121"/>
      <c r="RFO90" s="121"/>
      <c r="RFP90" s="121"/>
      <c r="RFQ90" s="121"/>
      <c r="RFR90" s="121"/>
      <c r="RFS90" s="121"/>
      <c r="RFT90" s="121"/>
      <c r="RFU90" s="121"/>
      <c r="RFV90" s="121"/>
      <c r="RFW90" s="121"/>
      <c r="RFX90" s="121"/>
      <c r="RFY90" s="121"/>
      <c r="RFZ90" s="121"/>
      <c r="RGA90" s="121"/>
      <c r="RGB90" s="121"/>
      <c r="RGC90" s="121"/>
      <c r="RGD90" s="121"/>
      <c r="RGE90" s="121"/>
      <c r="RGF90" s="121"/>
      <c r="RGG90" s="121"/>
      <c r="RGH90" s="121"/>
      <c r="RGI90" s="121"/>
      <c r="RGJ90" s="121"/>
      <c r="RGK90" s="121"/>
      <c r="RGL90" s="121"/>
      <c r="RGM90" s="121"/>
      <c r="RGN90" s="121"/>
      <c r="RGO90" s="121"/>
      <c r="RGP90" s="121"/>
      <c r="RGQ90" s="121"/>
      <c r="RGR90" s="121"/>
      <c r="RGS90" s="121"/>
      <c r="RGT90" s="121"/>
      <c r="RGU90" s="121"/>
      <c r="RGV90" s="121"/>
      <c r="RGW90" s="121"/>
      <c r="RGX90" s="121"/>
      <c r="RGY90" s="121"/>
      <c r="RGZ90" s="121"/>
      <c r="RHA90" s="121"/>
      <c r="RHB90" s="121"/>
      <c r="RHC90" s="121"/>
      <c r="RHD90" s="121"/>
      <c r="RHE90" s="121"/>
      <c r="RHF90" s="121"/>
      <c r="RHG90" s="121"/>
      <c r="RHH90" s="121"/>
      <c r="RHI90" s="121"/>
      <c r="RHJ90" s="121"/>
      <c r="RHK90" s="121"/>
      <c r="RHL90" s="121"/>
      <c r="RHM90" s="121"/>
      <c r="RHN90" s="121"/>
      <c r="RHO90" s="121"/>
      <c r="RHP90" s="121"/>
      <c r="RHQ90" s="121"/>
      <c r="RHR90" s="121"/>
      <c r="RHS90" s="121"/>
      <c r="RHT90" s="121"/>
      <c r="RHU90" s="121"/>
      <c r="RHV90" s="121"/>
      <c r="RHW90" s="121"/>
      <c r="RHX90" s="121"/>
      <c r="RHY90" s="121"/>
      <c r="RHZ90" s="121"/>
      <c r="RIA90" s="121"/>
      <c r="RIB90" s="121"/>
      <c r="RIC90" s="121"/>
      <c r="RID90" s="121"/>
      <c r="RIE90" s="121"/>
      <c r="RIF90" s="121"/>
      <c r="RIG90" s="121"/>
      <c r="RIH90" s="121"/>
      <c r="RII90" s="121"/>
      <c r="RIJ90" s="121"/>
      <c r="RIK90" s="121"/>
      <c r="RIL90" s="121"/>
      <c r="RIM90" s="121"/>
      <c r="RIN90" s="121"/>
      <c r="RIO90" s="121"/>
      <c r="RIP90" s="121"/>
      <c r="RIQ90" s="121"/>
      <c r="RIR90" s="121"/>
      <c r="RIS90" s="121"/>
      <c r="RIT90" s="121"/>
      <c r="RIU90" s="121"/>
      <c r="RIV90" s="121"/>
      <c r="RIW90" s="121"/>
      <c r="RIX90" s="121"/>
      <c r="RIY90" s="121"/>
      <c r="RIZ90" s="121"/>
      <c r="RJA90" s="121"/>
      <c r="RJB90" s="121"/>
      <c r="RJC90" s="121"/>
      <c r="RJD90" s="121"/>
      <c r="RJE90" s="121"/>
      <c r="RJF90" s="121"/>
      <c r="RJG90" s="121"/>
      <c r="RJH90" s="121"/>
      <c r="RJI90" s="121"/>
      <c r="RJJ90" s="121"/>
      <c r="RJK90" s="121"/>
      <c r="RJL90" s="121"/>
      <c r="RJM90" s="121"/>
      <c r="RJN90" s="121"/>
      <c r="RJO90" s="121"/>
      <c r="RJP90" s="121"/>
      <c r="RJQ90" s="121"/>
      <c r="RJR90" s="121"/>
      <c r="RJS90" s="121"/>
      <c r="RJT90" s="121"/>
      <c r="RJU90" s="121"/>
      <c r="RJV90" s="121"/>
      <c r="RJW90" s="121"/>
      <c r="RJX90" s="121"/>
      <c r="RJY90" s="121"/>
      <c r="RJZ90" s="121"/>
      <c r="RKA90" s="121"/>
      <c r="RKB90" s="121"/>
      <c r="RKC90" s="121"/>
      <c r="RKD90" s="121"/>
      <c r="RKE90" s="121"/>
      <c r="RKF90" s="121"/>
      <c r="RKG90" s="121"/>
      <c r="RKH90" s="121"/>
      <c r="RKI90" s="121"/>
      <c r="RKJ90" s="121"/>
      <c r="RKK90" s="121"/>
      <c r="RKL90" s="121"/>
      <c r="RKM90" s="121"/>
      <c r="RKN90" s="121"/>
      <c r="RKO90" s="121"/>
      <c r="RKP90" s="121"/>
      <c r="RKQ90" s="121"/>
      <c r="RKR90" s="121"/>
      <c r="RKS90" s="121"/>
      <c r="RKT90" s="121"/>
      <c r="RKU90" s="121"/>
      <c r="RKV90" s="121"/>
      <c r="RKW90" s="121"/>
      <c r="RKX90" s="121"/>
      <c r="RKY90" s="121"/>
      <c r="RKZ90" s="121"/>
      <c r="RLA90" s="121"/>
      <c r="RLB90" s="121"/>
      <c r="RLC90" s="121"/>
      <c r="RLD90" s="121"/>
      <c r="RLE90" s="121"/>
      <c r="RLF90" s="121"/>
      <c r="RLG90" s="121"/>
      <c r="RLH90" s="121"/>
      <c r="RLI90" s="121"/>
      <c r="RLJ90" s="121"/>
      <c r="RLK90" s="121"/>
      <c r="RLL90" s="121"/>
      <c r="RLM90" s="121"/>
      <c r="RLN90" s="121"/>
      <c r="RLO90" s="121"/>
      <c r="RLP90" s="121"/>
      <c r="RLQ90" s="121"/>
      <c r="RLR90" s="121"/>
      <c r="RLS90" s="121"/>
      <c r="RLT90" s="121"/>
      <c r="RLU90" s="121"/>
      <c r="RLV90" s="121"/>
      <c r="RLW90" s="121"/>
      <c r="RLX90" s="121"/>
      <c r="RLY90" s="121"/>
      <c r="RLZ90" s="121"/>
      <c r="RMA90" s="121"/>
      <c r="RMB90" s="121"/>
      <c r="RMC90" s="121"/>
      <c r="RMD90" s="121"/>
      <c r="RME90" s="121"/>
      <c r="RMF90" s="121"/>
      <c r="RMG90" s="121"/>
      <c r="RMH90" s="121"/>
      <c r="RMI90" s="121"/>
      <c r="RMJ90" s="121"/>
      <c r="RMK90" s="121"/>
      <c r="RML90" s="121"/>
      <c r="RMM90" s="121"/>
      <c r="RMN90" s="121"/>
      <c r="RMO90" s="121"/>
      <c r="RMP90" s="121"/>
      <c r="RMQ90" s="121"/>
      <c r="RMR90" s="121"/>
      <c r="RMS90" s="121"/>
      <c r="RMT90" s="121"/>
      <c r="RMU90" s="121"/>
      <c r="RMV90" s="121"/>
      <c r="RMW90" s="121"/>
      <c r="RMX90" s="121"/>
      <c r="RMY90" s="121"/>
      <c r="RMZ90" s="121"/>
      <c r="RNA90" s="121"/>
      <c r="RNB90" s="121"/>
      <c r="RNC90" s="121"/>
      <c r="RND90" s="121"/>
      <c r="RNE90" s="121"/>
      <c r="RNF90" s="121"/>
      <c r="RNG90" s="121"/>
      <c r="RNH90" s="121"/>
      <c r="RNI90" s="121"/>
      <c r="RNJ90" s="121"/>
      <c r="RNK90" s="121"/>
      <c r="RNL90" s="121"/>
      <c r="RNM90" s="121"/>
      <c r="RNN90" s="121"/>
      <c r="RNO90" s="121"/>
      <c r="RNP90" s="121"/>
      <c r="RNQ90" s="121"/>
      <c r="RNR90" s="121"/>
      <c r="RNS90" s="121"/>
      <c r="RNT90" s="121"/>
      <c r="RNU90" s="121"/>
      <c r="RNV90" s="121"/>
      <c r="RNW90" s="121"/>
      <c r="RNX90" s="121"/>
      <c r="RNY90" s="121"/>
      <c r="RNZ90" s="121"/>
      <c r="ROA90" s="121"/>
      <c r="ROB90" s="121"/>
      <c r="ROC90" s="121"/>
      <c r="ROD90" s="121"/>
      <c r="ROE90" s="121"/>
      <c r="ROF90" s="121"/>
      <c r="ROG90" s="121"/>
      <c r="ROH90" s="121"/>
      <c r="ROI90" s="121"/>
      <c r="ROJ90" s="121"/>
      <c r="ROK90" s="121"/>
      <c r="ROL90" s="121"/>
      <c r="ROM90" s="121"/>
      <c r="RON90" s="121"/>
      <c r="ROO90" s="121"/>
      <c r="ROP90" s="121"/>
      <c r="ROQ90" s="121"/>
      <c r="ROR90" s="121"/>
      <c r="ROS90" s="121"/>
      <c r="ROT90" s="121"/>
      <c r="ROU90" s="121"/>
      <c r="ROV90" s="121"/>
      <c r="ROW90" s="121"/>
      <c r="ROX90" s="121"/>
      <c r="ROY90" s="121"/>
      <c r="ROZ90" s="121"/>
      <c r="RPA90" s="121"/>
      <c r="RPB90" s="121"/>
      <c r="RPC90" s="121"/>
      <c r="RPD90" s="121"/>
      <c r="RPE90" s="121"/>
      <c r="RPF90" s="121"/>
      <c r="RPG90" s="121"/>
      <c r="RPH90" s="121"/>
      <c r="RPI90" s="121"/>
      <c r="RPJ90" s="121"/>
      <c r="RPK90" s="121"/>
      <c r="RPL90" s="121"/>
      <c r="RPM90" s="121"/>
      <c r="RPN90" s="121"/>
      <c r="RPO90" s="121"/>
      <c r="RPP90" s="121"/>
      <c r="RPQ90" s="121"/>
      <c r="RPR90" s="121"/>
      <c r="RPS90" s="121"/>
      <c r="RPT90" s="121"/>
      <c r="RPU90" s="121"/>
      <c r="RPV90" s="121"/>
      <c r="RPW90" s="121"/>
      <c r="RPX90" s="121"/>
      <c r="RPY90" s="121"/>
      <c r="RPZ90" s="121"/>
      <c r="RQA90" s="121"/>
      <c r="RQB90" s="121"/>
      <c r="RQC90" s="121"/>
      <c r="RQD90" s="121"/>
      <c r="RQE90" s="121"/>
      <c r="RQF90" s="121"/>
      <c r="RQG90" s="121"/>
      <c r="RQH90" s="121"/>
      <c r="RQI90" s="121"/>
      <c r="RQJ90" s="121"/>
      <c r="RQK90" s="121"/>
      <c r="RQL90" s="121"/>
      <c r="RQM90" s="121"/>
      <c r="RQN90" s="121"/>
      <c r="RQO90" s="121"/>
      <c r="RQP90" s="121"/>
      <c r="RQQ90" s="121"/>
      <c r="RQR90" s="121"/>
      <c r="RQS90" s="121"/>
      <c r="RQT90" s="121"/>
      <c r="RQU90" s="121"/>
      <c r="RQV90" s="121"/>
      <c r="RQW90" s="121"/>
      <c r="RQX90" s="121"/>
      <c r="RQY90" s="121"/>
      <c r="RQZ90" s="121"/>
      <c r="RRA90" s="121"/>
      <c r="RRB90" s="121"/>
      <c r="RRC90" s="121"/>
      <c r="RRD90" s="121"/>
      <c r="RRE90" s="121"/>
      <c r="RRF90" s="121"/>
      <c r="RRG90" s="121"/>
      <c r="RRH90" s="121"/>
      <c r="RRI90" s="121"/>
      <c r="RRJ90" s="121"/>
      <c r="RRK90" s="121"/>
      <c r="RRL90" s="121"/>
      <c r="RRM90" s="121"/>
      <c r="RRN90" s="121"/>
      <c r="RRO90" s="121"/>
      <c r="RRP90" s="121"/>
      <c r="RRQ90" s="121"/>
      <c r="RRR90" s="121"/>
      <c r="RRS90" s="121"/>
      <c r="RRT90" s="121"/>
      <c r="RRU90" s="121"/>
      <c r="RRV90" s="121"/>
      <c r="RRW90" s="121"/>
      <c r="RRX90" s="121"/>
      <c r="RRY90" s="121"/>
      <c r="RRZ90" s="121"/>
      <c r="RSA90" s="121"/>
      <c r="RSB90" s="121"/>
      <c r="RSC90" s="121"/>
      <c r="RSD90" s="121"/>
      <c r="RSE90" s="121"/>
      <c r="RSF90" s="121"/>
      <c r="RSG90" s="121"/>
      <c r="RSH90" s="121"/>
      <c r="RSI90" s="121"/>
      <c r="RSJ90" s="121"/>
      <c r="RSK90" s="121"/>
      <c r="RSL90" s="121"/>
      <c r="RSM90" s="121"/>
      <c r="RSN90" s="121"/>
      <c r="RSO90" s="121"/>
      <c r="RSP90" s="121"/>
      <c r="RSQ90" s="121"/>
      <c r="RSR90" s="121"/>
      <c r="RSS90" s="121"/>
      <c r="RST90" s="121"/>
      <c r="RSU90" s="121"/>
      <c r="RSV90" s="121"/>
      <c r="RSW90" s="121"/>
      <c r="RSX90" s="121"/>
      <c r="RSY90" s="121"/>
      <c r="RSZ90" s="121"/>
      <c r="RTA90" s="121"/>
      <c r="RTB90" s="121"/>
      <c r="RTC90" s="121"/>
      <c r="RTD90" s="121"/>
      <c r="RTE90" s="121"/>
      <c r="RTF90" s="121"/>
      <c r="RTG90" s="121"/>
      <c r="RTH90" s="121"/>
      <c r="RTI90" s="121"/>
      <c r="RTJ90" s="121"/>
      <c r="RTK90" s="121"/>
      <c r="RTL90" s="121"/>
      <c r="RTM90" s="121"/>
      <c r="RTN90" s="121"/>
      <c r="RTO90" s="121"/>
      <c r="RTP90" s="121"/>
      <c r="RTQ90" s="121"/>
      <c r="RTR90" s="121"/>
      <c r="RTS90" s="121"/>
      <c r="RTT90" s="121"/>
      <c r="RTU90" s="121"/>
      <c r="RTV90" s="121"/>
      <c r="RTW90" s="121"/>
      <c r="RTX90" s="121"/>
      <c r="RTY90" s="121"/>
      <c r="RTZ90" s="121"/>
      <c r="RUA90" s="121"/>
      <c r="RUB90" s="121"/>
      <c r="RUC90" s="121"/>
      <c r="RUD90" s="121"/>
      <c r="RUE90" s="121"/>
      <c r="RUF90" s="121"/>
      <c r="RUG90" s="121"/>
      <c r="RUH90" s="121"/>
      <c r="RUI90" s="121"/>
      <c r="RUJ90" s="121"/>
      <c r="RUK90" s="121"/>
      <c r="RUL90" s="121"/>
      <c r="RUM90" s="121"/>
      <c r="RUN90" s="121"/>
      <c r="RUO90" s="121"/>
      <c r="RUP90" s="121"/>
      <c r="RUQ90" s="121"/>
      <c r="RUR90" s="121"/>
      <c r="RUS90" s="121"/>
      <c r="RUT90" s="121"/>
      <c r="RUU90" s="121"/>
      <c r="RUV90" s="121"/>
      <c r="RUW90" s="121"/>
      <c r="RUX90" s="121"/>
      <c r="RUY90" s="121"/>
      <c r="RUZ90" s="121"/>
      <c r="RVA90" s="121"/>
      <c r="RVB90" s="121"/>
      <c r="RVC90" s="121"/>
      <c r="RVD90" s="121"/>
      <c r="RVE90" s="121"/>
      <c r="RVF90" s="121"/>
      <c r="RVG90" s="121"/>
      <c r="RVH90" s="121"/>
      <c r="RVI90" s="121"/>
      <c r="RVJ90" s="121"/>
      <c r="RVK90" s="121"/>
      <c r="RVL90" s="121"/>
      <c r="RVM90" s="121"/>
      <c r="RVN90" s="121"/>
      <c r="RVO90" s="121"/>
      <c r="RVP90" s="121"/>
      <c r="RVQ90" s="121"/>
      <c r="RVR90" s="121"/>
      <c r="RVS90" s="121"/>
      <c r="RVT90" s="121"/>
      <c r="RVU90" s="121"/>
      <c r="RVV90" s="121"/>
      <c r="RVW90" s="121"/>
      <c r="RVX90" s="121"/>
      <c r="RVY90" s="121"/>
      <c r="RVZ90" s="121"/>
      <c r="RWA90" s="121"/>
      <c r="RWB90" s="121"/>
      <c r="RWC90" s="121"/>
      <c r="RWD90" s="121"/>
      <c r="RWE90" s="121"/>
      <c r="RWF90" s="121"/>
      <c r="RWG90" s="121"/>
      <c r="RWH90" s="121"/>
      <c r="RWI90" s="121"/>
      <c r="RWJ90" s="121"/>
      <c r="RWK90" s="121"/>
      <c r="RWL90" s="121"/>
      <c r="RWM90" s="121"/>
      <c r="RWN90" s="121"/>
      <c r="RWO90" s="121"/>
      <c r="RWP90" s="121"/>
      <c r="RWQ90" s="121"/>
      <c r="RWR90" s="121"/>
      <c r="RWS90" s="121"/>
      <c r="RWT90" s="121"/>
      <c r="RWU90" s="121"/>
      <c r="RWV90" s="121"/>
      <c r="RWW90" s="121"/>
      <c r="RWX90" s="121"/>
      <c r="RWY90" s="121"/>
      <c r="RWZ90" s="121"/>
      <c r="RXA90" s="121"/>
      <c r="RXB90" s="121"/>
      <c r="RXC90" s="121"/>
      <c r="RXD90" s="121"/>
      <c r="RXE90" s="121"/>
      <c r="RXF90" s="121"/>
      <c r="RXG90" s="121"/>
      <c r="RXH90" s="121"/>
      <c r="RXI90" s="121"/>
      <c r="RXJ90" s="121"/>
      <c r="RXK90" s="121"/>
      <c r="RXL90" s="121"/>
      <c r="RXM90" s="121"/>
      <c r="RXN90" s="121"/>
      <c r="RXO90" s="121"/>
      <c r="RXP90" s="121"/>
      <c r="RXQ90" s="121"/>
      <c r="RXR90" s="121"/>
      <c r="RXS90" s="121"/>
      <c r="RXT90" s="121"/>
      <c r="RXU90" s="121"/>
      <c r="RXV90" s="121"/>
      <c r="RXW90" s="121"/>
      <c r="RXX90" s="121"/>
      <c r="RXY90" s="121"/>
      <c r="RXZ90" s="121"/>
      <c r="RYA90" s="121"/>
      <c r="RYB90" s="121"/>
      <c r="RYC90" s="121"/>
      <c r="RYD90" s="121"/>
      <c r="RYE90" s="121"/>
      <c r="RYF90" s="121"/>
      <c r="RYG90" s="121"/>
      <c r="RYH90" s="121"/>
      <c r="RYI90" s="121"/>
      <c r="RYJ90" s="121"/>
      <c r="RYK90" s="121"/>
      <c r="RYL90" s="121"/>
      <c r="RYM90" s="121"/>
      <c r="RYN90" s="121"/>
      <c r="RYO90" s="121"/>
      <c r="RYP90" s="121"/>
      <c r="RYQ90" s="121"/>
      <c r="RYR90" s="121"/>
      <c r="RYS90" s="121"/>
      <c r="RYT90" s="121"/>
      <c r="RYU90" s="121"/>
      <c r="RYV90" s="121"/>
      <c r="RYW90" s="121"/>
      <c r="RYX90" s="121"/>
      <c r="RYY90" s="121"/>
      <c r="RYZ90" s="121"/>
      <c r="RZA90" s="121"/>
      <c r="RZB90" s="121"/>
      <c r="RZC90" s="121"/>
      <c r="RZD90" s="121"/>
      <c r="RZE90" s="121"/>
      <c r="RZF90" s="121"/>
      <c r="RZG90" s="121"/>
      <c r="RZH90" s="121"/>
      <c r="RZI90" s="121"/>
      <c r="RZJ90" s="121"/>
      <c r="RZK90" s="121"/>
      <c r="RZL90" s="121"/>
      <c r="RZM90" s="121"/>
      <c r="RZN90" s="121"/>
      <c r="RZO90" s="121"/>
      <c r="RZP90" s="121"/>
      <c r="RZQ90" s="121"/>
      <c r="RZR90" s="121"/>
      <c r="RZS90" s="121"/>
      <c r="RZT90" s="121"/>
      <c r="RZU90" s="121"/>
      <c r="RZV90" s="121"/>
      <c r="RZW90" s="121"/>
      <c r="RZX90" s="121"/>
      <c r="RZY90" s="121"/>
      <c r="RZZ90" s="121"/>
      <c r="SAA90" s="121"/>
      <c r="SAB90" s="121"/>
      <c r="SAC90" s="121"/>
      <c r="SAD90" s="121"/>
      <c r="SAE90" s="121"/>
      <c r="SAF90" s="121"/>
      <c r="SAG90" s="121"/>
      <c r="SAH90" s="121"/>
      <c r="SAI90" s="121"/>
      <c r="SAJ90" s="121"/>
      <c r="SAK90" s="121"/>
      <c r="SAL90" s="121"/>
      <c r="SAM90" s="121"/>
      <c r="SAN90" s="121"/>
      <c r="SAO90" s="121"/>
      <c r="SAP90" s="121"/>
      <c r="SAQ90" s="121"/>
      <c r="SAR90" s="121"/>
      <c r="SAS90" s="121"/>
      <c r="SAT90" s="121"/>
      <c r="SAU90" s="121"/>
      <c r="SAV90" s="121"/>
      <c r="SAW90" s="121"/>
      <c r="SAX90" s="121"/>
      <c r="SAY90" s="121"/>
      <c r="SAZ90" s="121"/>
      <c r="SBA90" s="121"/>
      <c r="SBB90" s="121"/>
      <c r="SBC90" s="121"/>
      <c r="SBD90" s="121"/>
      <c r="SBE90" s="121"/>
      <c r="SBF90" s="121"/>
      <c r="SBG90" s="121"/>
      <c r="SBH90" s="121"/>
      <c r="SBI90" s="121"/>
      <c r="SBJ90" s="121"/>
      <c r="SBK90" s="121"/>
      <c r="SBL90" s="121"/>
      <c r="SBM90" s="121"/>
      <c r="SBN90" s="121"/>
      <c r="SBO90" s="121"/>
      <c r="SBP90" s="121"/>
      <c r="SBQ90" s="121"/>
      <c r="SBR90" s="121"/>
      <c r="SBS90" s="121"/>
      <c r="SBT90" s="121"/>
      <c r="SBU90" s="121"/>
      <c r="SBV90" s="121"/>
      <c r="SBW90" s="121"/>
      <c r="SBX90" s="121"/>
      <c r="SBY90" s="121"/>
      <c r="SBZ90" s="121"/>
      <c r="SCA90" s="121"/>
      <c r="SCB90" s="121"/>
      <c r="SCC90" s="121"/>
      <c r="SCD90" s="121"/>
      <c r="SCE90" s="121"/>
      <c r="SCF90" s="121"/>
      <c r="SCG90" s="121"/>
      <c r="SCH90" s="121"/>
      <c r="SCI90" s="121"/>
      <c r="SCJ90" s="121"/>
      <c r="SCK90" s="121"/>
      <c r="SCL90" s="121"/>
      <c r="SCM90" s="121"/>
      <c r="SCN90" s="121"/>
      <c r="SCO90" s="121"/>
      <c r="SCP90" s="121"/>
      <c r="SCQ90" s="121"/>
      <c r="SCR90" s="121"/>
      <c r="SCS90" s="121"/>
      <c r="SCT90" s="121"/>
      <c r="SCU90" s="121"/>
      <c r="SCV90" s="121"/>
      <c r="SCW90" s="121"/>
      <c r="SCX90" s="121"/>
      <c r="SCY90" s="121"/>
      <c r="SCZ90" s="121"/>
      <c r="SDA90" s="121"/>
      <c r="SDB90" s="121"/>
      <c r="SDC90" s="121"/>
      <c r="SDD90" s="121"/>
      <c r="SDE90" s="121"/>
      <c r="SDF90" s="121"/>
      <c r="SDG90" s="121"/>
      <c r="SDH90" s="121"/>
      <c r="SDI90" s="121"/>
      <c r="SDJ90" s="121"/>
      <c r="SDK90" s="121"/>
      <c r="SDL90" s="121"/>
      <c r="SDM90" s="121"/>
      <c r="SDN90" s="121"/>
      <c r="SDO90" s="121"/>
      <c r="SDP90" s="121"/>
      <c r="SDQ90" s="121"/>
      <c r="SDR90" s="121"/>
      <c r="SDS90" s="121"/>
      <c r="SDT90" s="121"/>
      <c r="SDU90" s="121"/>
      <c r="SDV90" s="121"/>
      <c r="SDW90" s="121"/>
      <c r="SDX90" s="121"/>
      <c r="SDY90" s="121"/>
      <c r="SDZ90" s="121"/>
      <c r="SEA90" s="121"/>
      <c r="SEB90" s="121"/>
      <c r="SEC90" s="121"/>
      <c r="SED90" s="121"/>
      <c r="SEE90" s="121"/>
      <c r="SEF90" s="121"/>
      <c r="SEG90" s="121"/>
      <c r="SEH90" s="121"/>
      <c r="SEI90" s="121"/>
      <c r="SEJ90" s="121"/>
      <c r="SEK90" s="121"/>
      <c r="SEL90" s="121"/>
      <c r="SEM90" s="121"/>
      <c r="SEN90" s="121"/>
      <c r="SEO90" s="121"/>
      <c r="SEP90" s="121"/>
      <c r="SEQ90" s="121"/>
      <c r="SER90" s="121"/>
      <c r="SES90" s="121"/>
      <c r="SET90" s="121"/>
      <c r="SEU90" s="121"/>
      <c r="SEV90" s="121"/>
      <c r="SEW90" s="121"/>
      <c r="SEX90" s="121"/>
      <c r="SEY90" s="121"/>
      <c r="SEZ90" s="121"/>
      <c r="SFA90" s="121"/>
      <c r="SFB90" s="121"/>
      <c r="SFC90" s="121"/>
      <c r="SFD90" s="121"/>
      <c r="SFE90" s="121"/>
      <c r="SFF90" s="121"/>
      <c r="SFG90" s="121"/>
      <c r="SFH90" s="121"/>
      <c r="SFI90" s="121"/>
      <c r="SFJ90" s="121"/>
      <c r="SFK90" s="121"/>
      <c r="SFL90" s="121"/>
      <c r="SFM90" s="121"/>
      <c r="SFN90" s="121"/>
      <c r="SFO90" s="121"/>
      <c r="SFP90" s="121"/>
      <c r="SFQ90" s="121"/>
      <c r="SFR90" s="121"/>
      <c r="SFS90" s="121"/>
      <c r="SFT90" s="121"/>
      <c r="SFU90" s="121"/>
      <c r="SFV90" s="121"/>
      <c r="SFW90" s="121"/>
      <c r="SFX90" s="121"/>
      <c r="SFY90" s="121"/>
      <c r="SFZ90" s="121"/>
      <c r="SGA90" s="121"/>
      <c r="SGB90" s="121"/>
      <c r="SGC90" s="121"/>
      <c r="SGD90" s="121"/>
      <c r="SGE90" s="121"/>
      <c r="SGF90" s="121"/>
      <c r="SGG90" s="121"/>
      <c r="SGH90" s="121"/>
      <c r="SGI90" s="121"/>
      <c r="SGJ90" s="121"/>
      <c r="SGK90" s="121"/>
      <c r="SGL90" s="121"/>
      <c r="SGM90" s="121"/>
      <c r="SGN90" s="121"/>
      <c r="SGO90" s="121"/>
      <c r="SGP90" s="121"/>
      <c r="SGQ90" s="121"/>
      <c r="SGR90" s="121"/>
      <c r="SGS90" s="121"/>
      <c r="SGT90" s="121"/>
      <c r="SGU90" s="121"/>
      <c r="SGV90" s="121"/>
      <c r="SGW90" s="121"/>
      <c r="SGX90" s="121"/>
      <c r="SGY90" s="121"/>
      <c r="SGZ90" s="121"/>
      <c r="SHA90" s="121"/>
      <c r="SHB90" s="121"/>
      <c r="SHC90" s="121"/>
      <c r="SHD90" s="121"/>
      <c r="SHE90" s="121"/>
      <c r="SHF90" s="121"/>
      <c r="SHG90" s="121"/>
      <c r="SHH90" s="121"/>
      <c r="SHI90" s="121"/>
      <c r="SHJ90" s="121"/>
      <c r="SHK90" s="121"/>
      <c r="SHL90" s="121"/>
      <c r="SHM90" s="121"/>
      <c r="SHN90" s="121"/>
      <c r="SHO90" s="121"/>
      <c r="SHP90" s="121"/>
      <c r="SHQ90" s="121"/>
      <c r="SHR90" s="121"/>
      <c r="SHS90" s="121"/>
      <c r="SHT90" s="121"/>
      <c r="SHU90" s="121"/>
      <c r="SHV90" s="121"/>
      <c r="SHW90" s="121"/>
      <c r="SHX90" s="121"/>
      <c r="SHY90" s="121"/>
      <c r="SHZ90" s="121"/>
      <c r="SIA90" s="121"/>
      <c r="SIB90" s="121"/>
      <c r="SIC90" s="121"/>
      <c r="SID90" s="121"/>
      <c r="SIE90" s="121"/>
      <c r="SIF90" s="121"/>
      <c r="SIG90" s="121"/>
      <c r="SIH90" s="121"/>
      <c r="SII90" s="121"/>
      <c r="SIJ90" s="121"/>
      <c r="SIK90" s="121"/>
      <c r="SIL90" s="121"/>
      <c r="SIM90" s="121"/>
      <c r="SIN90" s="121"/>
      <c r="SIO90" s="121"/>
      <c r="SIP90" s="121"/>
      <c r="SIQ90" s="121"/>
      <c r="SIR90" s="121"/>
      <c r="SIS90" s="121"/>
      <c r="SIT90" s="121"/>
      <c r="SIU90" s="121"/>
      <c r="SIV90" s="121"/>
      <c r="SIW90" s="121"/>
      <c r="SIX90" s="121"/>
      <c r="SIY90" s="121"/>
      <c r="SIZ90" s="121"/>
      <c r="SJA90" s="121"/>
      <c r="SJB90" s="121"/>
      <c r="SJC90" s="121"/>
      <c r="SJD90" s="121"/>
      <c r="SJE90" s="121"/>
      <c r="SJF90" s="121"/>
      <c r="SJG90" s="121"/>
      <c r="SJH90" s="121"/>
      <c r="SJI90" s="121"/>
      <c r="SJJ90" s="121"/>
      <c r="SJK90" s="121"/>
      <c r="SJL90" s="121"/>
      <c r="SJM90" s="121"/>
      <c r="SJN90" s="121"/>
      <c r="SJO90" s="121"/>
      <c r="SJP90" s="121"/>
      <c r="SJQ90" s="121"/>
      <c r="SJR90" s="121"/>
      <c r="SJS90" s="121"/>
      <c r="SJT90" s="121"/>
      <c r="SJU90" s="121"/>
      <c r="SJV90" s="121"/>
      <c r="SJW90" s="121"/>
      <c r="SJX90" s="121"/>
      <c r="SJY90" s="121"/>
      <c r="SJZ90" s="121"/>
      <c r="SKA90" s="121"/>
      <c r="SKB90" s="121"/>
      <c r="SKC90" s="121"/>
      <c r="SKD90" s="121"/>
      <c r="SKE90" s="121"/>
      <c r="SKF90" s="121"/>
      <c r="SKG90" s="121"/>
      <c r="SKH90" s="121"/>
      <c r="SKI90" s="121"/>
      <c r="SKJ90" s="121"/>
      <c r="SKK90" s="121"/>
      <c r="SKL90" s="121"/>
      <c r="SKM90" s="121"/>
      <c r="SKN90" s="121"/>
      <c r="SKO90" s="121"/>
      <c r="SKP90" s="121"/>
      <c r="SKQ90" s="121"/>
      <c r="SKR90" s="121"/>
      <c r="SKS90" s="121"/>
      <c r="SKT90" s="121"/>
      <c r="SKU90" s="121"/>
      <c r="SKV90" s="121"/>
      <c r="SKW90" s="121"/>
      <c r="SKX90" s="121"/>
      <c r="SKY90" s="121"/>
      <c r="SKZ90" s="121"/>
      <c r="SLA90" s="121"/>
      <c r="SLB90" s="121"/>
      <c r="SLC90" s="121"/>
      <c r="SLD90" s="121"/>
      <c r="SLE90" s="121"/>
      <c r="SLF90" s="121"/>
      <c r="SLG90" s="121"/>
      <c r="SLH90" s="121"/>
      <c r="SLI90" s="121"/>
      <c r="SLJ90" s="121"/>
      <c r="SLK90" s="121"/>
      <c r="SLL90" s="121"/>
      <c r="SLM90" s="121"/>
      <c r="SLN90" s="121"/>
      <c r="SLO90" s="121"/>
      <c r="SLP90" s="121"/>
      <c r="SLQ90" s="121"/>
      <c r="SLR90" s="121"/>
      <c r="SLS90" s="121"/>
      <c r="SLT90" s="121"/>
      <c r="SLU90" s="121"/>
      <c r="SLV90" s="121"/>
      <c r="SLW90" s="121"/>
      <c r="SLX90" s="121"/>
      <c r="SLY90" s="121"/>
      <c r="SLZ90" s="121"/>
      <c r="SMA90" s="121"/>
      <c r="SMB90" s="121"/>
      <c r="SMC90" s="121"/>
      <c r="SMD90" s="121"/>
      <c r="SME90" s="121"/>
      <c r="SMF90" s="121"/>
      <c r="SMG90" s="121"/>
      <c r="SMH90" s="121"/>
      <c r="SMI90" s="121"/>
      <c r="SMJ90" s="121"/>
      <c r="SMK90" s="121"/>
      <c r="SML90" s="121"/>
      <c r="SMM90" s="121"/>
      <c r="SMN90" s="121"/>
      <c r="SMO90" s="121"/>
      <c r="SMP90" s="121"/>
      <c r="SMQ90" s="121"/>
      <c r="SMR90" s="121"/>
      <c r="SMS90" s="121"/>
      <c r="SMT90" s="121"/>
      <c r="SMU90" s="121"/>
      <c r="SMV90" s="121"/>
      <c r="SMW90" s="121"/>
      <c r="SMX90" s="121"/>
      <c r="SMY90" s="121"/>
      <c r="SMZ90" s="121"/>
      <c r="SNA90" s="121"/>
      <c r="SNB90" s="121"/>
      <c r="SNC90" s="121"/>
      <c r="SND90" s="121"/>
      <c r="SNE90" s="121"/>
      <c r="SNF90" s="121"/>
      <c r="SNG90" s="121"/>
      <c r="SNH90" s="121"/>
      <c r="SNI90" s="121"/>
      <c r="SNJ90" s="121"/>
      <c r="SNK90" s="121"/>
      <c r="SNL90" s="121"/>
      <c r="SNM90" s="121"/>
      <c r="SNN90" s="121"/>
      <c r="SNO90" s="121"/>
      <c r="SNP90" s="121"/>
      <c r="SNQ90" s="121"/>
      <c r="SNR90" s="121"/>
      <c r="SNS90" s="121"/>
      <c r="SNT90" s="121"/>
      <c r="SNU90" s="121"/>
      <c r="SNV90" s="121"/>
      <c r="SNW90" s="121"/>
      <c r="SNX90" s="121"/>
      <c r="SNY90" s="121"/>
      <c r="SNZ90" s="121"/>
      <c r="SOA90" s="121"/>
      <c r="SOB90" s="121"/>
      <c r="SOC90" s="121"/>
      <c r="SOD90" s="121"/>
      <c r="SOE90" s="121"/>
      <c r="SOF90" s="121"/>
      <c r="SOG90" s="121"/>
      <c r="SOH90" s="121"/>
      <c r="SOI90" s="121"/>
      <c r="SOJ90" s="121"/>
      <c r="SOK90" s="121"/>
      <c r="SOL90" s="121"/>
      <c r="SOM90" s="121"/>
      <c r="SON90" s="121"/>
      <c r="SOO90" s="121"/>
      <c r="SOP90" s="121"/>
      <c r="SOQ90" s="121"/>
      <c r="SOR90" s="121"/>
      <c r="SOS90" s="121"/>
      <c r="SOT90" s="121"/>
      <c r="SOU90" s="121"/>
      <c r="SOV90" s="121"/>
      <c r="SOW90" s="121"/>
      <c r="SOX90" s="121"/>
      <c r="SOY90" s="121"/>
      <c r="SOZ90" s="121"/>
      <c r="SPA90" s="121"/>
      <c r="SPB90" s="121"/>
      <c r="SPC90" s="121"/>
      <c r="SPD90" s="121"/>
      <c r="SPE90" s="121"/>
      <c r="SPF90" s="121"/>
      <c r="SPG90" s="121"/>
      <c r="SPH90" s="121"/>
      <c r="SPI90" s="121"/>
      <c r="SPJ90" s="121"/>
      <c r="SPK90" s="121"/>
      <c r="SPL90" s="121"/>
      <c r="SPM90" s="121"/>
      <c r="SPN90" s="121"/>
      <c r="SPO90" s="121"/>
      <c r="SPP90" s="121"/>
      <c r="SPQ90" s="121"/>
      <c r="SPR90" s="121"/>
      <c r="SPS90" s="121"/>
      <c r="SPT90" s="121"/>
      <c r="SPU90" s="121"/>
      <c r="SPV90" s="121"/>
      <c r="SPW90" s="121"/>
      <c r="SPX90" s="121"/>
      <c r="SPY90" s="121"/>
      <c r="SPZ90" s="121"/>
      <c r="SQA90" s="121"/>
      <c r="SQB90" s="121"/>
      <c r="SQC90" s="121"/>
      <c r="SQD90" s="121"/>
      <c r="SQE90" s="121"/>
      <c r="SQF90" s="121"/>
      <c r="SQG90" s="121"/>
      <c r="SQH90" s="121"/>
      <c r="SQI90" s="121"/>
      <c r="SQJ90" s="121"/>
      <c r="SQK90" s="121"/>
      <c r="SQL90" s="121"/>
      <c r="SQM90" s="121"/>
      <c r="SQN90" s="121"/>
      <c r="SQO90" s="121"/>
      <c r="SQP90" s="121"/>
      <c r="SQQ90" s="121"/>
      <c r="SQR90" s="121"/>
      <c r="SQS90" s="121"/>
      <c r="SQT90" s="121"/>
      <c r="SQU90" s="121"/>
      <c r="SQV90" s="121"/>
      <c r="SQW90" s="121"/>
      <c r="SQX90" s="121"/>
      <c r="SQY90" s="121"/>
      <c r="SQZ90" s="121"/>
      <c r="SRA90" s="121"/>
      <c r="SRB90" s="121"/>
      <c r="SRC90" s="121"/>
      <c r="SRD90" s="121"/>
      <c r="SRE90" s="121"/>
      <c r="SRF90" s="121"/>
      <c r="SRG90" s="121"/>
      <c r="SRH90" s="121"/>
      <c r="SRI90" s="121"/>
      <c r="SRJ90" s="121"/>
      <c r="SRK90" s="121"/>
      <c r="SRL90" s="121"/>
      <c r="SRM90" s="121"/>
      <c r="SRN90" s="121"/>
      <c r="SRO90" s="121"/>
      <c r="SRP90" s="121"/>
      <c r="SRQ90" s="121"/>
      <c r="SRR90" s="121"/>
      <c r="SRS90" s="121"/>
      <c r="SRT90" s="121"/>
      <c r="SRU90" s="121"/>
      <c r="SRV90" s="121"/>
      <c r="SRW90" s="121"/>
      <c r="SRX90" s="121"/>
      <c r="SRY90" s="121"/>
      <c r="SRZ90" s="121"/>
      <c r="SSA90" s="121"/>
      <c r="SSB90" s="121"/>
      <c r="SSC90" s="121"/>
      <c r="SSD90" s="121"/>
      <c r="SSE90" s="121"/>
      <c r="SSF90" s="121"/>
      <c r="SSG90" s="121"/>
      <c r="SSH90" s="121"/>
      <c r="SSI90" s="121"/>
      <c r="SSJ90" s="121"/>
      <c r="SSK90" s="121"/>
      <c r="SSL90" s="121"/>
      <c r="SSM90" s="121"/>
      <c r="SSN90" s="121"/>
      <c r="SSO90" s="121"/>
      <c r="SSP90" s="121"/>
      <c r="SSQ90" s="121"/>
      <c r="SSR90" s="121"/>
      <c r="SSS90" s="121"/>
      <c r="SST90" s="121"/>
      <c r="SSU90" s="121"/>
      <c r="SSV90" s="121"/>
      <c r="SSW90" s="121"/>
      <c r="SSX90" s="121"/>
      <c r="SSY90" s="121"/>
      <c r="SSZ90" s="121"/>
      <c r="STA90" s="121"/>
      <c r="STB90" s="121"/>
      <c r="STC90" s="121"/>
      <c r="STD90" s="121"/>
      <c r="STE90" s="121"/>
      <c r="STF90" s="121"/>
      <c r="STG90" s="121"/>
      <c r="STH90" s="121"/>
      <c r="STI90" s="121"/>
      <c r="STJ90" s="121"/>
      <c r="STK90" s="121"/>
      <c r="STL90" s="121"/>
      <c r="STM90" s="121"/>
      <c r="STN90" s="121"/>
      <c r="STO90" s="121"/>
      <c r="STP90" s="121"/>
      <c r="STQ90" s="121"/>
      <c r="STR90" s="121"/>
      <c r="STS90" s="121"/>
      <c r="STT90" s="121"/>
      <c r="STU90" s="121"/>
      <c r="STV90" s="121"/>
      <c r="STW90" s="121"/>
      <c r="STX90" s="121"/>
      <c r="STY90" s="121"/>
      <c r="STZ90" s="121"/>
      <c r="SUA90" s="121"/>
      <c r="SUB90" s="121"/>
      <c r="SUC90" s="121"/>
      <c r="SUD90" s="121"/>
      <c r="SUE90" s="121"/>
      <c r="SUF90" s="121"/>
      <c r="SUG90" s="121"/>
      <c r="SUH90" s="121"/>
      <c r="SUI90" s="121"/>
      <c r="SUJ90" s="121"/>
      <c r="SUK90" s="121"/>
      <c r="SUL90" s="121"/>
      <c r="SUM90" s="121"/>
      <c r="SUN90" s="121"/>
      <c r="SUO90" s="121"/>
      <c r="SUP90" s="121"/>
      <c r="SUQ90" s="121"/>
      <c r="SUR90" s="121"/>
      <c r="SUS90" s="121"/>
      <c r="SUT90" s="121"/>
      <c r="SUU90" s="121"/>
      <c r="SUV90" s="121"/>
      <c r="SUW90" s="121"/>
      <c r="SUX90" s="121"/>
      <c r="SUY90" s="121"/>
      <c r="SUZ90" s="121"/>
      <c r="SVA90" s="121"/>
      <c r="SVB90" s="121"/>
      <c r="SVC90" s="121"/>
      <c r="SVD90" s="121"/>
      <c r="SVE90" s="121"/>
      <c r="SVF90" s="121"/>
      <c r="SVG90" s="121"/>
      <c r="SVH90" s="121"/>
      <c r="SVI90" s="121"/>
      <c r="SVJ90" s="121"/>
      <c r="SVK90" s="121"/>
      <c r="SVL90" s="121"/>
      <c r="SVM90" s="121"/>
      <c r="SVN90" s="121"/>
      <c r="SVO90" s="121"/>
      <c r="SVP90" s="121"/>
      <c r="SVQ90" s="121"/>
      <c r="SVR90" s="121"/>
      <c r="SVS90" s="121"/>
      <c r="SVT90" s="121"/>
      <c r="SVU90" s="121"/>
      <c r="SVV90" s="121"/>
      <c r="SVW90" s="121"/>
      <c r="SVX90" s="121"/>
      <c r="SVY90" s="121"/>
      <c r="SVZ90" s="121"/>
      <c r="SWA90" s="121"/>
      <c r="SWB90" s="121"/>
      <c r="SWC90" s="121"/>
      <c r="SWD90" s="121"/>
      <c r="SWE90" s="121"/>
      <c r="SWF90" s="121"/>
      <c r="SWG90" s="121"/>
      <c r="SWH90" s="121"/>
      <c r="SWI90" s="121"/>
      <c r="SWJ90" s="121"/>
      <c r="SWK90" s="121"/>
      <c r="SWL90" s="121"/>
      <c r="SWM90" s="121"/>
      <c r="SWN90" s="121"/>
      <c r="SWO90" s="121"/>
      <c r="SWP90" s="121"/>
      <c r="SWQ90" s="121"/>
      <c r="SWR90" s="121"/>
      <c r="SWS90" s="121"/>
      <c r="SWT90" s="121"/>
      <c r="SWU90" s="121"/>
      <c r="SWV90" s="121"/>
      <c r="SWW90" s="121"/>
      <c r="SWX90" s="121"/>
      <c r="SWY90" s="121"/>
      <c r="SWZ90" s="121"/>
      <c r="SXA90" s="121"/>
      <c r="SXB90" s="121"/>
      <c r="SXC90" s="121"/>
      <c r="SXD90" s="121"/>
      <c r="SXE90" s="121"/>
      <c r="SXF90" s="121"/>
      <c r="SXG90" s="121"/>
      <c r="SXH90" s="121"/>
      <c r="SXI90" s="121"/>
      <c r="SXJ90" s="121"/>
      <c r="SXK90" s="121"/>
      <c r="SXL90" s="121"/>
      <c r="SXM90" s="121"/>
      <c r="SXN90" s="121"/>
      <c r="SXO90" s="121"/>
      <c r="SXP90" s="121"/>
      <c r="SXQ90" s="121"/>
      <c r="SXR90" s="121"/>
      <c r="SXS90" s="121"/>
      <c r="SXT90" s="121"/>
      <c r="SXU90" s="121"/>
      <c r="SXV90" s="121"/>
      <c r="SXW90" s="121"/>
      <c r="SXX90" s="121"/>
      <c r="SXY90" s="121"/>
      <c r="SXZ90" s="121"/>
      <c r="SYA90" s="121"/>
      <c r="SYB90" s="121"/>
      <c r="SYC90" s="121"/>
      <c r="SYD90" s="121"/>
      <c r="SYE90" s="121"/>
      <c r="SYF90" s="121"/>
      <c r="SYG90" s="121"/>
      <c r="SYH90" s="121"/>
      <c r="SYI90" s="121"/>
      <c r="SYJ90" s="121"/>
      <c r="SYK90" s="121"/>
      <c r="SYL90" s="121"/>
      <c r="SYM90" s="121"/>
      <c r="SYN90" s="121"/>
      <c r="SYO90" s="121"/>
      <c r="SYP90" s="121"/>
      <c r="SYQ90" s="121"/>
      <c r="SYR90" s="121"/>
      <c r="SYS90" s="121"/>
      <c r="SYT90" s="121"/>
      <c r="SYU90" s="121"/>
      <c r="SYV90" s="121"/>
      <c r="SYW90" s="121"/>
      <c r="SYX90" s="121"/>
      <c r="SYY90" s="121"/>
      <c r="SYZ90" s="121"/>
      <c r="SZA90" s="121"/>
      <c r="SZB90" s="121"/>
      <c r="SZC90" s="121"/>
      <c r="SZD90" s="121"/>
      <c r="SZE90" s="121"/>
      <c r="SZF90" s="121"/>
      <c r="SZG90" s="121"/>
      <c r="SZH90" s="121"/>
      <c r="SZI90" s="121"/>
      <c r="SZJ90" s="121"/>
      <c r="SZK90" s="121"/>
      <c r="SZL90" s="121"/>
      <c r="SZM90" s="121"/>
      <c r="SZN90" s="121"/>
      <c r="SZO90" s="121"/>
      <c r="SZP90" s="121"/>
      <c r="SZQ90" s="121"/>
      <c r="SZR90" s="121"/>
      <c r="SZS90" s="121"/>
      <c r="SZT90" s="121"/>
      <c r="SZU90" s="121"/>
      <c r="SZV90" s="121"/>
      <c r="SZW90" s="121"/>
      <c r="SZX90" s="121"/>
      <c r="SZY90" s="121"/>
      <c r="SZZ90" s="121"/>
      <c r="TAA90" s="121"/>
      <c r="TAB90" s="121"/>
      <c r="TAC90" s="121"/>
      <c r="TAD90" s="121"/>
      <c r="TAE90" s="121"/>
      <c r="TAF90" s="121"/>
      <c r="TAG90" s="121"/>
      <c r="TAH90" s="121"/>
      <c r="TAI90" s="121"/>
      <c r="TAJ90" s="121"/>
      <c r="TAK90" s="121"/>
      <c r="TAL90" s="121"/>
      <c r="TAM90" s="121"/>
      <c r="TAN90" s="121"/>
      <c r="TAO90" s="121"/>
      <c r="TAP90" s="121"/>
      <c r="TAQ90" s="121"/>
      <c r="TAR90" s="121"/>
      <c r="TAS90" s="121"/>
      <c r="TAT90" s="121"/>
      <c r="TAU90" s="121"/>
      <c r="TAV90" s="121"/>
      <c r="TAW90" s="121"/>
      <c r="TAX90" s="121"/>
      <c r="TAY90" s="121"/>
      <c r="TAZ90" s="121"/>
      <c r="TBA90" s="121"/>
      <c r="TBB90" s="121"/>
      <c r="TBC90" s="121"/>
      <c r="TBD90" s="121"/>
      <c r="TBE90" s="121"/>
      <c r="TBF90" s="121"/>
      <c r="TBG90" s="121"/>
      <c r="TBH90" s="121"/>
      <c r="TBI90" s="121"/>
      <c r="TBJ90" s="121"/>
      <c r="TBK90" s="121"/>
      <c r="TBL90" s="121"/>
      <c r="TBM90" s="121"/>
      <c r="TBN90" s="121"/>
      <c r="TBO90" s="121"/>
      <c r="TBP90" s="121"/>
      <c r="TBQ90" s="121"/>
      <c r="TBR90" s="121"/>
      <c r="TBS90" s="121"/>
      <c r="TBT90" s="121"/>
      <c r="TBU90" s="121"/>
      <c r="TBV90" s="121"/>
      <c r="TBW90" s="121"/>
      <c r="TBX90" s="121"/>
      <c r="TBY90" s="121"/>
      <c r="TBZ90" s="121"/>
      <c r="TCA90" s="121"/>
      <c r="TCB90" s="121"/>
      <c r="TCC90" s="121"/>
      <c r="TCD90" s="121"/>
      <c r="TCE90" s="121"/>
      <c r="TCF90" s="121"/>
      <c r="TCG90" s="121"/>
      <c r="TCH90" s="121"/>
      <c r="TCI90" s="121"/>
      <c r="TCJ90" s="121"/>
      <c r="TCK90" s="121"/>
      <c r="TCL90" s="121"/>
      <c r="TCM90" s="121"/>
      <c r="TCN90" s="121"/>
      <c r="TCO90" s="121"/>
      <c r="TCP90" s="121"/>
      <c r="TCQ90" s="121"/>
      <c r="TCR90" s="121"/>
      <c r="TCS90" s="121"/>
      <c r="TCT90" s="121"/>
      <c r="TCU90" s="121"/>
      <c r="TCV90" s="121"/>
      <c r="TCW90" s="121"/>
      <c r="TCX90" s="121"/>
      <c r="TCY90" s="121"/>
      <c r="TCZ90" s="121"/>
      <c r="TDA90" s="121"/>
      <c r="TDB90" s="121"/>
      <c r="TDC90" s="121"/>
      <c r="TDD90" s="121"/>
      <c r="TDE90" s="121"/>
      <c r="TDF90" s="121"/>
      <c r="TDG90" s="121"/>
      <c r="TDH90" s="121"/>
      <c r="TDI90" s="121"/>
      <c r="TDJ90" s="121"/>
      <c r="TDK90" s="121"/>
      <c r="TDL90" s="121"/>
      <c r="TDM90" s="121"/>
      <c r="TDN90" s="121"/>
      <c r="TDO90" s="121"/>
      <c r="TDP90" s="121"/>
      <c r="TDQ90" s="121"/>
      <c r="TDR90" s="121"/>
      <c r="TDS90" s="121"/>
      <c r="TDT90" s="121"/>
      <c r="TDU90" s="121"/>
      <c r="TDV90" s="121"/>
      <c r="TDW90" s="121"/>
      <c r="TDX90" s="121"/>
      <c r="TDY90" s="121"/>
      <c r="TDZ90" s="121"/>
      <c r="TEA90" s="121"/>
      <c r="TEB90" s="121"/>
      <c r="TEC90" s="121"/>
      <c r="TED90" s="121"/>
      <c r="TEE90" s="121"/>
      <c r="TEF90" s="121"/>
      <c r="TEG90" s="121"/>
      <c r="TEH90" s="121"/>
      <c r="TEI90" s="121"/>
      <c r="TEJ90" s="121"/>
      <c r="TEK90" s="121"/>
      <c r="TEL90" s="121"/>
      <c r="TEM90" s="121"/>
      <c r="TEN90" s="121"/>
      <c r="TEO90" s="121"/>
      <c r="TEP90" s="121"/>
      <c r="TEQ90" s="121"/>
      <c r="TER90" s="121"/>
      <c r="TES90" s="121"/>
      <c r="TET90" s="121"/>
      <c r="TEU90" s="121"/>
      <c r="TEV90" s="121"/>
      <c r="TEW90" s="121"/>
      <c r="TEX90" s="121"/>
      <c r="TEY90" s="121"/>
      <c r="TEZ90" s="121"/>
      <c r="TFA90" s="121"/>
      <c r="TFB90" s="121"/>
      <c r="TFC90" s="121"/>
      <c r="TFD90" s="121"/>
      <c r="TFE90" s="121"/>
      <c r="TFF90" s="121"/>
      <c r="TFG90" s="121"/>
      <c r="TFH90" s="121"/>
      <c r="TFI90" s="121"/>
      <c r="TFJ90" s="121"/>
      <c r="TFK90" s="121"/>
      <c r="TFL90" s="121"/>
      <c r="TFM90" s="121"/>
      <c r="TFN90" s="121"/>
      <c r="TFO90" s="121"/>
      <c r="TFP90" s="121"/>
      <c r="TFQ90" s="121"/>
      <c r="TFR90" s="121"/>
      <c r="TFS90" s="121"/>
      <c r="TFT90" s="121"/>
      <c r="TFU90" s="121"/>
      <c r="TFV90" s="121"/>
      <c r="TFW90" s="121"/>
      <c r="TFX90" s="121"/>
      <c r="TFY90" s="121"/>
      <c r="TFZ90" s="121"/>
      <c r="TGA90" s="121"/>
      <c r="TGB90" s="121"/>
      <c r="TGC90" s="121"/>
      <c r="TGD90" s="121"/>
      <c r="TGE90" s="121"/>
      <c r="TGF90" s="121"/>
      <c r="TGG90" s="121"/>
      <c r="TGH90" s="121"/>
      <c r="TGI90" s="121"/>
      <c r="TGJ90" s="121"/>
      <c r="TGK90" s="121"/>
      <c r="TGL90" s="121"/>
      <c r="TGM90" s="121"/>
      <c r="TGN90" s="121"/>
      <c r="TGO90" s="121"/>
      <c r="TGP90" s="121"/>
      <c r="TGQ90" s="121"/>
      <c r="TGR90" s="121"/>
      <c r="TGS90" s="121"/>
      <c r="TGT90" s="121"/>
      <c r="TGU90" s="121"/>
      <c r="TGV90" s="121"/>
      <c r="TGW90" s="121"/>
      <c r="TGX90" s="121"/>
      <c r="TGY90" s="121"/>
      <c r="TGZ90" s="121"/>
      <c r="THA90" s="121"/>
      <c r="THB90" s="121"/>
      <c r="THC90" s="121"/>
      <c r="THD90" s="121"/>
      <c r="THE90" s="121"/>
      <c r="THF90" s="121"/>
      <c r="THG90" s="121"/>
      <c r="THH90" s="121"/>
      <c r="THI90" s="121"/>
      <c r="THJ90" s="121"/>
      <c r="THK90" s="121"/>
      <c r="THL90" s="121"/>
      <c r="THM90" s="121"/>
      <c r="THN90" s="121"/>
      <c r="THO90" s="121"/>
      <c r="THP90" s="121"/>
      <c r="THQ90" s="121"/>
      <c r="THR90" s="121"/>
      <c r="THS90" s="121"/>
      <c r="THT90" s="121"/>
      <c r="THU90" s="121"/>
      <c r="THV90" s="121"/>
      <c r="THW90" s="121"/>
      <c r="THX90" s="121"/>
      <c r="THY90" s="121"/>
      <c r="THZ90" s="121"/>
      <c r="TIA90" s="121"/>
      <c r="TIB90" s="121"/>
      <c r="TIC90" s="121"/>
      <c r="TID90" s="121"/>
      <c r="TIE90" s="121"/>
      <c r="TIF90" s="121"/>
      <c r="TIG90" s="121"/>
      <c r="TIH90" s="121"/>
      <c r="TII90" s="121"/>
      <c r="TIJ90" s="121"/>
      <c r="TIK90" s="121"/>
      <c r="TIL90" s="121"/>
      <c r="TIM90" s="121"/>
      <c r="TIN90" s="121"/>
      <c r="TIO90" s="121"/>
      <c r="TIP90" s="121"/>
      <c r="TIQ90" s="121"/>
      <c r="TIR90" s="121"/>
      <c r="TIS90" s="121"/>
      <c r="TIT90" s="121"/>
      <c r="TIU90" s="121"/>
      <c r="TIV90" s="121"/>
      <c r="TIW90" s="121"/>
      <c r="TIX90" s="121"/>
      <c r="TIY90" s="121"/>
      <c r="TIZ90" s="121"/>
      <c r="TJA90" s="121"/>
      <c r="TJB90" s="121"/>
      <c r="TJC90" s="121"/>
      <c r="TJD90" s="121"/>
      <c r="TJE90" s="121"/>
      <c r="TJF90" s="121"/>
      <c r="TJG90" s="121"/>
      <c r="TJH90" s="121"/>
      <c r="TJI90" s="121"/>
      <c r="TJJ90" s="121"/>
      <c r="TJK90" s="121"/>
      <c r="TJL90" s="121"/>
      <c r="TJM90" s="121"/>
      <c r="TJN90" s="121"/>
      <c r="TJO90" s="121"/>
      <c r="TJP90" s="121"/>
      <c r="TJQ90" s="121"/>
      <c r="TJR90" s="121"/>
      <c r="TJS90" s="121"/>
      <c r="TJT90" s="121"/>
      <c r="TJU90" s="121"/>
      <c r="TJV90" s="121"/>
      <c r="TJW90" s="121"/>
      <c r="TJX90" s="121"/>
      <c r="TJY90" s="121"/>
      <c r="TJZ90" s="121"/>
      <c r="TKA90" s="121"/>
      <c r="TKB90" s="121"/>
      <c r="TKC90" s="121"/>
      <c r="TKD90" s="121"/>
      <c r="TKE90" s="121"/>
      <c r="TKF90" s="121"/>
      <c r="TKG90" s="121"/>
      <c r="TKH90" s="121"/>
      <c r="TKI90" s="121"/>
      <c r="TKJ90" s="121"/>
      <c r="TKK90" s="121"/>
      <c r="TKL90" s="121"/>
      <c r="TKM90" s="121"/>
      <c r="TKN90" s="121"/>
      <c r="TKO90" s="121"/>
      <c r="TKP90" s="121"/>
      <c r="TKQ90" s="121"/>
      <c r="TKR90" s="121"/>
      <c r="TKS90" s="121"/>
      <c r="TKT90" s="121"/>
      <c r="TKU90" s="121"/>
      <c r="TKV90" s="121"/>
      <c r="TKW90" s="121"/>
      <c r="TKX90" s="121"/>
      <c r="TKY90" s="121"/>
      <c r="TKZ90" s="121"/>
      <c r="TLA90" s="121"/>
      <c r="TLB90" s="121"/>
      <c r="TLC90" s="121"/>
      <c r="TLD90" s="121"/>
      <c r="TLE90" s="121"/>
      <c r="TLF90" s="121"/>
      <c r="TLG90" s="121"/>
      <c r="TLH90" s="121"/>
      <c r="TLI90" s="121"/>
      <c r="TLJ90" s="121"/>
      <c r="TLK90" s="121"/>
      <c r="TLL90" s="121"/>
      <c r="TLM90" s="121"/>
      <c r="TLN90" s="121"/>
      <c r="TLO90" s="121"/>
      <c r="TLP90" s="121"/>
      <c r="TLQ90" s="121"/>
      <c r="TLR90" s="121"/>
      <c r="TLS90" s="121"/>
      <c r="TLT90" s="121"/>
      <c r="TLU90" s="121"/>
      <c r="TLV90" s="121"/>
      <c r="TLW90" s="121"/>
      <c r="TLX90" s="121"/>
      <c r="TLY90" s="121"/>
      <c r="TLZ90" s="121"/>
      <c r="TMA90" s="121"/>
      <c r="TMB90" s="121"/>
      <c r="TMC90" s="121"/>
      <c r="TMD90" s="121"/>
      <c r="TME90" s="121"/>
      <c r="TMF90" s="121"/>
      <c r="TMG90" s="121"/>
      <c r="TMH90" s="121"/>
      <c r="TMI90" s="121"/>
      <c r="TMJ90" s="121"/>
      <c r="TMK90" s="121"/>
      <c r="TML90" s="121"/>
      <c r="TMM90" s="121"/>
      <c r="TMN90" s="121"/>
      <c r="TMO90" s="121"/>
      <c r="TMP90" s="121"/>
      <c r="TMQ90" s="121"/>
      <c r="TMR90" s="121"/>
      <c r="TMS90" s="121"/>
      <c r="TMT90" s="121"/>
      <c r="TMU90" s="121"/>
      <c r="TMV90" s="121"/>
      <c r="TMW90" s="121"/>
      <c r="TMX90" s="121"/>
      <c r="TMY90" s="121"/>
      <c r="TMZ90" s="121"/>
      <c r="TNA90" s="121"/>
      <c r="TNB90" s="121"/>
      <c r="TNC90" s="121"/>
      <c r="TND90" s="121"/>
      <c r="TNE90" s="121"/>
      <c r="TNF90" s="121"/>
      <c r="TNG90" s="121"/>
      <c r="TNH90" s="121"/>
      <c r="TNI90" s="121"/>
      <c r="TNJ90" s="121"/>
      <c r="TNK90" s="121"/>
      <c r="TNL90" s="121"/>
      <c r="TNM90" s="121"/>
      <c r="TNN90" s="121"/>
      <c r="TNO90" s="121"/>
      <c r="TNP90" s="121"/>
      <c r="TNQ90" s="121"/>
      <c r="TNR90" s="121"/>
      <c r="TNS90" s="121"/>
      <c r="TNT90" s="121"/>
      <c r="TNU90" s="121"/>
      <c r="TNV90" s="121"/>
      <c r="TNW90" s="121"/>
      <c r="TNX90" s="121"/>
      <c r="TNY90" s="121"/>
      <c r="TNZ90" s="121"/>
      <c r="TOA90" s="121"/>
      <c r="TOB90" s="121"/>
      <c r="TOC90" s="121"/>
      <c r="TOD90" s="121"/>
      <c r="TOE90" s="121"/>
      <c r="TOF90" s="121"/>
      <c r="TOG90" s="121"/>
      <c r="TOH90" s="121"/>
      <c r="TOI90" s="121"/>
      <c r="TOJ90" s="121"/>
      <c r="TOK90" s="121"/>
      <c r="TOL90" s="121"/>
      <c r="TOM90" s="121"/>
      <c r="TON90" s="121"/>
      <c r="TOO90" s="121"/>
      <c r="TOP90" s="121"/>
      <c r="TOQ90" s="121"/>
      <c r="TOR90" s="121"/>
      <c r="TOS90" s="121"/>
      <c r="TOT90" s="121"/>
      <c r="TOU90" s="121"/>
      <c r="TOV90" s="121"/>
      <c r="TOW90" s="121"/>
      <c r="TOX90" s="121"/>
      <c r="TOY90" s="121"/>
      <c r="TOZ90" s="121"/>
      <c r="TPA90" s="121"/>
      <c r="TPB90" s="121"/>
      <c r="TPC90" s="121"/>
      <c r="TPD90" s="121"/>
      <c r="TPE90" s="121"/>
      <c r="TPF90" s="121"/>
      <c r="TPG90" s="121"/>
      <c r="TPH90" s="121"/>
      <c r="TPI90" s="121"/>
      <c r="TPJ90" s="121"/>
      <c r="TPK90" s="121"/>
      <c r="TPL90" s="121"/>
      <c r="TPM90" s="121"/>
      <c r="TPN90" s="121"/>
      <c r="TPO90" s="121"/>
      <c r="TPP90" s="121"/>
      <c r="TPQ90" s="121"/>
      <c r="TPR90" s="121"/>
      <c r="TPS90" s="121"/>
      <c r="TPT90" s="121"/>
      <c r="TPU90" s="121"/>
      <c r="TPV90" s="121"/>
      <c r="TPW90" s="121"/>
      <c r="TPX90" s="121"/>
      <c r="TPY90" s="121"/>
      <c r="TPZ90" s="121"/>
      <c r="TQA90" s="121"/>
      <c r="TQB90" s="121"/>
      <c r="TQC90" s="121"/>
      <c r="TQD90" s="121"/>
      <c r="TQE90" s="121"/>
      <c r="TQF90" s="121"/>
      <c r="TQG90" s="121"/>
      <c r="TQH90" s="121"/>
      <c r="TQI90" s="121"/>
      <c r="TQJ90" s="121"/>
      <c r="TQK90" s="121"/>
      <c r="TQL90" s="121"/>
      <c r="TQM90" s="121"/>
      <c r="TQN90" s="121"/>
      <c r="TQO90" s="121"/>
      <c r="TQP90" s="121"/>
      <c r="TQQ90" s="121"/>
      <c r="TQR90" s="121"/>
      <c r="TQS90" s="121"/>
      <c r="TQT90" s="121"/>
      <c r="TQU90" s="121"/>
      <c r="TQV90" s="121"/>
      <c r="TQW90" s="121"/>
      <c r="TQX90" s="121"/>
      <c r="TQY90" s="121"/>
      <c r="TQZ90" s="121"/>
      <c r="TRA90" s="121"/>
      <c r="TRB90" s="121"/>
      <c r="TRC90" s="121"/>
      <c r="TRD90" s="121"/>
      <c r="TRE90" s="121"/>
      <c r="TRF90" s="121"/>
      <c r="TRG90" s="121"/>
      <c r="TRH90" s="121"/>
      <c r="TRI90" s="121"/>
      <c r="TRJ90" s="121"/>
      <c r="TRK90" s="121"/>
      <c r="TRL90" s="121"/>
      <c r="TRM90" s="121"/>
      <c r="TRN90" s="121"/>
      <c r="TRO90" s="121"/>
      <c r="TRP90" s="121"/>
      <c r="TRQ90" s="121"/>
      <c r="TRR90" s="121"/>
      <c r="TRS90" s="121"/>
      <c r="TRT90" s="121"/>
      <c r="TRU90" s="121"/>
      <c r="TRV90" s="121"/>
      <c r="TRW90" s="121"/>
      <c r="TRX90" s="121"/>
      <c r="TRY90" s="121"/>
      <c r="TRZ90" s="121"/>
      <c r="TSA90" s="121"/>
      <c r="TSB90" s="121"/>
      <c r="TSC90" s="121"/>
      <c r="TSD90" s="121"/>
      <c r="TSE90" s="121"/>
      <c r="TSF90" s="121"/>
      <c r="TSG90" s="121"/>
      <c r="TSH90" s="121"/>
      <c r="TSI90" s="121"/>
      <c r="TSJ90" s="121"/>
      <c r="TSK90" s="121"/>
      <c r="TSL90" s="121"/>
      <c r="TSM90" s="121"/>
      <c r="TSN90" s="121"/>
      <c r="TSO90" s="121"/>
      <c r="TSP90" s="121"/>
      <c r="TSQ90" s="121"/>
      <c r="TSR90" s="121"/>
      <c r="TSS90" s="121"/>
      <c r="TST90" s="121"/>
      <c r="TSU90" s="121"/>
      <c r="TSV90" s="121"/>
      <c r="TSW90" s="121"/>
      <c r="TSX90" s="121"/>
      <c r="TSY90" s="121"/>
      <c r="TSZ90" s="121"/>
      <c r="TTA90" s="121"/>
      <c r="TTB90" s="121"/>
      <c r="TTC90" s="121"/>
      <c r="TTD90" s="121"/>
      <c r="TTE90" s="121"/>
      <c r="TTF90" s="121"/>
      <c r="TTG90" s="121"/>
      <c r="TTH90" s="121"/>
      <c r="TTI90" s="121"/>
      <c r="TTJ90" s="121"/>
      <c r="TTK90" s="121"/>
      <c r="TTL90" s="121"/>
      <c r="TTM90" s="121"/>
      <c r="TTN90" s="121"/>
      <c r="TTO90" s="121"/>
      <c r="TTP90" s="121"/>
      <c r="TTQ90" s="121"/>
      <c r="TTR90" s="121"/>
      <c r="TTS90" s="121"/>
      <c r="TTT90" s="121"/>
      <c r="TTU90" s="121"/>
      <c r="TTV90" s="121"/>
      <c r="TTW90" s="121"/>
      <c r="TTX90" s="121"/>
      <c r="TTY90" s="121"/>
      <c r="TTZ90" s="121"/>
      <c r="TUA90" s="121"/>
      <c r="TUB90" s="121"/>
      <c r="TUC90" s="121"/>
      <c r="TUD90" s="121"/>
      <c r="TUE90" s="121"/>
      <c r="TUF90" s="121"/>
      <c r="TUG90" s="121"/>
      <c r="TUH90" s="121"/>
      <c r="TUI90" s="121"/>
      <c r="TUJ90" s="121"/>
      <c r="TUK90" s="121"/>
      <c r="TUL90" s="121"/>
      <c r="TUM90" s="121"/>
      <c r="TUN90" s="121"/>
      <c r="TUO90" s="121"/>
      <c r="TUP90" s="121"/>
      <c r="TUQ90" s="121"/>
      <c r="TUR90" s="121"/>
      <c r="TUS90" s="121"/>
      <c r="TUT90" s="121"/>
      <c r="TUU90" s="121"/>
      <c r="TUV90" s="121"/>
      <c r="TUW90" s="121"/>
      <c r="TUX90" s="121"/>
      <c r="TUY90" s="121"/>
      <c r="TUZ90" s="121"/>
      <c r="TVA90" s="121"/>
      <c r="TVB90" s="121"/>
      <c r="TVC90" s="121"/>
      <c r="TVD90" s="121"/>
      <c r="TVE90" s="121"/>
      <c r="TVF90" s="121"/>
      <c r="TVG90" s="121"/>
      <c r="TVH90" s="121"/>
      <c r="TVI90" s="121"/>
      <c r="TVJ90" s="121"/>
      <c r="TVK90" s="121"/>
      <c r="TVL90" s="121"/>
      <c r="TVM90" s="121"/>
      <c r="TVN90" s="121"/>
      <c r="TVO90" s="121"/>
      <c r="TVP90" s="121"/>
      <c r="TVQ90" s="121"/>
      <c r="TVR90" s="121"/>
      <c r="TVS90" s="121"/>
      <c r="TVT90" s="121"/>
      <c r="TVU90" s="121"/>
      <c r="TVV90" s="121"/>
      <c r="TVW90" s="121"/>
      <c r="TVX90" s="121"/>
      <c r="TVY90" s="121"/>
      <c r="TVZ90" s="121"/>
      <c r="TWA90" s="121"/>
      <c r="TWB90" s="121"/>
      <c r="TWC90" s="121"/>
      <c r="TWD90" s="121"/>
      <c r="TWE90" s="121"/>
      <c r="TWF90" s="121"/>
      <c r="TWG90" s="121"/>
      <c r="TWH90" s="121"/>
      <c r="TWI90" s="121"/>
      <c r="TWJ90" s="121"/>
      <c r="TWK90" s="121"/>
      <c r="TWL90" s="121"/>
      <c r="TWM90" s="121"/>
      <c r="TWN90" s="121"/>
      <c r="TWO90" s="121"/>
      <c r="TWP90" s="121"/>
      <c r="TWQ90" s="121"/>
      <c r="TWR90" s="121"/>
      <c r="TWS90" s="121"/>
      <c r="TWT90" s="121"/>
      <c r="TWU90" s="121"/>
      <c r="TWV90" s="121"/>
      <c r="TWW90" s="121"/>
      <c r="TWX90" s="121"/>
      <c r="TWY90" s="121"/>
      <c r="TWZ90" s="121"/>
      <c r="TXA90" s="121"/>
      <c r="TXB90" s="121"/>
      <c r="TXC90" s="121"/>
      <c r="TXD90" s="121"/>
      <c r="TXE90" s="121"/>
      <c r="TXF90" s="121"/>
      <c r="TXG90" s="121"/>
      <c r="TXH90" s="121"/>
      <c r="TXI90" s="121"/>
      <c r="TXJ90" s="121"/>
      <c r="TXK90" s="121"/>
      <c r="TXL90" s="121"/>
      <c r="TXM90" s="121"/>
      <c r="TXN90" s="121"/>
      <c r="TXO90" s="121"/>
      <c r="TXP90" s="121"/>
      <c r="TXQ90" s="121"/>
      <c r="TXR90" s="121"/>
      <c r="TXS90" s="121"/>
      <c r="TXT90" s="121"/>
      <c r="TXU90" s="121"/>
      <c r="TXV90" s="121"/>
      <c r="TXW90" s="121"/>
      <c r="TXX90" s="121"/>
      <c r="TXY90" s="121"/>
      <c r="TXZ90" s="121"/>
      <c r="TYA90" s="121"/>
      <c r="TYB90" s="121"/>
      <c r="TYC90" s="121"/>
      <c r="TYD90" s="121"/>
      <c r="TYE90" s="121"/>
      <c r="TYF90" s="121"/>
      <c r="TYG90" s="121"/>
      <c r="TYH90" s="121"/>
      <c r="TYI90" s="121"/>
      <c r="TYJ90" s="121"/>
      <c r="TYK90" s="121"/>
      <c r="TYL90" s="121"/>
      <c r="TYM90" s="121"/>
      <c r="TYN90" s="121"/>
      <c r="TYO90" s="121"/>
      <c r="TYP90" s="121"/>
      <c r="TYQ90" s="121"/>
      <c r="TYR90" s="121"/>
      <c r="TYS90" s="121"/>
      <c r="TYT90" s="121"/>
      <c r="TYU90" s="121"/>
      <c r="TYV90" s="121"/>
      <c r="TYW90" s="121"/>
      <c r="TYX90" s="121"/>
      <c r="TYY90" s="121"/>
      <c r="TYZ90" s="121"/>
      <c r="TZA90" s="121"/>
      <c r="TZB90" s="121"/>
      <c r="TZC90" s="121"/>
      <c r="TZD90" s="121"/>
      <c r="TZE90" s="121"/>
      <c r="TZF90" s="121"/>
      <c r="TZG90" s="121"/>
      <c r="TZH90" s="121"/>
      <c r="TZI90" s="121"/>
      <c r="TZJ90" s="121"/>
      <c r="TZK90" s="121"/>
      <c r="TZL90" s="121"/>
      <c r="TZM90" s="121"/>
      <c r="TZN90" s="121"/>
      <c r="TZO90" s="121"/>
      <c r="TZP90" s="121"/>
      <c r="TZQ90" s="121"/>
      <c r="TZR90" s="121"/>
      <c r="TZS90" s="121"/>
      <c r="TZT90" s="121"/>
      <c r="TZU90" s="121"/>
      <c r="TZV90" s="121"/>
      <c r="TZW90" s="121"/>
      <c r="TZX90" s="121"/>
      <c r="TZY90" s="121"/>
      <c r="TZZ90" s="121"/>
      <c r="UAA90" s="121"/>
      <c r="UAB90" s="121"/>
      <c r="UAC90" s="121"/>
      <c r="UAD90" s="121"/>
      <c r="UAE90" s="121"/>
      <c r="UAF90" s="121"/>
      <c r="UAG90" s="121"/>
      <c r="UAH90" s="121"/>
      <c r="UAI90" s="121"/>
      <c r="UAJ90" s="121"/>
      <c r="UAK90" s="121"/>
      <c r="UAL90" s="121"/>
      <c r="UAM90" s="121"/>
      <c r="UAN90" s="121"/>
      <c r="UAO90" s="121"/>
      <c r="UAP90" s="121"/>
      <c r="UAQ90" s="121"/>
      <c r="UAR90" s="121"/>
      <c r="UAS90" s="121"/>
      <c r="UAT90" s="121"/>
      <c r="UAU90" s="121"/>
      <c r="UAV90" s="121"/>
      <c r="UAW90" s="121"/>
      <c r="UAX90" s="121"/>
      <c r="UAY90" s="121"/>
      <c r="UAZ90" s="121"/>
      <c r="UBA90" s="121"/>
      <c r="UBB90" s="121"/>
      <c r="UBC90" s="121"/>
      <c r="UBD90" s="121"/>
      <c r="UBE90" s="121"/>
      <c r="UBF90" s="121"/>
      <c r="UBG90" s="121"/>
      <c r="UBH90" s="121"/>
      <c r="UBI90" s="121"/>
      <c r="UBJ90" s="121"/>
      <c r="UBK90" s="121"/>
      <c r="UBL90" s="121"/>
      <c r="UBM90" s="121"/>
      <c r="UBN90" s="121"/>
      <c r="UBO90" s="121"/>
      <c r="UBP90" s="121"/>
      <c r="UBQ90" s="121"/>
      <c r="UBR90" s="121"/>
      <c r="UBS90" s="121"/>
      <c r="UBT90" s="121"/>
      <c r="UBU90" s="121"/>
      <c r="UBV90" s="121"/>
      <c r="UBW90" s="121"/>
      <c r="UBX90" s="121"/>
      <c r="UBY90" s="121"/>
      <c r="UBZ90" s="121"/>
      <c r="UCA90" s="121"/>
      <c r="UCB90" s="121"/>
      <c r="UCC90" s="121"/>
      <c r="UCD90" s="121"/>
      <c r="UCE90" s="121"/>
      <c r="UCF90" s="121"/>
      <c r="UCG90" s="121"/>
      <c r="UCH90" s="121"/>
      <c r="UCI90" s="121"/>
      <c r="UCJ90" s="121"/>
      <c r="UCK90" s="121"/>
      <c r="UCL90" s="121"/>
      <c r="UCM90" s="121"/>
      <c r="UCN90" s="121"/>
      <c r="UCO90" s="121"/>
      <c r="UCP90" s="121"/>
      <c r="UCQ90" s="121"/>
      <c r="UCR90" s="121"/>
      <c r="UCS90" s="121"/>
      <c r="UCT90" s="121"/>
      <c r="UCU90" s="121"/>
      <c r="UCV90" s="121"/>
      <c r="UCW90" s="121"/>
      <c r="UCX90" s="121"/>
      <c r="UCY90" s="121"/>
      <c r="UCZ90" s="121"/>
      <c r="UDA90" s="121"/>
      <c r="UDB90" s="121"/>
      <c r="UDC90" s="121"/>
      <c r="UDD90" s="121"/>
      <c r="UDE90" s="121"/>
      <c r="UDF90" s="121"/>
      <c r="UDG90" s="121"/>
      <c r="UDH90" s="121"/>
      <c r="UDI90" s="121"/>
      <c r="UDJ90" s="121"/>
      <c r="UDK90" s="121"/>
      <c r="UDL90" s="121"/>
      <c r="UDM90" s="121"/>
      <c r="UDN90" s="121"/>
      <c r="UDO90" s="121"/>
      <c r="UDP90" s="121"/>
      <c r="UDQ90" s="121"/>
      <c r="UDR90" s="121"/>
      <c r="UDS90" s="121"/>
      <c r="UDT90" s="121"/>
      <c r="UDU90" s="121"/>
      <c r="UDV90" s="121"/>
      <c r="UDW90" s="121"/>
      <c r="UDX90" s="121"/>
      <c r="UDY90" s="121"/>
      <c r="UDZ90" s="121"/>
      <c r="UEA90" s="121"/>
      <c r="UEB90" s="121"/>
      <c r="UEC90" s="121"/>
      <c r="UED90" s="121"/>
      <c r="UEE90" s="121"/>
      <c r="UEF90" s="121"/>
      <c r="UEG90" s="121"/>
      <c r="UEH90" s="121"/>
      <c r="UEI90" s="121"/>
      <c r="UEJ90" s="121"/>
      <c r="UEK90" s="121"/>
      <c r="UEL90" s="121"/>
      <c r="UEM90" s="121"/>
      <c r="UEN90" s="121"/>
      <c r="UEO90" s="121"/>
      <c r="UEP90" s="121"/>
      <c r="UEQ90" s="121"/>
      <c r="UER90" s="121"/>
      <c r="UES90" s="121"/>
      <c r="UET90" s="121"/>
      <c r="UEU90" s="121"/>
      <c r="UEV90" s="121"/>
      <c r="UEW90" s="121"/>
      <c r="UEX90" s="121"/>
      <c r="UEY90" s="121"/>
      <c r="UEZ90" s="121"/>
      <c r="UFA90" s="121"/>
      <c r="UFB90" s="121"/>
      <c r="UFC90" s="121"/>
      <c r="UFD90" s="121"/>
      <c r="UFE90" s="121"/>
      <c r="UFF90" s="121"/>
      <c r="UFG90" s="121"/>
      <c r="UFH90" s="121"/>
      <c r="UFI90" s="121"/>
      <c r="UFJ90" s="121"/>
      <c r="UFK90" s="121"/>
      <c r="UFL90" s="121"/>
      <c r="UFM90" s="121"/>
      <c r="UFN90" s="121"/>
      <c r="UFO90" s="121"/>
      <c r="UFP90" s="121"/>
      <c r="UFQ90" s="121"/>
      <c r="UFR90" s="121"/>
      <c r="UFS90" s="121"/>
      <c r="UFT90" s="121"/>
      <c r="UFU90" s="121"/>
      <c r="UFV90" s="121"/>
      <c r="UFW90" s="121"/>
      <c r="UFX90" s="121"/>
      <c r="UFY90" s="121"/>
      <c r="UFZ90" s="121"/>
      <c r="UGA90" s="121"/>
      <c r="UGB90" s="121"/>
      <c r="UGC90" s="121"/>
      <c r="UGD90" s="121"/>
      <c r="UGE90" s="121"/>
      <c r="UGF90" s="121"/>
      <c r="UGG90" s="121"/>
      <c r="UGH90" s="121"/>
      <c r="UGI90" s="121"/>
      <c r="UGJ90" s="121"/>
      <c r="UGK90" s="121"/>
      <c r="UGL90" s="121"/>
      <c r="UGM90" s="121"/>
      <c r="UGN90" s="121"/>
      <c r="UGO90" s="121"/>
      <c r="UGP90" s="121"/>
      <c r="UGQ90" s="121"/>
      <c r="UGR90" s="121"/>
      <c r="UGS90" s="121"/>
      <c r="UGT90" s="121"/>
      <c r="UGU90" s="121"/>
      <c r="UGV90" s="121"/>
      <c r="UGW90" s="121"/>
      <c r="UGX90" s="121"/>
      <c r="UGY90" s="121"/>
      <c r="UGZ90" s="121"/>
      <c r="UHA90" s="121"/>
      <c r="UHB90" s="121"/>
      <c r="UHC90" s="121"/>
      <c r="UHD90" s="121"/>
      <c r="UHE90" s="121"/>
      <c r="UHF90" s="121"/>
      <c r="UHG90" s="121"/>
      <c r="UHH90" s="121"/>
      <c r="UHI90" s="121"/>
      <c r="UHJ90" s="121"/>
      <c r="UHK90" s="121"/>
      <c r="UHL90" s="121"/>
      <c r="UHM90" s="121"/>
      <c r="UHN90" s="121"/>
      <c r="UHO90" s="121"/>
      <c r="UHP90" s="121"/>
      <c r="UHQ90" s="121"/>
      <c r="UHR90" s="121"/>
      <c r="UHS90" s="121"/>
      <c r="UHT90" s="121"/>
      <c r="UHU90" s="121"/>
      <c r="UHV90" s="121"/>
      <c r="UHW90" s="121"/>
      <c r="UHX90" s="121"/>
      <c r="UHY90" s="121"/>
      <c r="UHZ90" s="121"/>
      <c r="UIA90" s="121"/>
      <c r="UIB90" s="121"/>
      <c r="UIC90" s="121"/>
      <c r="UID90" s="121"/>
      <c r="UIE90" s="121"/>
      <c r="UIF90" s="121"/>
      <c r="UIG90" s="121"/>
      <c r="UIH90" s="121"/>
      <c r="UII90" s="121"/>
      <c r="UIJ90" s="121"/>
      <c r="UIK90" s="121"/>
      <c r="UIL90" s="121"/>
      <c r="UIM90" s="121"/>
      <c r="UIN90" s="121"/>
      <c r="UIO90" s="121"/>
      <c r="UIP90" s="121"/>
      <c r="UIQ90" s="121"/>
      <c r="UIR90" s="121"/>
      <c r="UIS90" s="121"/>
      <c r="UIT90" s="121"/>
      <c r="UIU90" s="121"/>
      <c r="UIV90" s="121"/>
      <c r="UIW90" s="121"/>
      <c r="UIX90" s="121"/>
      <c r="UIY90" s="121"/>
      <c r="UIZ90" s="121"/>
      <c r="UJA90" s="121"/>
      <c r="UJB90" s="121"/>
      <c r="UJC90" s="121"/>
      <c r="UJD90" s="121"/>
      <c r="UJE90" s="121"/>
      <c r="UJF90" s="121"/>
      <c r="UJG90" s="121"/>
      <c r="UJH90" s="121"/>
      <c r="UJI90" s="121"/>
      <c r="UJJ90" s="121"/>
      <c r="UJK90" s="121"/>
      <c r="UJL90" s="121"/>
      <c r="UJM90" s="121"/>
      <c r="UJN90" s="121"/>
      <c r="UJO90" s="121"/>
      <c r="UJP90" s="121"/>
      <c r="UJQ90" s="121"/>
      <c r="UJR90" s="121"/>
      <c r="UJS90" s="121"/>
      <c r="UJT90" s="121"/>
      <c r="UJU90" s="121"/>
      <c r="UJV90" s="121"/>
      <c r="UJW90" s="121"/>
      <c r="UJX90" s="121"/>
      <c r="UJY90" s="121"/>
      <c r="UJZ90" s="121"/>
      <c r="UKA90" s="121"/>
      <c r="UKB90" s="121"/>
      <c r="UKC90" s="121"/>
      <c r="UKD90" s="121"/>
      <c r="UKE90" s="121"/>
      <c r="UKF90" s="121"/>
      <c r="UKG90" s="121"/>
      <c r="UKH90" s="121"/>
      <c r="UKI90" s="121"/>
      <c r="UKJ90" s="121"/>
      <c r="UKK90" s="121"/>
      <c r="UKL90" s="121"/>
      <c r="UKM90" s="121"/>
      <c r="UKN90" s="121"/>
      <c r="UKO90" s="121"/>
      <c r="UKP90" s="121"/>
      <c r="UKQ90" s="121"/>
      <c r="UKR90" s="121"/>
      <c r="UKS90" s="121"/>
      <c r="UKT90" s="121"/>
      <c r="UKU90" s="121"/>
      <c r="UKV90" s="121"/>
      <c r="UKW90" s="121"/>
      <c r="UKX90" s="121"/>
      <c r="UKY90" s="121"/>
      <c r="UKZ90" s="121"/>
      <c r="ULA90" s="121"/>
      <c r="ULB90" s="121"/>
      <c r="ULC90" s="121"/>
      <c r="ULD90" s="121"/>
      <c r="ULE90" s="121"/>
      <c r="ULF90" s="121"/>
      <c r="ULG90" s="121"/>
      <c r="ULH90" s="121"/>
      <c r="ULI90" s="121"/>
      <c r="ULJ90" s="121"/>
      <c r="ULK90" s="121"/>
      <c r="ULL90" s="121"/>
      <c r="ULM90" s="121"/>
      <c r="ULN90" s="121"/>
      <c r="ULO90" s="121"/>
      <c r="ULP90" s="121"/>
      <c r="ULQ90" s="121"/>
      <c r="ULR90" s="121"/>
      <c r="ULS90" s="121"/>
      <c r="ULT90" s="121"/>
      <c r="ULU90" s="121"/>
      <c r="ULV90" s="121"/>
      <c r="ULW90" s="121"/>
      <c r="ULX90" s="121"/>
      <c r="ULY90" s="121"/>
      <c r="ULZ90" s="121"/>
      <c r="UMA90" s="121"/>
      <c r="UMB90" s="121"/>
      <c r="UMC90" s="121"/>
      <c r="UMD90" s="121"/>
      <c r="UME90" s="121"/>
      <c r="UMF90" s="121"/>
      <c r="UMG90" s="121"/>
      <c r="UMH90" s="121"/>
      <c r="UMI90" s="121"/>
      <c r="UMJ90" s="121"/>
      <c r="UMK90" s="121"/>
      <c r="UML90" s="121"/>
      <c r="UMM90" s="121"/>
      <c r="UMN90" s="121"/>
      <c r="UMO90" s="121"/>
      <c r="UMP90" s="121"/>
      <c r="UMQ90" s="121"/>
      <c r="UMR90" s="121"/>
      <c r="UMS90" s="121"/>
      <c r="UMT90" s="121"/>
      <c r="UMU90" s="121"/>
      <c r="UMV90" s="121"/>
      <c r="UMW90" s="121"/>
      <c r="UMX90" s="121"/>
      <c r="UMY90" s="121"/>
      <c r="UMZ90" s="121"/>
      <c r="UNA90" s="121"/>
      <c r="UNB90" s="121"/>
      <c r="UNC90" s="121"/>
      <c r="UND90" s="121"/>
      <c r="UNE90" s="121"/>
      <c r="UNF90" s="121"/>
      <c r="UNG90" s="121"/>
      <c r="UNH90" s="121"/>
      <c r="UNI90" s="121"/>
      <c r="UNJ90" s="121"/>
      <c r="UNK90" s="121"/>
      <c r="UNL90" s="121"/>
      <c r="UNM90" s="121"/>
      <c r="UNN90" s="121"/>
      <c r="UNO90" s="121"/>
      <c r="UNP90" s="121"/>
      <c r="UNQ90" s="121"/>
      <c r="UNR90" s="121"/>
      <c r="UNS90" s="121"/>
      <c r="UNT90" s="121"/>
      <c r="UNU90" s="121"/>
      <c r="UNV90" s="121"/>
      <c r="UNW90" s="121"/>
      <c r="UNX90" s="121"/>
      <c r="UNY90" s="121"/>
      <c r="UNZ90" s="121"/>
      <c r="UOA90" s="121"/>
      <c r="UOB90" s="121"/>
      <c r="UOC90" s="121"/>
      <c r="UOD90" s="121"/>
      <c r="UOE90" s="121"/>
      <c r="UOF90" s="121"/>
      <c r="UOG90" s="121"/>
      <c r="UOH90" s="121"/>
      <c r="UOI90" s="121"/>
      <c r="UOJ90" s="121"/>
      <c r="UOK90" s="121"/>
      <c r="UOL90" s="121"/>
      <c r="UOM90" s="121"/>
      <c r="UON90" s="121"/>
      <c r="UOO90" s="121"/>
      <c r="UOP90" s="121"/>
      <c r="UOQ90" s="121"/>
      <c r="UOR90" s="121"/>
      <c r="UOS90" s="121"/>
      <c r="UOT90" s="121"/>
      <c r="UOU90" s="121"/>
      <c r="UOV90" s="121"/>
      <c r="UOW90" s="121"/>
      <c r="UOX90" s="121"/>
      <c r="UOY90" s="121"/>
      <c r="UOZ90" s="121"/>
      <c r="UPA90" s="121"/>
      <c r="UPB90" s="121"/>
      <c r="UPC90" s="121"/>
      <c r="UPD90" s="121"/>
      <c r="UPE90" s="121"/>
      <c r="UPF90" s="121"/>
      <c r="UPG90" s="121"/>
      <c r="UPH90" s="121"/>
      <c r="UPI90" s="121"/>
      <c r="UPJ90" s="121"/>
      <c r="UPK90" s="121"/>
      <c r="UPL90" s="121"/>
      <c r="UPM90" s="121"/>
      <c r="UPN90" s="121"/>
      <c r="UPO90" s="121"/>
      <c r="UPP90" s="121"/>
      <c r="UPQ90" s="121"/>
      <c r="UPR90" s="121"/>
      <c r="UPS90" s="121"/>
      <c r="UPT90" s="121"/>
      <c r="UPU90" s="121"/>
      <c r="UPV90" s="121"/>
      <c r="UPW90" s="121"/>
      <c r="UPX90" s="121"/>
      <c r="UPY90" s="121"/>
      <c r="UPZ90" s="121"/>
      <c r="UQA90" s="121"/>
      <c r="UQB90" s="121"/>
      <c r="UQC90" s="121"/>
      <c r="UQD90" s="121"/>
      <c r="UQE90" s="121"/>
      <c r="UQF90" s="121"/>
      <c r="UQG90" s="121"/>
      <c r="UQH90" s="121"/>
      <c r="UQI90" s="121"/>
      <c r="UQJ90" s="121"/>
      <c r="UQK90" s="121"/>
      <c r="UQL90" s="121"/>
      <c r="UQM90" s="121"/>
      <c r="UQN90" s="121"/>
      <c r="UQO90" s="121"/>
      <c r="UQP90" s="121"/>
      <c r="UQQ90" s="121"/>
      <c r="UQR90" s="121"/>
      <c r="UQS90" s="121"/>
      <c r="UQT90" s="121"/>
      <c r="UQU90" s="121"/>
      <c r="UQV90" s="121"/>
      <c r="UQW90" s="121"/>
      <c r="UQX90" s="121"/>
      <c r="UQY90" s="121"/>
      <c r="UQZ90" s="121"/>
      <c r="URA90" s="121"/>
      <c r="URB90" s="121"/>
      <c r="URC90" s="121"/>
      <c r="URD90" s="121"/>
      <c r="URE90" s="121"/>
      <c r="URF90" s="121"/>
      <c r="URG90" s="121"/>
      <c r="URH90" s="121"/>
      <c r="URI90" s="121"/>
      <c r="URJ90" s="121"/>
      <c r="URK90" s="121"/>
      <c r="URL90" s="121"/>
      <c r="URM90" s="121"/>
      <c r="URN90" s="121"/>
      <c r="URO90" s="121"/>
      <c r="URP90" s="121"/>
      <c r="URQ90" s="121"/>
      <c r="URR90" s="121"/>
      <c r="URS90" s="121"/>
      <c r="URT90" s="121"/>
      <c r="URU90" s="121"/>
      <c r="URV90" s="121"/>
      <c r="URW90" s="121"/>
      <c r="URX90" s="121"/>
      <c r="URY90" s="121"/>
      <c r="URZ90" s="121"/>
      <c r="USA90" s="121"/>
      <c r="USB90" s="121"/>
      <c r="USC90" s="121"/>
      <c r="USD90" s="121"/>
      <c r="USE90" s="121"/>
      <c r="USF90" s="121"/>
      <c r="USG90" s="121"/>
      <c r="USH90" s="121"/>
      <c r="USI90" s="121"/>
      <c r="USJ90" s="121"/>
      <c r="USK90" s="121"/>
      <c r="USL90" s="121"/>
      <c r="USM90" s="121"/>
      <c r="USN90" s="121"/>
      <c r="USO90" s="121"/>
      <c r="USP90" s="121"/>
      <c r="USQ90" s="121"/>
      <c r="USR90" s="121"/>
      <c r="USS90" s="121"/>
      <c r="UST90" s="121"/>
      <c r="USU90" s="121"/>
      <c r="USV90" s="121"/>
      <c r="USW90" s="121"/>
      <c r="USX90" s="121"/>
      <c r="USY90" s="121"/>
      <c r="USZ90" s="121"/>
      <c r="UTA90" s="121"/>
      <c r="UTB90" s="121"/>
      <c r="UTC90" s="121"/>
      <c r="UTD90" s="121"/>
      <c r="UTE90" s="121"/>
      <c r="UTF90" s="121"/>
      <c r="UTG90" s="121"/>
      <c r="UTH90" s="121"/>
      <c r="UTI90" s="121"/>
      <c r="UTJ90" s="121"/>
      <c r="UTK90" s="121"/>
      <c r="UTL90" s="121"/>
      <c r="UTM90" s="121"/>
      <c r="UTN90" s="121"/>
      <c r="UTO90" s="121"/>
      <c r="UTP90" s="121"/>
      <c r="UTQ90" s="121"/>
      <c r="UTR90" s="121"/>
      <c r="UTS90" s="121"/>
      <c r="UTT90" s="121"/>
      <c r="UTU90" s="121"/>
      <c r="UTV90" s="121"/>
      <c r="UTW90" s="121"/>
      <c r="UTX90" s="121"/>
      <c r="UTY90" s="121"/>
      <c r="UTZ90" s="121"/>
      <c r="UUA90" s="121"/>
      <c r="UUB90" s="121"/>
      <c r="UUC90" s="121"/>
      <c r="UUD90" s="121"/>
      <c r="UUE90" s="121"/>
      <c r="UUF90" s="121"/>
      <c r="UUG90" s="121"/>
      <c r="UUH90" s="121"/>
      <c r="UUI90" s="121"/>
      <c r="UUJ90" s="121"/>
      <c r="UUK90" s="121"/>
      <c r="UUL90" s="121"/>
      <c r="UUM90" s="121"/>
      <c r="UUN90" s="121"/>
      <c r="UUO90" s="121"/>
      <c r="UUP90" s="121"/>
      <c r="UUQ90" s="121"/>
      <c r="UUR90" s="121"/>
      <c r="UUS90" s="121"/>
      <c r="UUT90" s="121"/>
      <c r="UUU90" s="121"/>
      <c r="UUV90" s="121"/>
      <c r="UUW90" s="121"/>
      <c r="UUX90" s="121"/>
      <c r="UUY90" s="121"/>
      <c r="UUZ90" s="121"/>
      <c r="UVA90" s="121"/>
      <c r="UVB90" s="121"/>
      <c r="UVC90" s="121"/>
      <c r="UVD90" s="121"/>
      <c r="UVE90" s="121"/>
      <c r="UVF90" s="121"/>
      <c r="UVG90" s="121"/>
      <c r="UVH90" s="121"/>
      <c r="UVI90" s="121"/>
      <c r="UVJ90" s="121"/>
      <c r="UVK90" s="121"/>
      <c r="UVL90" s="121"/>
      <c r="UVM90" s="121"/>
      <c r="UVN90" s="121"/>
      <c r="UVO90" s="121"/>
      <c r="UVP90" s="121"/>
      <c r="UVQ90" s="121"/>
      <c r="UVR90" s="121"/>
      <c r="UVS90" s="121"/>
      <c r="UVT90" s="121"/>
      <c r="UVU90" s="121"/>
      <c r="UVV90" s="121"/>
      <c r="UVW90" s="121"/>
      <c r="UVX90" s="121"/>
      <c r="UVY90" s="121"/>
      <c r="UVZ90" s="121"/>
      <c r="UWA90" s="121"/>
      <c r="UWB90" s="121"/>
      <c r="UWC90" s="121"/>
      <c r="UWD90" s="121"/>
      <c r="UWE90" s="121"/>
      <c r="UWF90" s="121"/>
      <c r="UWG90" s="121"/>
      <c r="UWH90" s="121"/>
      <c r="UWI90" s="121"/>
      <c r="UWJ90" s="121"/>
      <c r="UWK90" s="121"/>
      <c r="UWL90" s="121"/>
      <c r="UWM90" s="121"/>
      <c r="UWN90" s="121"/>
      <c r="UWO90" s="121"/>
      <c r="UWP90" s="121"/>
      <c r="UWQ90" s="121"/>
      <c r="UWR90" s="121"/>
      <c r="UWS90" s="121"/>
      <c r="UWT90" s="121"/>
      <c r="UWU90" s="121"/>
      <c r="UWV90" s="121"/>
      <c r="UWW90" s="121"/>
      <c r="UWX90" s="121"/>
      <c r="UWY90" s="121"/>
      <c r="UWZ90" s="121"/>
      <c r="UXA90" s="121"/>
      <c r="UXB90" s="121"/>
      <c r="UXC90" s="121"/>
      <c r="UXD90" s="121"/>
      <c r="UXE90" s="121"/>
      <c r="UXF90" s="121"/>
      <c r="UXG90" s="121"/>
      <c r="UXH90" s="121"/>
      <c r="UXI90" s="121"/>
      <c r="UXJ90" s="121"/>
      <c r="UXK90" s="121"/>
      <c r="UXL90" s="121"/>
      <c r="UXM90" s="121"/>
      <c r="UXN90" s="121"/>
      <c r="UXO90" s="121"/>
      <c r="UXP90" s="121"/>
      <c r="UXQ90" s="121"/>
      <c r="UXR90" s="121"/>
      <c r="UXS90" s="121"/>
      <c r="UXT90" s="121"/>
      <c r="UXU90" s="121"/>
      <c r="UXV90" s="121"/>
      <c r="UXW90" s="121"/>
      <c r="UXX90" s="121"/>
      <c r="UXY90" s="121"/>
      <c r="UXZ90" s="121"/>
      <c r="UYA90" s="121"/>
      <c r="UYB90" s="121"/>
      <c r="UYC90" s="121"/>
      <c r="UYD90" s="121"/>
      <c r="UYE90" s="121"/>
      <c r="UYF90" s="121"/>
      <c r="UYG90" s="121"/>
      <c r="UYH90" s="121"/>
      <c r="UYI90" s="121"/>
      <c r="UYJ90" s="121"/>
      <c r="UYK90" s="121"/>
      <c r="UYL90" s="121"/>
      <c r="UYM90" s="121"/>
      <c r="UYN90" s="121"/>
      <c r="UYO90" s="121"/>
      <c r="UYP90" s="121"/>
      <c r="UYQ90" s="121"/>
      <c r="UYR90" s="121"/>
      <c r="UYS90" s="121"/>
      <c r="UYT90" s="121"/>
      <c r="UYU90" s="121"/>
      <c r="UYV90" s="121"/>
      <c r="UYW90" s="121"/>
      <c r="UYX90" s="121"/>
      <c r="UYY90" s="121"/>
      <c r="UYZ90" s="121"/>
      <c r="UZA90" s="121"/>
      <c r="UZB90" s="121"/>
      <c r="UZC90" s="121"/>
      <c r="UZD90" s="121"/>
      <c r="UZE90" s="121"/>
      <c r="UZF90" s="121"/>
      <c r="UZG90" s="121"/>
      <c r="UZH90" s="121"/>
      <c r="UZI90" s="121"/>
      <c r="UZJ90" s="121"/>
      <c r="UZK90" s="121"/>
      <c r="UZL90" s="121"/>
      <c r="UZM90" s="121"/>
      <c r="UZN90" s="121"/>
      <c r="UZO90" s="121"/>
      <c r="UZP90" s="121"/>
      <c r="UZQ90" s="121"/>
      <c r="UZR90" s="121"/>
      <c r="UZS90" s="121"/>
      <c r="UZT90" s="121"/>
      <c r="UZU90" s="121"/>
      <c r="UZV90" s="121"/>
      <c r="UZW90" s="121"/>
      <c r="UZX90" s="121"/>
      <c r="UZY90" s="121"/>
      <c r="UZZ90" s="121"/>
      <c r="VAA90" s="121"/>
      <c r="VAB90" s="121"/>
      <c r="VAC90" s="121"/>
      <c r="VAD90" s="121"/>
      <c r="VAE90" s="121"/>
      <c r="VAF90" s="121"/>
      <c r="VAG90" s="121"/>
      <c r="VAH90" s="121"/>
      <c r="VAI90" s="121"/>
      <c r="VAJ90" s="121"/>
      <c r="VAK90" s="121"/>
      <c r="VAL90" s="121"/>
      <c r="VAM90" s="121"/>
      <c r="VAN90" s="121"/>
      <c r="VAO90" s="121"/>
      <c r="VAP90" s="121"/>
      <c r="VAQ90" s="121"/>
      <c r="VAR90" s="121"/>
      <c r="VAS90" s="121"/>
      <c r="VAT90" s="121"/>
      <c r="VAU90" s="121"/>
      <c r="VAV90" s="121"/>
      <c r="VAW90" s="121"/>
      <c r="VAX90" s="121"/>
      <c r="VAY90" s="121"/>
      <c r="VAZ90" s="121"/>
      <c r="VBA90" s="121"/>
      <c r="VBB90" s="121"/>
      <c r="VBC90" s="121"/>
      <c r="VBD90" s="121"/>
      <c r="VBE90" s="121"/>
      <c r="VBF90" s="121"/>
      <c r="VBG90" s="121"/>
      <c r="VBH90" s="121"/>
      <c r="VBI90" s="121"/>
      <c r="VBJ90" s="121"/>
      <c r="VBK90" s="121"/>
      <c r="VBL90" s="121"/>
      <c r="VBM90" s="121"/>
      <c r="VBN90" s="121"/>
      <c r="VBO90" s="121"/>
      <c r="VBP90" s="121"/>
      <c r="VBQ90" s="121"/>
      <c r="VBR90" s="121"/>
      <c r="VBS90" s="121"/>
      <c r="VBT90" s="121"/>
      <c r="VBU90" s="121"/>
      <c r="VBV90" s="121"/>
      <c r="VBW90" s="121"/>
      <c r="VBX90" s="121"/>
      <c r="VBY90" s="121"/>
      <c r="VBZ90" s="121"/>
      <c r="VCA90" s="121"/>
      <c r="VCB90" s="121"/>
      <c r="VCC90" s="121"/>
      <c r="VCD90" s="121"/>
      <c r="VCE90" s="121"/>
      <c r="VCF90" s="121"/>
      <c r="VCG90" s="121"/>
      <c r="VCH90" s="121"/>
      <c r="VCI90" s="121"/>
      <c r="VCJ90" s="121"/>
      <c r="VCK90" s="121"/>
      <c r="VCL90" s="121"/>
      <c r="VCM90" s="121"/>
      <c r="VCN90" s="121"/>
      <c r="VCO90" s="121"/>
      <c r="VCP90" s="121"/>
      <c r="VCQ90" s="121"/>
      <c r="VCR90" s="121"/>
      <c r="VCS90" s="121"/>
      <c r="VCT90" s="121"/>
      <c r="VCU90" s="121"/>
      <c r="VCV90" s="121"/>
      <c r="VCW90" s="121"/>
      <c r="VCX90" s="121"/>
      <c r="VCY90" s="121"/>
      <c r="VCZ90" s="121"/>
      <c r="VDA90" s="121"/>
      <c r="VDB90" s="121"/>
      <c r="VDC90" s="121"/>
      <c r="VDD90" s="121"/>
      <c r="VDE90" s="121"/>
      <c r="VDF90" s="121"/>
      <c r="VDG90" s="121"/>
      <c r="VDH90" s="121"/>
      <c r="VDI90" s="121"/>
      <c r="VDJ90" s="121"/>
      <c r="VDK90" s="121"/>
      <c r="VDL90" s="121"/>
      <c r="VDM90" s="121"/>
      <c r="VDN90" s="121"/>
      <c r="VDO90" s="121"/>
      <c r="VDP90" s="121"/>
      <c r="VDQ90" s="121"/>
      <c r="VDR90" s="121"/>
      <c r="VDS90" s="121"/>
      <c r="VDT90" s="121"/>
      <c r="VDU90" s="121"/>
      <c r="VDV90" s="121"/>
      <c r="VDW90" s="121"/>
      <c r="VDX90" s="121"/>
      <c r="VDY90" s="121"/>
      <c r="VDZ90" s="121"/>
      <c r="VEA90" s="121"/>
      <c r="VEB90" s="121"/>
      <c r="VEC90" s="121"/>
      <c r="VED90" s="121"/>
      <c r="VEE90" s="121"/>
      <c r="VEF90" s="121"/>
      <c r="VEG90" s="121"/>
      <c r="VEH90" s="121"/>
      <c r="VEI90" s="121"/>
      <c r="VEJ90" s="121"/>
      <c r="VEK90" s="121"/>
      <c r="VEL90" s="121"/>
      <c r="VEM90" s="121"/>
      <c r="VEN90" s="121"/>
      <c r="VEO90" s="121"/>
      <c r="VEP90" s="121"/>
      <c r="VEQ90" s="121"/>
      <c r="VER90" s="121"/>
      <c r="VES90" s="121"/>
      <c r="VET90" s="121"/>
      <c r="VEU90" s="121"/>
      <c r="VEV90" s="121"/>
      <c r="VEW90" s="121"/>
      <c r="VEX90" s="121"/>
      <c r="VEY90" s="121"/>
      <c r="VEZ90" s="121"/>
      <c r="VFA90" s="121"/>
      <c r="VFB90" s="121"/>
      <c r="VFC90" s="121"/>
      <c r="VFD90" s="121"/>
      <c r="VFE90" s="121"/>
      <c r="VFF90" s="121"/>
      <c r="VFG90" s="121"/>
      <c r="VFH90" s="121"/>
      <c r="VFI90" s="121"/>
      <c r="VFJ90" s="121"/>
      <c r="VFK90" s="121"/>
      <c r="VFL90" s="121"/>
      <c r="VFM90" s="121"/>
      <c r="VFN90" s="121"/>
      <c r="VFO90" s="121"/>
      <c r="VFP90" s="121"/>
      <c r="VFQ90" s="121"/>
      <c r="VFR90" s="121"/>
      <c r="VFS90" s="121"/>
      <c r="VFT90" s="121"/>
      <c r="VFU90" s="121"/>
      <c r="VFV90" s="121"/>
      <c r="VFW90" s="121"/>
      <c r="VFX90" s="121"/>
      <c r="VFY90" s="121"/>
      <c r="VFZ90" s="121"/>
      <c r="VGA90" s="121"/>
      <c r="VGB90" s="121"/>
      <c r="VGC90" s="121"/>
      <c r="VGD90" s="121"/>
      <c r="VGE90" s="121"/>
      <c r="VGF90" s="121"/>
      <c r="VGG90" s="121"/>
      <c r="VGH90" s="121"/>
      <c r="VGI90" s="121"/>
      <c r="VGJ90" s="121"/>
      <c r="VGK90" s="121"/>
      <c r="VGL90" s="121"/>
      <c r="VGM90" s="121"/>
      <c r="VGN90" s="121"/>
      <c r="VGO90" s="121"/>
      <c r="VGP90" s="121"/>
      <c r="VGQ90" s="121"/>
      <c r="VGR90" s="121"/>
      <c r="VGS90" s="121"/>
      <c r="VGT90" s="121"/>
      <c r="VGU90" s="121"/>
      <c r="VGV90" s="121"/>
      <c r="VGW90" s="121"/>
      <c r="VGX90" s="121"/>
      <c r="VGY90" s="121"/>
      <c r="VGZ90" s="121"/>
      <c r="VHA90" s="121"/>
      <c r="VHB90" s="121"/>
      <c r="VHC90" s="121"/>
      <c r="VHD90" s="121"/>
      <c r="VHE90" s="121"/>
      <c r="VHF90" s="121"/>
      <c r="VHG90" s="121"/>
      <c r="VHH90" s="121"/>
      <c r="VHI90" s="121"/>
      <c r="VHJ90" s="121"/>
      <c r="VHK90" s="121"/>
      <c r="VHL90" s="121"/>
      <c r="VHM90" s="121"/>
      <c r="VHN90" s="121"/>
      <c r="VHO90" s="121"/>
      <c r="VHP90" s="121"/>
      <c r="VHQ90" s="121"/>
      <c r="VHR90" s="121"/>
      <c r="VHS90" s="121"/>
      <c r="VHT90" s="121"/>
      <c r="VHU90" s="121"/>
      <c r="VHV90" s="121"/>
      <c r="VHW90" s="121"/>
      <c r="VHX90" s="121"/>
      <c r="VHY90" s="121"/>
      <c r="VHZ90" s="121"/>
      <c r="VIA90" s="121"/>
      <c r="VIB90" s="121"/>
      <c r="VIC90" s="121"/>
      <c r="VID90" s="121"/>
      <c r="VIE90" s="121"/>
      <c r="VIF90" s="121"/>
      <c r="VIG90" s="121"/>
      <c r="VIH90" s="121"/>
      <c r="VII90" s="121"/>
      <c r="VIJ90" s="121"/>
      <c r="VIK90" s="121"/>
      <c r="VIL90" s="121"/>
      <c r="VIM90" s="121"/>
      <c r="VIN90" s="121"/>
      <c r="VIO90" s="121"/>
      <c r="VIP90" s="121"/>
      <c r="VIQ90" s="121"/>
      <c r="VIR90" s="121"/>
      <c r="VIS90" s="121"/>
      <c r="VIT90" s="121"/>
      <c r="VIU90" s="121"/>
      <c r="VIV90" s="121"/>
      <c r="VIW90" s="121"/>
      <c r="VIX90" s="121"/>
      <c r="VIY90" s="121"/>
      <c r="VIZ90" s="121"/>
      <c r="VJA90" s="121"/>
      <c r="VJB90" s="121"/>
      <c r="VJC90" s="121"/>
      <c r="VJD90" s="121"/>
      <c r="VJE90" s="121"/>
      <c r="VJF90" s="121"/>
      <c r="VJG90" s="121"/>
      <c r="VJH90" s="121"/>
      <c r="VJI90" s="121"/>
      <c r="VJJ90" s="121"/>
      <c r="VJK90" s="121"/>
      <c r="VJL90" s="121"/>
      <c r="VJM90" s="121"/>
      <c r="VJN90" s="121"/>
      <c r="VJO90" s="121"/>
      <c r="VJP90" s="121"/>
      <c r="VJQ90" s="121"/>
      <c r="VJR90" s="121"/>
      <c r="VJS90" s="121"/>
      <c r="VJT90" s="121"/>
      <c r="VJU90" s="121"/>
      <c r="VJV90" s="121"/>
      <c r="VJW90" s="121"/>
      <c r="VJX90" s="121"/>
      <c r="VJY90" s="121"/>
      <c r="VJZ90" s="121"/>
      <c r="VKA90" s="121"/>
      <c r="VKB90" s="121"/>
      <c r="VKC90" s="121"/>
      <c r="VKD90" s="121"/>
      <c r="VKE90" s="121"/>
      <c r="VKF90" s="121"/>
      <c r="VKG90" s="121"/>
      <c r="VKH90" s="121"/>
      <c r="VKI90" s="121"/>
      <c r="VKJ90" s="121"/>
      <c r="VKK90" s="121"/>
      <c r="VKL90" s="121"/>
      <c r="VKM90" s="121"/>
      <c r="VKN90" s="121"/>
      <c r="VKO90" s="121"/>
      <c r="VKP90" s="121"/>
      <c r="VKQ90" s="121"/>
      <c r="VKR90" s="121"/>
      <c r="VKS90" s="121"/>
      <c r="VKT90" s="121"/>
      <c r="VKU90" s="121"/>
      <c r="VKV90" s="121"/>
      <c r="VKW90" s="121"/>
      <c r="VKX90" s="121"/>
      <c r="VKY90" s="121"/>
      <c r="VKZ90" s="121"/>
      <c r="VLA90" s="121"/>
      <c r="VLB90" s="121"/>
      <c r="VLC90" s="121"/>
      <c r="VLD90" s="121"/>
      <c r="VLE90" s="121"/>
      <c r="VLF90" s="121"/>
      <c r="VLG90" s="121"/>
      <c r="VLH90" s="121"/>
      <c r="VLI90" s="121"/>
      <c r="VLJ90" s="121"/>
      <c r="VLK90" s="121"/>
      <c r="VLL90" s="121"/>
      <c r="VLM90" s="121"/>
      <c r="VLN90" s="121"/>
      <c r="VLO90" s="121"/>
      <c r="VLP90" s="121"/>
      <c r="VLQ90" s="121"/>
      <c r="VLR90" s="121"/>
      <c r="VLS90" s="121"/>
      <c r="VLT90" s="121"/>
      <c r="VLU90" s="121"/>
      <c r="VLV90" s="121"/>
      <c r="VLW90" s="121"/>
      <c r="VLX90" s="121"/>
      <c r="VLY90" s="121"/>
      <c r="VLZ90" s="121"/>
      <c r="VMA90" s="121"/>
      <c r="VMB90" s="121"/>
      <c r="VMC90" s="121"/>
      <c r="VMD90" s="121"/>
      <c r="VME90" s="121"/>
      <c r="VMF90" s="121"/>
      <c r="VMG90" s="121"/>
      <c r="VMH90" s="121"/>
      <c r="VMI90" s="121"/>
      <c r="VMJ90" s="121"/>
      <c r="VMK90" s="121"/>
      <c r="VML90" s="121"/>
      <c r="VMM90" s="121"/>
      <c r="VMN90" s="121"/>
      <c r="VMO90" s="121"/>
      <c r="VMP90" s="121"/>
      <c r="VMQ90" s="121"/>
      <c r="VMR90" s="121"/>
      <c r="VMS90" s="121"/>
      <c r="VMT90" s="121"/>
      <c r="VMU90" s="121"/>
      <c r="VMV90" s="121"/>
      <c r="VMW90" s="121"/>
      <c r="VMX90" s="121"/>
      <c r="VMY90" s="121"/>
      <c r="VMZ90" s="121"/>
      <c r="VNA90" s="121"/>
      <c r="VNB90" s="121"/>
      <c r="VNC90" s="121"/>
      <c r="VND90" s="121"/>
      <c r="VNE90" s="121"/>
      <c r="VNF90" s="121"/>
      <c r="VNG90" s="121"/>
      <c r="VNH90" s="121"/>
      <c r="VNI90" s="121"/>
      <c r="VNJ90" s="121"/>
      <c r="VNK90" s="121"/>
      <c r="VNL90" s="121"/>
      <c r="VNM90" s="121"/>
      <c r="VNN90" s="121"/>
      <c r="VNO90" s="121"/>
      <c r="VNP90" s="121"/>
      <c r="VNQ90" s="121"/>
      <c r="VNR90" s="121"/>
      <c r="VNS90" s="121"/>
      <c r="VNT90" s="121"/>
      <c r="VNU90" s="121"/>
      <c r="VNV90" s="121"/>
      <c r="VNW90" s="121"/>
      <c r="VNX90" s="121"/>
      <c r="VNY90" s="121"/>
      <c r="VNZ90" s="121"/>
      <c r="VOA90" s="121"/>
      <c r="VOB90" s="121"/>
      <c r="VOC90" s="121"/>
      <c r="VOD90" s="121"/>
      <c r="VOE90" s="121"/>
      <c r="VOF90" s="121"/>
      <c r="VOG90" s="121"/>
      <c r="VOH90" s="121"/>
      <c r="VOI90" s="121"/>
      <c r="VOJ90" s="121"/>
      <c r="VOK90" s="121"/>
      <c r="VOL90" s="121"/>
      <c r="VOM90" s="121"/>
      <c r="VON90" s="121"/>
      <c r="VOO90" s="121"/>
      <c r="VOP90" s="121"/>
      <c r="VOQ90" s="121"/>
      <c r="VOR90" s="121"/>
      <c r="VOS90" s="121"/>
      <c r="VOT90" s="121"/>
      <c r="VOU90" s="121"/>
      <c r="VOV90" s="121"/>
      <c r="VOW90" s="121"/>
      <c r="VOX90" s="121"/>
      <c r="VOY90" s="121"/>
      <c r="VOZ90" s="121"/>
      <c r="VPA90" s="121"/>
      <c r="VPB90" s="121"/>
      <c r="VPC90" s="121"/>
      <c r="VPD90" s="121"/>
      <c r="VPE90" s="121"/>
      <c r="VPF90" s="121"/>
      <c r="VPG90" s="121"/>
      <c r="VPH90" s="121"/>
      <c r="VPI90" s="121"/>
      <c r="VPJ90" s="121"/>
      <c r="VPK90" s="121"/>
      <c r="VPL90" s="121"/>
      <c r="VPM90" s="121"/>
      <c r="VPN90" s="121"/>
      <c r="VPO90" s="121"/>
      <c r="VPP90" s="121"/>
      <c r="VPQ90" s="121"/>
      <c r="VPR90" s="121"/>
      <c r="VPS90" s="121"/>
      <c r="VPT90" s="121"/>
      <c r="VPU90" s="121"/>
      <c r="VPV90" s="121"/>
      <c r="VPW90" s="121"/>
      <c r="VPX90" s="121"/>
      <c r="VPY90" s="121"/>
      <c r="VPZ90" s="121"/>
      <c r="VQA90" s="121"/>
      <c r="VQB90" s="121"/>
      <c r="VQC90" s="121"/>
      <c r="VQD90" s="121"/>
      <c r="VQE90" s="121"/>
      <c r="VQF90" s="121"/>
      <c r="VQG90" s="121"/>
      <c r="VQH90" s="121"/>
      <c r="VQI90" s="121"/>
      <c r="VQJ90" s="121"/>
      <c r="VQK90" s="121"/>
      <c r="VQL90" s="121"/>
      <c r="VQM90" s="121"/>
      <c r="VQN90" s="121"/>
      <c r="VQO90" s="121"/>
      <c r="VQP90" s="121"/>
      <c r="VQQ90" s="121"/>
      <c r="VQR90" s="121"/>
      <c r="VQS90" s="121"/>
      <c r="VQT90" s="121"/>
      <c r="VQU90" s="121"/>
      <c r="VQV90" s="121"/>
      <c r="VQW90" s="121"/>
      <c r="VQX90" s="121"/>
      <c r="VQY90" s="121"/>
      <c r="VQZ90" s="121"/>
      <c r="VRA90" s="121"/>
      <c r="VRB90" s="121"/>
      <c r="VRC90" s="121"/>
      <c r="VRD90" s="121"/>
      <c r="VRE90" s="121"/>
      <c r="VRF90" s="121"/>
      <c r="VRG90" s="121"/>
      <c r="VRH90" s="121"/>
      <c r="VRI90" s="121"/>
      <c r="VRJ90" s="121"/>
      <c r="VRK90" s="121"/>
      <c r="VRL90" s="121"/>
      <c r="VRM90" s="121"/>
      <c r="VRN90" s="121"/>
      <c r="VRO90" s="121"/>
      <c r="VRP90" s="121"/>
      <c r="VRQ90" s="121"/>
      <c r="VRR90" s="121"/>
      <c r="VRS90" s="121"/>
      <c r="VRT90" s="121"/>
      <c r="VRU90" s="121"/>
      <c r="VRV90" s="121"/>
      <c r="VRW90" s="121"/>
      <c r="VRX90" s="121"/>
      <c r="VRY90" s="121"/>
      <c r="VRZ90" s="121"/>
      <c r="VSA90" s="121"/>
      <c r="VSB90" s="121"/>
      <c r="VSC90" s="121"/>
      <c r="VSD90" s="121"/>
      <c r="VSE90" s="121"/>
      <c r="VSF90" s="121"/>
      <c r="VSG90" s="121"/>
      <c r="VSH90" s="121"/>
      <c r="VSI90" s="121"/>
      <c r="VSJ90" s="121"/>
      <c r="VSK90" s="121"/>
      <c r="VSL90" s="121"/>
      <c r="VSM90" s="121"/>
      <c r="VSN90" s="121"/>
      <c r="VSO90" s="121"/>
      <c r="VSP90" s="121"/>
      <c r="VSQ90" s="121"/>
      <c r="VSR90" s="121"/>
      <c r="VSS90" s="121"/>
      <c r="VST90" s="121"/>
      <c r="VSU90" s="121"/>
      <c r="VSV90" s="121"/>
      <c r="VSW90" s="121"/>
      <c r="VSX90" s="121"/>
      <c r="VSY90" s="121"/>
      <c r="VSZ90" s="121"/>
      <c r="VTA90" s="121"/>
      <c r="VTB90" s="121"/>
      <c r="VTC90" s="121"/>
      <c r="VTD90" s="121"/>
      <c r="VTE90" s="121"/>
      <c r="VTF90" s="121"/>
      <c r="VTG90" s="121"/>
      <c r="VTH90" s="121"/>
      <c r="VTI90" s="121"/>
      <c r="VTJ90" s="121"/>
      <c r="VTK90" s="121"/>
      <c r="VTL90" s="121"/>
      <c r="VTM90" s="121"/>
      <c r="VTN90" s="121"/>
      <c r="VTO90" s="121"/>
      <c r="VTP90" s="121"/>
      <c r="VTQ90" s="121"/>
      <c r="VTR90" s="121"/>
      <c r="VTS90" s="121"/>
      <c r="VTT90" s="121"/>
      <c r="VTU90" s="121"/>
      <c r="VTV90" s="121"/>
      <c r="VTW90" s="121"/>
      <c r="VTX90" s="121"/>
      <c r="VTY90" s="121"/>
      <c r="VTZ90" s="121"/>
      <c r="VUA90" s="121"/>
      <c r="VUB90" s="121"/>
      <c r="VUC90" s="121"/>
      <c r="VUD90" s="121"/>
      <c r="VUE90" s="121"/>
      <c r="VUF90" s="121"/>
      <c r="VUG90" s="121"/>
      <c r="VUH90" s="121"/>
      <c r="VUI90" s="121"/>
      <c r="VUJ90" s="121"/>
      <c r="VUK90" s="121"/>
      <c r="VUL90" s="121"/>
      <c r="VUM90" s="121"/>
      <c r="VUN90" s="121"/>
      <c r="VUO90" s="121"/>
      <c r="VUP90" s="121"/>
      <c r="VUQ90" s="121"/>
      <c r="VUR90" s="121"/>
      <c r="VUS90" s="121"/>
      <c r="VUT90" s="121"/>
      <c r="VUU90" s="121"/>
      <c r="VUV90" s="121"/>
      <c r="VUW90" s="121"/>
      <c r="VUX90" s="121"/>
      <c r="VUY90" s="121"/>
      <c r="VUZ90" s="121"/>
      <c r="VVA90" s="121"/>
      <c r="VVB90" s="121"/>
      <c r="VVC90" s="121"/>
      <c r="VVD90" s="121"/>
      <c r="VVE90" s="121"/>
      <c r="VVF90" s="121"/>
      <c r="VVG90" s="121"/>
      <c r="VVH90" s="121"/>
      <c r="VVI90" s="121"/>
      <c r="VVJ90" s="121"/>
      <c r="VVK90" s="121"/>
      <c r="VVL90" s="121"/>
      <c r="VVM90" s="121"/>
      <c r="VVN90" s="121"/>
      <c r="VVO90" s="121"/>
      <c r="VVP90" s="121"/>
      <c r="VVQ90" s="121"/>
      <c r="VVR90" s="121"/>
      <c r="VVS90" s="121"/>
      <c r="VVT90" s="121"/>
      <c r="VVU90" s="121"/>
      <c r="VVV90" s="121"/>
      <c r="VVW90" s="121"/>
      <c r="VVX90" s="121"/>
      <c r="VVY90" s="121"/>
      <c r="VVZ90" s="121"/>
      <c r="VWA90" s="121"/>
      <c r="VWB90" s="121"/>
      <c r="VWC90" s="121"/>
      <c r="VWD90" s="121"/>
      <c r="VWE90" s="121"/>
      <c r="VWF90" s="121"/>
      <c r="VWG90" s="121"/>
      <c r="VWH90" s="121"/>
      <c r="VWI90" s="121"/>
      <c r="VWJ90" s="121"/>
      <c r="VWK90" s="121"/>
      <c r="VWL90" s="121"/>
      <c r="VWM90" s="121"/>
      <c r="VWN90" s="121"/>
      <c r="VWO90" s="121"/>
      <c r="VWP90" s="121"/>
      <c r="VWQ90" s="121"/>
      <c r="VWR90" s="121"/>
      <c r="VWS90" s="121"/>
      <c r="VWT90" s="121"/>
      <c r="VWU90" s="121"/>
      <c r="VWV90" s="121"/>
      <c r="VWW90" s="121"/>
      <c r="VWX90" s="121"/>
      <c r="VWY90" s="121"/>
      <c r="VWZ90" s="121"/>
      <c r="VXA90" s="121"/>
      <c r="VXB90" s="121"/>
      <c r="VXC90" s="121"/>
      <c r="VXD90" s="121"/>
      <c r="VXE90" s="121"/>
      <c r="VXF90" s="121"/>
      <c r="VXG90" s="121"/>
      <c r="VXH90" s="121"/>
      <c r="VXI90" s="121"/>
      <c r="VXJ90" s="121"/>
      <c r="VXK90" s="121"/>
      <c r="VXL90" s="121"/>
      <c r="VXM90" s="121"/>
      <c r="VXN90" s="121"/>
      <c r="VXO90" s="121"/>
      <c r="VXP90" s="121"/>
      <c r="VXQ90" s="121"/>
      <c r="VXR90" s="121"/>
      <c r="VXS90" s="121"/>
      <c r="VXT90" s="121"/>
      <c r="VXU90" s="121"/>
      <c r="VXV90" s="121"/>
      <c r="VXW90" s="121"/>
      <c r="VXX90" s="121"/>
      <c r="VXY90" s="121"/>
      <c r="VXZ90" s="121"/>
      <c r="VYA90" s="121"/>
      <c r="VYB90" s="121"/>
      <c r="VYC90" s="121"/>
      <c r="VYD90" s="121"/>
      <c r="VYE90" s="121"/>
      <c r="VYF90" s="121"/>
      <c r="VYG90" s="121"/>
      <c r="VYH90" s="121"/>
      <c r="VYI90" s="121"/>
      <c r="VYJ90" s="121"/>
      <c r="VYK90" s="121"/>
      <c r="VYL90" s="121"/>
      <c r="VYM90" s="121"/>
      <c r="VYN90" s="121"/>
      <c r="VYO90" s="121"/>
      <c r="VYP90" s="121"/>
      <c r="VYQ90" s="121"/>
      <c r="VYR90" s="121"/>
      <c r="VYS90" s="121"/>
      <c r="VYT90" s="121"/>
      <c r="VYU90" s="121"/>
      <c r="VYV90" s="121"/>
      <c r="VYW90" s="121"/>
      <c r="VYX90" s="121"/>
      <c r="VYY90" s="121"/>
      <c r="VYZ90" s="121"/>
      <c r="VZA90" s="121"/>
      <c r="VZB90" s="121"/>
      <c r="VZC90" s="121"/>
      <c r="VZD90" s="121"/>
      <c r="VZE90" s="121"/>
      <c r="VZF90" s="121"/>
      <c r="VZG90" s="121"/>
      <c r="VZH90" s="121"/>
      <c r="VZI90" s="121"/>
      <c r="VZJ90" s="121"/>
      <c r="VZK90" s="121"/>
      <c r="VZL90" s="121"/>
      <c r="VZM90" s="121"/>
      <c r="VZN90" s="121"/>
      <c r="VZO90" s="121"/>
      <c r="VZP90" s="121"/>
      <c r="VZQ90" s="121"/>
      <c r="VZR90" s="121"/>
      <c r="VZS90" s="121"/>
      <c r="VZT90" s="121"/>
      <c r="VZU90" s="121"/>
      <c r="VZV90" s="121"/>
      <c r="VZW90" s="121"/>
      <c r="VZX90" s="121"/>
      <c r="VZY90" s="121"/>
      <c r="VZZ90" s="121"/>
      <c r="WAA90" s="121"/>
      <c r="WAB90" s="121"/>
      <c r="WAC90" s="121"/>
      <c r="WAD90" s="121"/>
      <c r="WAE90" s="121"/>
      <c r="WAF90" s="121"/>
      <c r="WAG90" s="121"/>
      <c r="WAH90" s="121"/>
      <c r="WAI90" s="121"/>
      <c r="WAJ90" s="121"/>
      <c r="WAK90" s="121"/>
      <c r="WAL90" s="121"/>
      <c r="WAM90" s="121"/>
      <c r="WAN90" s="121"/>
      <c r="WAO90" s="121"/>
      <c r="WAP90" s="121"/>
      <c r="WAQ90" s="121"/>
      <c r="WAR90" s="121"/>
      <c r="WAS90" s="121"/>
      <c r="WAT90" s="121"/>
      <c r="WAU90" s="121"/>
      <c r="WAV90" s="121"/>
      <c r="WAW90" s="121"/>
      <c r="WAX90" s="121"/>
      <c r="WAY90" s="121"/>
      <c r="WAZ90" s="121"/>
      <c r="WBA90" s="121"/>
      <c r="WBB90" s="121"/>
      <c r="WBC90" s="121"/>
      <c r="WBD90" s="121"/>
      <c r="WBE90" s="121"/>
      <c r="WBF90" s="121"/>
      <c r="WBG90" s="121"/>
      <c r="WBH90" s="121"/>
      <c r="WBI90" s="121"/>
      <c r="WBJ90" s="121"/>
      <c r="WBK90" s="121"/>
      <c r="WBL90" s="121"/>
      <c r="WBM90" s="121"/>
      <c r="WBN90" s="121"/>
      <c r="WBO90" s="121"/>
      <c r="WBP90" s="121"/>
      <c r="WBQ90" s="121"/>
      <c r="WBR90" s="121"/>
      <c r="WBS90" s="121"/>
      <c r="WBT90" s="121"/>
      <c r="WBU90" s="121"/>
      <c r="WBV90" s="121"/>
      <c r="WBW90" s="121"/>
      <c r="WBX90" s="121"/>
      <c r="WBY90" s="121"/>
      <c r="WBZ90" s="121"/>
      <c r="WCA90" s="121"/>
      <c r="WCB90" s="121"/>
      <c r="WCC90" s="121"/>
      <c r="WCD90" s="121"/>
      <c r="WCE90" s="121"/>
      <c r="WCF90" s="121"/>
      <c r="WCG90" s="121"/>
      <c r="WCH90" s="121"/>
      <c r="WCI90" s="121"/>
      <c r="WCJ90" s="121"/>
      <c r="WCK90" s="121"/>
      <c r="WCL90" s="121"/>
      <c r="WCM90" s="121"/>
      <c r="WCN90" s="121"/>
      <c r="WCO90" s="121"/>
      <c r="WCP90" s="121"/>
      <c r="WCQ90" s="121"/>
      <c r="WCR90" s="121"/>
      <c r="WCS90" s="121"/>
      <c r="WCT90" s="121"/>
      <c r="WCU90" s="121"/>
      <c r="WCV90" s="121"/>
      <c r="WCW90" s="121"/>
      <c r="WCX90" s="121"/>
      <c r="WCY90" s="121"/>
      <c r="WCZ90" s="121"/>
      <c r="WDA90" s="121"/>
      <c r="WDB90" s="121"/>
      <c r="WDC90" s="121"/>
      <c r="WDD90" s="121"/>
      <c r="WDE90" s="121"/>
      <c r="WDF90" s="121"/>
      <c r="WDG90" s="121"/>
      <c r="WDH90" s="121"/>
      <c r="WDI90" s="121"/>
      <c r="WDJ90" s="121"/>
      <c r="WDK90" s="121"/>
      <c r="WDL90" s="121"/>
      <c r="WDM90" s="121"/>
      <c r="WDN90" s="121"/>
      <c r="WDO90" s="121"/>
      <c r="WDP90" s="121"/>
      <c r="WDQ90" s="121"/>
      <c r="WDR90" s="121"/>
      <c r="WDS90" s="121"/>
      <c r="WDT90" s="121"/>
      <c r="WDU90" s="121"/>
      <c r="WDV90" s="121"/>
      <c r="WDW90" s="121"/>
      <c r="WDX90" s="121"/>
      <c r="WDY90" s="121"/>
      <c r="WDZ90" s="121"/>
      <c r="WEA90" s="121"/>
      <c r="WEB90" s="121"/>
      <c r="WEC90" s="121"/>
      <c r="WED90" s="121"/>
      <c r="WEE90" s="121"/>
      <c r="WEF90" s="121"/>
      <c r="WEG90" s="121"/>
      <c r="WEH90" s="121"/>
      <c r="WEI90" s="121"/>
      <c r="WEJ90" s="121"/>
      <c r="WEK90" s="121"/>
      <c r="WEL90" s="121"/>
      <c r="WEM90" s="121"/>
      <c r="WEN90" s="121"/>
      <c r="WEO90" s="121"/>
      <c r="WEP90" s="121"/>
      <c r="WEQ90" s="121"/>
      <c r="WER90" s="121"/>
      <c r="WES90" s="121"/>
      <c r="WET90" s="121"/>
      <c r="WEU90" s="121"/>
      <c r="WEV90" s="121"/>
      <c r="WEW90" s="121"/>
      <c r="WEX90" s="121"/>
      <c r="WEY90" s="121"/>
      <c r="WEZ90" s="121"/>
      <c r="WFA90" s="121"/>
      <c r="WFB90" s="121"/>
      <c r="WFC90" s="121"/>
      <c r="WFD90" s="121"/>
      <c r="WFE90" s="121"/>
      <c r="WFF90" s="121"/>
      <c r="WFG90" s="121"/>
      <c r="WFH90" s="121"/>
      <c r="WFI90" s="121"/>
      <c r="WFJ90" s="121"/>
      <c r="WFK90" s="121"/>
      <c r="WFL90" s="121"/>
      <c r="WFM90" s="121"/>
      <c r="WFN90" s="121"/>
      <c r="WFO90" s="121"/>
      <c r="WFP90" s="121"/>
      <c r="WFQ90" s="121"/>
      <c r="WFR90" s="121"/>
      <c r="WFS90" s="121"/>
      <c r="WFT90" s="121"/>
      <c r="WFU90" s="121"/>
      <c r="WFV90" s="121"/>
      <c r="WFW90" s="121"/>
      <c r="WFX90" s="121"/>
      <c r="WFY90" s="121"/>
      <c r="WFZ90" s="121"/>
      <c r="WGA90" s="121"/>
      <c r="WGB90" s="121"/>
      <c r="WGC90" s="121"/>
      <c r="WGD90" s="121"/>
      <c r="WGE90" s="121"/>
      <c r="WGF90" s="121"/>
      <c r="WGG90" s="121"/>
      <c r="WGH90" s="121"/>
      <c r="WGI90" s="121"/>
      <c r="WGJ90" s="121"/>
      <c r="WGK90" s="121"/>
      <c r="WGL90" s="121"/>
      <c r="WGM90" s="121"/>
      <c r="WGN90" s="121"/>
      <c r="WGO90" s="121"/>
      <c r="WGP90" s="121"/>
      <c r="WGQ90" s="121"/>
      <c r="WGR90" s="121"/>
      <c r="WGS90" s="121"/>
      <c r="WGT90" s="121"/>
      <c r="WGU90" s="121"/>
      <c r="WGV90" s="121"/>
      <c r="WGW90" s="121"/>
      <c r="WGX90" s="121"/>
      <c r="WGY90" s="121"/>
      <c r="WGZ90" s="121"/>
      <c r="WHA90" s="121"/>
      <c r="WHB90" s="121"/>
      <c r="WHC90" s="121"/>
      <c r="WHD90" s="121"/>
      <c r="WHE90" s="121"/>
      <c r="WHF90" s="121"/>
      <c r="WHG90" s="121"/>
      <c r="WHH90" s="121"/>
      <c r="WHI90" s="121"/>
      <c r="WHJ90" s="121"/>
      <c r="WHK90" s="121"/>
      <c r="WHL90" s="121"/>
      <c r="WHM90" s="121"/>
      <c r="WHN90" s="121"/>
      <c r="WHO90" s="121"/>
      <c r="WHP90" s="121"/>
      <c r="WHQ90" s="121"/>
      <c r="WHR90" s="121"/>
      <c r="WHS90" s="121"/>
      <c r="WHT90" s="121"/>
      <c r="WHU90" s="121"/>
      <c r="WHV90" s="121"/>
      <c r="WHW90" s="121"/>
      <c r="WHX90" s="121"/>
      <c r="WHY90" s="121"/>
      <c r="WHZ90" s="121"/>
      <c r="WIA90" s="121"/>
      <c r="WIB90" s="121"/>
      <c r="WIC90" s="121"/>
      <c r="WID90" s="121"/>
      <c r="WIE90" s="121"/>
      <c r="WIF90" s="121"/>
      <c r="WIG90" s="121"/>
      <c r="WIH90" s="121"/>
      <c r="WII90" s="121"/>
      <c r="WIJ90" s="121"/>
      <c r="WIK90" s="121"/>
      <c r="WIL90" s="121"/>
      <c r="WIM90" s="121"/>
      <c r="WIN90" s="121"/>
      <c r="WIO90" s="121"/>
      <c r="WIP90" s="121"/>
      <c r="WIQ90" s="121"/>
      <c r="WIR90" s="121"/>
      <c r="WIS90" s="121"/>
      <c r="WIT90" s="121"/>
      <c r="WIU90" s="121"/>
      <c r="WIV90" s="121"/>
      <c r="WIW90" s="121"/>
      <c r="WIX90" s="121"/>
      <c r="WIY90" s="121"/>
      <c r="WIZ90" s="121"/>
      <c r="WJA90" s="121"/>
      <c r="WJB90" s="121"/>
      <c r="WJC90" s="121"/>
      <c r="WJD90" s="121"/>
      <c r="WJE90" s="121"/>
      <c r="WJF90" s="121"/>
      <c r="WJG90" s="121"/>
      <c r="WJH90" s="121"/>
      <c r="WJI90" s="121"/>
      <c r="WJJ90" s="121"/>
      <c r="WJK90" s="121"/>
      <c r="WJL90" s="121"/>
      <c r="WJM90" s="121"/>
      <c r="WJN90" s="121"/>
      <c r="WJO90" s="121"/>
      <c r="WJP90" s="121"/>
      <c r="WJQ90" s="121"/>
      <c r="WJR90" s="121"/>
      <c r="WJS90" s="121"/>
      <c r="WJT90" s="121"/>
      <c r="WJU90" s="121"/>
      <c r="WJV90" s="121"/>
      <c r="WJW90" s="121"/>
      <c r="WJX90" s="121"/>
      <c r="WJY90" s="121"/>
      <c r="WJZ90" s="121"/>
      <c r="WKA90" s="121"/>
      <c r="WKB90" s="121"/>
      <c r="WKC90" s="121"/>
      <c r="WKD90" s="121"/>
      <c r="WKE90" s="121"/>
      <c r="WKF90" s="121"/>
      <c r="WKG90" s="121"/>
      <c r="WKH90" s="121"/>
      <c r="WKI90" s="121"/>
      <c r="WKJ90" s="121"/>
      <c r="WKK90" s="121"/>
      <c r="WKL90" s="121"/>
      <c r="WKM90" s="121"/>
      <c r="WKN90" s="121"/>
      <c r="WKO90" s="121"/>
      <c r="WKP90" s="121"/>
      <c r="WKQ90" s="121"/>
      <c r="WKR90" s="121"/>
      <c r="WKS90" s="121"/>
      <c r="WKT90" s="121"/>
      <c r="WKU90" s="121"/>
      <c r="WKV90" s="121"/>
      <c r="WKW90" s="121"/>
      <c r="WKX90" s="121"/>
      <c r="WKY90" s="121"/>
      <c r="WKZ90" s="121"/>
      <c r="WLA90" s="121"/>
      <c r="WLB90" s="121"/>
      <c r="WLC90" s="121"/>
      <c r="WLD90" s="121"/>
      <c r="WLE90" s="121"/>
      <c r="WLF90" s="121"/>
      <c r="WLG90" s="121"/>
      <c r="WLH90" s="121"/>
      <c r="WLI90" s="121"/>
      <c r="WLJ90" s="121"/>
      <c r="WLK90" s="121"/>
      <c r="WLL90" s="121"/>
      <c r="WLM90" s="121"/>
      <c r="WLN90" s="121"/>
      <c r="WLO90" s="121"/>
      <c r="WLP90" s="121"/>
      <c r="WLQ90" s="121"/>
      <c r="WLR90" s="121"/>
      <c r="WLS90" s="121"/>
      <c r="WLT90" s="121"/>
      <c r="WLU90" s="121"/>
      <c r="WLV90" s="121"/>
      <c r="WLW90" s="121"/>
      <c r="WLX90" s="121"/>
      <c r="WLY90" s="121"/>
      <c r="WLZ90" s="121"/>
      <c r="WMA90" s="121"/>
      <c r="WMB90" s="121"/>
      <c r="WMC90" s="121"/>
      <c r="WMD90" s="121"/>
      <c r="WME90" s="121"/>
      <c r="WMF90" s="121"/>
      <c r="WMG90" s="121"/>
      <c r="WMH90" s="121"/>
      <c r="WMI90" s="121"/>
      <c r="WMJ90" s="121"/>
      <c r="WMK90" s="121"/>
      <c r="WML90" s="121"/>
      <c r="WMM90" s="121"/>
      <c r="WMN90" s="121"/>
      <c r="WMO90" s="121"/>
      <c r="WMP90" s="121"/>
      <c r="WMQ90" s="121"/>
      <c r="WMR90" s="121"/>
      <c r="WMS90" s="121"/>
      <c r="WMT90" s="121"/>
      <c r="WMU90" s="121"/>
      <c r="WMV90" s="121"/>
      <c r="WMW90" s="121"/>
      <c r="WMX90" s="121"/>
      <c r="WMY90" s="121"/>
      <c r="WMZ90" s="121"/>
      <c r="WNA90" s="121"/>
      <c r="WNB90" s="121"/>
      <c r="WNC90" s="121"/>
      <c r="WND90" s="121"/>
      <c r="WNE90" s="121"/>
      <c r="WNF90" s="121"/>
      <c r="WNG90" s="121"/>
      <c r="WNH90" s="121"/>
      <c r="WNI90" s="121"/>
      <c r="WNJ90" s="121"/>
      <c r="WNK90" s="121"/>
      <c r="WNL90" s="121"/>
      <c r="WNM90" s="121"/>
      <c r="WNN90" s="121"/>
      <c r="WNO90" s="121"/>
      <c r="WNP90" s="121"/>
      <c r="WNQ90" s="121"/>
      <c r="WNR90" s="121"/>
      <c r="WNS90" s="121"/>
      <c r="WNT90" s="121"/>
      <c r="WNU90" s="121"/>
      <c r="WNV90" s="121"/>
      <c r="WNW90" s="121"/>
      <c r="WNX90" s="121"/>
      <c r="WNY90" s="121"/>
      <c r="WNZ90" s="121"/>
      <c r="WOA90" s="121"/>
      <c r="WOB90" s="121"/>
      <c r="WOC90" s="121"/>
      <c r="WOD90" s="121"/>
      <c r="WOE90" s="121"/>
      <c r="WOF90" s="121"/>
      <c r="WOG90" s="121"/>
      <c r="WOH90" s="121"/>
      <c r="WOI90" s="121"/>
      <c r="WOJ90" s="121"/>
      <c r="WOK90" s="121"/>
      <c r="WOL90" s="121"/>
      <c r="WOM90" s="121"/>
      <c r="WON90" s="121"/>
      <c r="WOO90" s="121"/>
      <c r="WOP90" s="121"/>
      <c r="WOQ90" s="121"/>
      <c r="WOR90" s="121"/>
      <c r="WOS90" s="121"/>
      <c r="WOT90" s="121"/>
      <c r="WOU90" s="121"/>
      <c r="WOV90" s="121"/>
      <c r="WOW90" s="121"/>
      <c r="WOX90" s="121"/>
      <c r="WOY90" s="121"/>
      <c r="WOZ90" s="121"/>
      <c r="WPA90" s="121"/>
      <c r="WPB90" s="121"/>
      <c r="WPC90" s="121"/>
      <c r="WPD90" s="121"/>
      <c r="WPE90" s="121"/>
      <c r="WPF90" s="121"/>
      <c r="WPG90" s="121"/>
      <c r="WPH90" s="121"/>
      <c r="WPI90" s="121"/>
      <c r="WPJ90" s="121"/>
      <c r="WPK90" s="121"/>
      <c r="WPL90" s="121"/>
      <c r="WPM90" s="121"/>
      <c r="WPN90" s="121"/>
      <c r="WPO90" s="121"/>
      <c r="WPP90" s="121"/>
      <c r="WPQ90" s="121"/>
      <c r="WPR90" s="121"/>
      <c r="WPS90" s="121"/>
      <c r="WPT90" s="121"/>
      <c r="WPU90" s="121"/>
      <c r="WPV90" s="121"/>
      <c r="WPW90" s="121"/>
      <c r="WPX90" s="121"/>
      <c r="WPY90" s="121"/>
      <c r="WPZ90" s="121"/>
      <c r="WQA90" s="121"/>
      <c r="WQB90" s="121"/>
      <c r="WQC90" s="121"/>
      <c r="WQD90" s="121"/>
      <c r="WQE90" s="121"/>
      <c r="WQF90" s="121"/>
      <c r="WQG90" s="121"/>
      <c r="WQH90" s="121"/>
      <c r="WQI90" s="121"/>
      <c r="WQJ90" s="121"/>
      <c r="WQK90" s="121"/>
      <c r="WQL90" s="121"/>
      <c r="WQM90" s="121"/>
      <c r="WQN90" s="121"/>
      <c r="WQO90" s="121"/>
      <c r="WQP90" s="121"/>
      <c r="WQQ90" s="121"/>
      <c r="WQR90" s="121"/>
      <c r="WQS90" s="121"/>
      <c r="WQT90" s="121"/>
      <c r="WQU90" s="121"/>
      <c r="WQV90" s="121"/>
      <c r="WQW90" s="121"/>
      <c r="WQX90" s="121"/>
      <c r="WQY90" s="121"/>
      <c r="WQZ90" s="121"/>
      <c r="WRA90" s="121"/>
      <c r="WRB90" s="121"/>
      <c r="WRC90" s="121"/>
      <c r="WRD90" s="121"/>
      <c r="WRE90" s="121"/>
      <c r="WRF90" s="121"/>
      <c r="WRG90" s="121"/>
      <c r="WRH90" s="121"/>
      <c r="WRI90" s="121"/>
      <c r="WRJ90" s="121"/>
      <c r="WRK90" s="121"/>
      <c r="WRL90" s="121"/>
      <c r="WRM90" s="121"/>
      <c r="WRN90" s="121"/>
      <c r="WRO90" s="121"/>
      <c r="WRP90" s="121"/>
      <c r="WRQ90" s="121"/>
      <c r="WRR90" s="121"/>
      <c r="WRS90" s="121"/>
      <c r="WRT90" s="121"/>
      <c r="WRU90" s="121"/>
      <c r="WRV90" s="121"/>
      <c r="WRW90" s="121"/>
      <c r="WRX90" s="121"/>
      <c r="WRY90" s="121"/>
      <c r="WRZ90" s="121"/>
      <c r="WSA90" s="121"/>
      <c r="WSB90" s="121"/>
      <c r="WSC90" s="121"/>
      <c r="WSD90" s="121"/>
      <c r="WSE90" s="121"/>
      <c r="WSF90" s="121"/>
      <c r="WSG90" s="121"/>
      <c r="WSH90" s="121"/>
      <c r="WSI90" s="121"/>
      <c r="WSJ90" s="121"/>
      <c r="WSK90" s="121"/>
      <c r="WSL90" s="121"/>
      <c r="WSM90" s="121"/>
      <c r="WSN90" s="121"/>
      <c r="WSO90" s="121"/>
      <c r="WSP90" s="121"/>
      <c r="WSQ90" s="121"/>
      <c r="WSR90" s="121"/>
      <c r="WSS90" s="121"/>
      <c r="WST90" s="121"/>
      <c r="WSU90" s="121"/>
      <c r="WSV90" s="121"/>
      <c r="WSW90" s="121"/>
      <c r="WSX90" s="121"/>
      <c r="WSY90" s="121"/>
      <c r="WSZ90" s="121"/>
      <c r="WTA90" s="121"/>
      <c r="WTB90" s="121"/>
      <c r="WTC90" s="121"/>
      <c r="WTD90" s="121"/>
      <c r="WTE90" s="121"/>
      <c r="WTF90" s="121"/>
      <c r="WTG90" s="121"/>
      <c r="WTH90" s="121"/>
      <c r="WTI90" s="121"/>
      <c r="WTJ90" s="121"/>
      <c r="WTK90" s="121"/>
      <c r="WTL90" s="121"/>
      <c r="WTM90" s="121"/>
      <c r="WTN90" s="121"/>
      <c r="WTO90" s="121"/>
      <c r="WTP90" s="121"/>
      <c r="WTQ90" s="121"/>
      <c r="WTR90" s="121"/>
      <c r="WTS90" s="121"/>
      <c r="WTT90" s="121"/>
      <c r="WTU90" s="121"/>
      <c r="WTV90" s="121"/>
      <c r="WTW90" s="121"/>
      <c r="WTX90" s="121"/>
      <c r="WTY90" s="121"/>
      <c r="WTZ90" s="121"/>
      <c r="WUA90" s="121"/>
      <c r="WUB90" s="121"/>
      <c r="WUC90" s="121"/>
      <c r="WUD90" s="121"/>
      <c r="WUE90" s="121"/>
      <c r="WUF90" s="121"/>
      <c r="WUG90" s="121"/>
      <c r="WUH90" s="121"/>
      <c r="WUI90" s="121"/>
      <c r="WUJ90" s="121"/>
      <c r="WUK90" s="121"/>
      <c r="WUL90" s="121"/>
      <c r="WUM90" s="121"/>
      <c r="WUN90" s="121"/>
      <c r="WUO90" s="121"/>
      <c r="WUP90" s="121"/>
      <c r="WUQ90" s="121"/>
      <c r="WUR90" s="121"/>
      <c r="WUS90" s="121"/>
      <c r="WUT90" s="121"/>
      <c r="WUU90" s="121"/>
      <c r="WUV90" s="121"/>
      <c r="WUW90" s="121"/>
      <c r="WUX90" s="121"/>
      <c r="WUY90" s="121"/>
      <c r="WUZ90" s="121"/>
      <c r="WVA90" s="121"/>
      <c r="WVB90" s="121"/>
      <c r="WVC90" s="121"/>
      <c r="WVD90" s="121"/>
      <c r="WVE90" s="121"/>
      <c r="WVF90" s="121"/>
      <c r="WVG90" s="121"/>
      <c r="WVH90" s="121"/>
      <c r="WVI90" s="121"/>
      <c r="WVJ90" s="121"/>
      <c r="WVK90" s="121"/>
      <c r="WVL90" s="121"/>
      <c r="WVM90" s="121"/>
      <c r="WVN90" s="121"/>
      <c r="WVO90" s="121"/>
      <c r="WVP90" s="121"/>
      <c r="WVQ90" s="121"/>
      <c r="WVR90" s="121"/>
      <c r="WVS90" s="121"/>
      <c r="WVT90" s="121"/>
      <c r="WVU90" s="121"/>
      <c r="WVV90" s="121"/>
      <c r="WVW90" s="121"/>
      <c r="WVX90" s="121"/>
      <c r="WVY90" s="121"/>
      <c r="WVZ90" s="121"/>
      <c r="WWA90" s="121"/>
      <c r="WWB90" s="121"/>
      <c r="WWC90" s="121"/>
      <c r="WWD90" s="121"/>
      <c r="WWE90" s="121"/>
      <c r="WWF90" s="121"/>
      <c r="WWG90" s="121"/>
      <c r="WWH90" s="121"/>
      <c r="WWI90" s="121"/>
      <c r="WWJ90" s="121"/>
      <c r="WWK90" s="121"/>
      <c r="WWL90" s="121"/>
      <c r="WWM90" s="121"/>
      <c r="WWN90" s="121"/>
      <c r="WWO90" s="121"/>
      <c r="WWP90" s="121"/>
      <c r="WWQ90" s="121"/>
      <c r="WWR90" s="121"/>
      <c r="WWS90" s="121"/>
      <c r="WWT90" s="121"/>
      <c r="WWU90" s="121"/>
      <c r="WWV90" s="121"/>
      <c r="WWW90" s="121"/>
      <c r="WWX90" s="121"/>
      <c r="WWY90" s="121"/>
      <c r="WWZ90" s="121"/>
      <c r="WXA90" s="121"/>
      <c r="WXB90" s="121"/>
      <c r="WXC90" s="121"/>
      <c r="WXD90" s="121"/>
      <c r="WXE90" s="121"/>
      <c r="WXF90" s="121"/>
      <c r="WXG90" s="121"/>
      <c r="WXH90" s="121"/>
      <c r="WXI90" s="121"/>
      <c r="WXJ90" s="121"/>
      <c r="WXK90" s="121"/>
      <c r="WXL90" s="121"/>
      <c r="WXM90" s="121"/>
      <c r="WXN90" s="121"/>
      <c r="WXO90" s="121"/>
      <c r="WXP90" s="121"/>
      <c r="WXQ90" s="121"/>
      <c r="WXR90" s="121"/>
      <c r="WXS90" s="121"/>
      <c r="WXT90" s="121"/>
      <c r="WXU90" s="121"/>
      <c r="WXV90" s="121"/>
      <c r="WXW90" s="121"/>
      <c r="WXX90" s="121"/>
      <c r="WXY90" s="121"/>
      <c r="WXZ90" s="121"/>
      <c r="WYA90" s="121"/>
      <c r="WYB90" s="121"/>
      <c r="WYC90" s="121"/>
      <c r="WYD90" s="121"/>
      <c r="WYE90" s="121"/>
      <c r="WYF90" s="121"/>
      <c r="WYG90" s="121"/>
      <c r="WYH90" s="121"/>
      <c r="WYI90" s="121"/>
      <c r="WYJ90" s="121"/>
      <c r="WYK90" s="121"/>
      <c r="WYL90" s="121"/>
      <c r="WYM90" s="121"/>
      <c r="WYN90" s="121"/>
      <c r="WYO90" s="121"/>
      <c r="WYP90" s="121"/>
      <c r="WYQ90" s="121"/>
      <c r="WYR90" s="121"/>
      <c r="WYS90" s="121"/>
      <c r="WYT90" s="121"/>
      <c r="WYU90" s="121"/>
      <c r="WYV90" s="121"/>
      <c r="WYW90" s="121"/>
      <c r="WYX90" s="121"/>
      <c r="WYY90" s="121"/>
      <c r="WYZ90" s="121"/>
      <c r="WZA90" s="121"/>
      <c r="WZB90" s="121"/>
      <c r="WZC90" s="121"/>
      <c r="WZD90" s="121"/>
      <c r="WZE90" s="121"/>
      <c r="WZF90" s="121"/>
      <c r="WZG90" s="121"/>
      <c r="WZH90" s="121"/>
      <c r="WZI90" s="121"/>
      <c r="WZJ90" s="121"/>
      <c r="WZK90" s="121"/>
      <c r="WZL90" s="121"/>
      <c r="WZM90" s="121"/>
      <c r="WZN90" s="121"/>
      <c r="WZO90" s="121"/>
      <c r="WZP90" s="121"/>
      <c r="WZQ90" s="121"/>
      <c r="WZR90" s="121"/>
      <c r="WZS90" s="121"/>
      <c r="WZT90" s="121"/>
      <c r="WZU90" s="121"/>
      <c r="WZV90" s="121"/>
      <c r="WZW90" s="121"/>
      <c r="WZX90" s="121"/>
      <c r="WZY90" s="121"/>
      <c r="WZZ90" s="121"/>
      <c r="XAA90" s="121"/>
      <c r="XAB90" s="121"/>
      <c r="XAC90" s="121"/>
      <c r="XAD90" s="121"/>
      <c r="XAE90" s="121"/>
      <c r="XAF90" s="121"/>
      <c r="XAG90" s="121"/>
      <c r="XAH90" s="121"/>
      <c r="XAI90" s="121"/>
      <c r="XAJ90" s="121"/>
      <c r="XAK90" s="121"/>
      <c r="XAL90" s="121"/>
      <c r="XAM90" s="121"/>
      <c r="XAN90" s="121"/>
      <c r="XAO90" s="121"/>
      <c r="XAP90" s="121"/>
      <c r="XAQ90" s="121"/>
      <c r="XAR90" s="121"/>
      <c r="XAS90" s="121"/>
      <c r="XAT90" s="121"/>
      <c r="XAU90" s="121"/>
      <c r="XAV90" s="121"/>
      <c r="XAW90" s="121"/>
      <c r="XAX90" s="121"/>
      <c r="XAY90" s="121"/>
      <c r="XAZ90" s="121"/>
      <c r="XBA90" s="121"/>
      <c r="XBB90" s="121"/>
      <c r="XBC90" s="121"/>
      <c r="XBD90" s="121"/>
      <c r="XBE90" s="121"/>
      <c r="XBF90" s="121"/>
      <c r="XBG90" s="121"/>
      <c r="XBH90" s="121"/>
      <c r="XBI90" s="121"/>
      <c r="XBJ90" s="121"/>
      <c r="XBK90" s="121"/>
      <c r="XBL90" s="121"/>
      <c r="XBM90" s="121"/>
      <c r="XBN90" s="121"/>
      <c r="XBO90" s="121"/>
      <c r="XBP90" s="121"/>
      <c r="XBQ90" s="121"/>
      <c r="XBR90" s="121"/>
      <c r="XBS90" s="121"/>
      <c r="XBT90" s="121"/>
      <c r="XBU90" s="121"/>
      <c r="XBV90" s="121"/>
      <c r="XBW90" s="121"/>
      <c r="XBX90" s="121"/>
      <c r="XBY90" s="121"/>
      <c r="XBZ90" s="121"/>
      <c r="XCA90" s="121"/>
      <c r="XCB90" s="121"/>
      <c r="XCC90" s="121"/>
      <c r="XCD90" s="121"/>
      <c r="XCE90" s="121"/>
      <c r="XCF90" s="121"/>
      <c r="XCG90" s="121"/>
      <c r="XCH90" s="121"/>
      <c r="XCI90" s="121"/>
      <c r="XCJ90" s="121"/>
      <c r="XCK90" s="121"/>
      <c r="XCL90" s="121"/>
      <c r="XCM90" s="121"/>
      <c r="XCN90" s="121"/>
      <c r="XCO90" s="121"/>
      <c r="XCP90" s="121"/>
      <c r="XCQ90" s="121"/>
      <c r="XCR90" s="121"/>
      <c r="XCS90" s="121"/>
      <c r="XCT90" s="121"/>
      <c r="XCU90" s="121"/>
      <c r="XCV90" s="121"/>
      <c r="XCW90" s="121"/>
      <c r="XCX90" s="121"/>
      <c r="XCY90" s="121"/>
      <c r="XCZ90" s="121"/>
      <c r="XDA90" s="121"/>
      <c r="XDB90" s="121"/>
      <c r="XDC90" s="121"/>
      <c r="XDD90" s="121"/>
      <c r="XDE90" s="121"/>
      <c r="XDF90" s="121"/>
      <c r="XDG90" s="121"/>
      <c r="XDH90" s="121"/>
      <c r="XDI90" s="121"/>
      <c r="XDJ90" s="121"/>
      <c r="XDK90" s="121"/>
      <c r="XDL90" s="121"/>
      <c r="XDM90" s="121"/>
      <c r="XDN90" s="121"/>
      <c r="XDO90" s="121"/>
      <c r="XDP90" s="121"/>
      <c r="XDQ90" s="121"/>
      <c r="XDR90" s="121"/>
      <c r="XDS90" s="121"/>
      <c r="XDT90" s="121"/>
      <c r="XDU90" s="121"/>
      <c r="XDV90" s="121"/>
      <c r="XDW90" s="121"/>
      <c r="XDX90" s="121"/>
      <c r="XDY90" s="121"/>
      <c r="XDZ90" s="121"/>
      <c r="XEA90" s="121"/>
      <c r="XEB90" s="121"/>
      <c r="XEC90" s="121"/>
      <c r="XED90" s="121"/>
      <c r="XEE90" s="121"/>
      <c r="XEF90" s="121"/>
      <c r="XEG90" s="121"/>
      <c r="XEH90" s="121"/>
      <c r="XEI90" s="121"/>
      <c r="XEJ90" s="121"/>
      <c r="XEK90" s="121"/>
      <c r="XEL90" s="121"/>
      <c r="XEM90" s="121"/>
      <c r="XEN90" s="121"/>
      <c r="XEO90" s="121"/>
      <c r="XEP90" s="121"/>
      <c r="XEQ90" s="121"/>
      <c r="XER90" s="121"/>
      <c r="XES90" s="121"/>
      <c r="XET90" s="121"/>
      <c r="XEU90" s="121"/>
      <c r="XEV90" s="121"/>
      <c r="XEW90" s="121"/>
      <c r="XEX90" s="121"/>
      <c r="XEY90" s="121"/>
      <c r="XEZ90" s="121"/>
      <c r="XFA90" s="121"/>
      <c r="XFB90" s="121"/>
    </row>
    <row r="93" spans="1:16382" ht="14.25" x14ac:dyDescent="0.2">
      <c r="A93" s="83"/>
      <c r="B93" s="83"/>
      <c r="C93" s="84"/>
      <c r="D93" s="85"/>
      <c r="E93" s="85"/>
      <c r="F93" s="85"/>
      <c r="G93" s="85"/>
      <c r="H93" s="85"/>
      <c r="I93" s="85"/>
      <c r="J93" s="85"/>
      <c r="K93" s="85"/>
      <c r="L93" s="85"/>
      <c r="M93" s="141"/>
    </row>
    <row r="94" spans="1:16382" ht="14.25" x14ac:dyDescent="0.2">
      <c r="A94" s="83"/>
      <c r="B94" s="83"/>
      <c r="C94" s="84"/>
      <c r="D94" s="85"/>
      <c r="E94" s="85"/>
      <c r="F94" s="85"/>
      <c r="G94" s="85"/>
      <c r="H94" s="85"/>
      <c r="I94" s="85"/>
      <c r="J94" s="85"/>
      <c r="K94" s="85"/>
      <c r="L94" s="85"/>
      <c r="M94" s="141"/>
    </row>
    <row r="95" spans="1:16382" ht="14.25" x14ac:dyDescent="0.2">
      <c r="A95" s="83"/>
      <c r="B95" s="83"/>
      <c r="C95" s="84"/>
      <c r="D95" s="85"/>
      <c r="E95" s="85"/>
      <c r="F95" s="85"/>
      <c r="G95" s="85"/>
      <c r="H95" s="85"/>
      <c r="I95" s="85"/>
      <c r="J95" s="85"/>
      <c r="K95" s="85"/>
      <c r="L95" s="85"/>
      <c r="M95" s="141"/>
    </row>
    <row r="96" spans="1:16382" ht="14.25" x14ac:dyDescent="0.2">
      <c r="A96" s="83"/>
      <c r="B96" s="83"/>
      <c r="C96" s="84"/>
      <c r="D96" s="85"/>
      <c r="E96" s="85"/>
      <c r="F96" s="85"/>
      <c r="G96" s="85"/>
      <c r="H96" s="85"/>
      <c r="I96" s="85"/>
      <c r="J96" s="85"/>
      <c r="K96" s="85"/>
      <c r="L96" s="85"/>
      <c r="M96" s="141"/>
    </row>
    <row r="97" spans="1:13" ht="14.25" x14ac:dyDescent="0.2">
      <c r="A97" s="83"/>
      <c r="B97" s="83"/>
      <c r="C97" s="84"/>
      <c r="D97" s="85"/>
      <c r="E97" s="85"/>
      <c r="F97" s="85"/>
      <c r="G97" s="85"/>
      <c r="H97" s="85"/>
      <c r="I97" s="85"/>
      <c r="J97" s="85"/>
      <c r="K97" s="85"/>
      <c r="L97" s="85"/>
      <c r="M97" s="141"/>
    </row>
    <row r="98" spans="1:13" ht="14.25" x14ac:dyDescent="0.2">
      <c r="A98" s="83"/>
      <c r="B98" s="83"/>
      <c r="C98" s="84"/>
      <c r="D98" s="85"/>
      <c r="E98" s="85"/>
      <c r="F98" s="85"/>
      <c r="G98" s="85"/>
      <c r="H98" s="85"/>
      <c r="I98" s="85"/>
      <c r="J98" s="85"/>
      <c r="K98" s="85"/>
      <c r="L98" s="85"/>
      <c r="M98" s="141"/>
    </row>
    <row r="99" spans="1:13" ht="14.25" x14ac:dyDescent="0.2">
      <c r="A99" s="83"/>
      <c r="B99" s="83"/>
      <c r="C99" s="84"/>
      <c r="D99" s="85"/>
      <c r="E99" s="85"/>
      <c r="F99" s="85"/>
      <c r="G99" s="85"/>
      <c r="H99" s="85"/>
      <c r="I99" s="85"/>
      <c r="J99" s="85"/>
      <c r="K99" s="85"/>
      <c r="L99" s="85"/>
      <c r="M99" s="141"/>
    </row>
    <row r="100" spans="1:13" ht="14.25" x14ac:dyDescent="0.2">
      <c r="A100" s="83"/>
      <c r="B100" s="83"/>
      <c r="C100" s="84"/>
      <c r="D100" s="85"/>
      <c r="E100" s="85"/>
      <c r="F100" s="85"/>
      <c r="G100" s="85"/>
      <c r="H100" s="85"/>
      <c r="I100" s="85"/>
      <c r="J100" s="85"/>
      <c r="K100" s="85"/>
      <c r="L100" s="85"/>
      <c r="M100" s="141"/>
    </row>
    <row r="101" spans="1:13" ht="14.25" x14ac:dyDescent="0.2">
      <c r="A101" s="83"/>
      <c r="B101" s="83"/>
      <c r="C101" s="84"/>
      <c r="D101" s="85"/>
      <c r="E101" s="85"/>
      <c r="F101" s="85"/>
      <c r="G101" s="85"/>
      <c r="H101" s="85"/>
      <c r="I101" s="85"/>
      <c r="J101" s="85"/>
      <c r="K101" s="85"/>
      <c r="L101" s="85"/>
      <c r="M101" s="141"/>
    </row>
    <row r="102" spans="1:13" ht="14.25" x14ac:dyDescent="0.2">
      <c r="A102" s="83"/>
      <c r="B102" s="83"/>
      <c r="C102" s="84"/>
      <c r="D102" s="85"/>
      <c r="E102" s="85"/>
      <c r="F102" s="85"/>
      <c r="G102" s="85"/>
      <c r="H102" s="85"/>
      <c r="I102" s="85"/>
      <c r="J102" s="85"/>
      <c r="K102" s="85"/>
      <c r="L102" s="85"/>
      <c r="M102" s="141"/>
    </row>
    <row r="103" spans="1:13" ht="14.25" x14ac:dyDescent="0.2">
      <c r="A103" s="83"/>
      <c r="B103" s="83"/>
      <c r="C103" s="84"/>
      <c r="D103" s="85"/>
      <c r="E103" s="85"/>
      <c r="F103" s="85"/>
      <c r="G103" s="85"/>
      <c r="H103" s="85"/>
      <c r="I103" s="85"/>
      <c r="J103" s="85"/>
      <c r="K103" s="85"/>
      <c r="L103" s="85"/>
      <c r="M103" s="141"/>
    </row>
    <row r="104" spans="1:13" ht="14.25" x14ac:dyDescent="0.2">
      <c r="A104" s="83"/>
      <c r="B104" s="83"/>
      <c r="C104" s="84"/>
      <c r="D104" s="85"/>
      <c r="E104" s="85"/>
      <c r="F104" s="85"/>
      <c r="G104" s="85"/>
      <c r="H104" s="85"/>
      <c r="I104" s="85"/>
      <c r="J104" s="85"/>
      <c r="K104" s="85"/>
      <c r="L104" s="85"/>
      <c r="M104" s="141"/>
    </row>
    <row r="105" spans="1:13" ht="14.25" x14ac:dyDescent="0.2">
      <c r="A105" s="83"/>
      <c r="B105" s="83"/>
      <c r="C105" s="84"/>
      <c r="D105" s="85"/>
      <c r="E105" s="85"/>
      <c r="F105" s="85"/>
      <c r="G105" s="85"/>
      <c r="H105" s="85"/>
      <c r="I105" s="85"/>
      <c r="J105" s="85"/>
      <c r="K105" s="85"/>
      <c r="L105" s="85"/>
      <c r="M105" s="141"/>
    </row>
    <row r="106" spans="1:13" ht="14.25" x14ac:dyDescent="0.2">
      <c r="A106" s="83"/>
      <c r="B106" s="83"/>
      <c r="C106" s="84"/>
      <c r="D106" s="85"/>
      <c r="E106" s="85"/>
      <c r="F106" s="85"/>
      <c r="G106" s="85"/>
      <c r="H106" s="85"/>
      <c r="I106" s="85"/>
      <c r="J106" s="85"/>
      <c r="K106" s="85"/>
      <c r="L106" s="85"/>
      <c r="M106" s="141"/>
    </row>
    <row r="107" spans="1:13" ht="14.25" x14ac:dyDescent="0.2">
      <c r="A107" s="83"/>
      <c r="B107" s="83"/>
      <c r="C107" s="84"/>
      <c r="D107" s="85"/>
      <c r="E107" s="85"/>
      <c r="F107" s="85"/>
      <c r="G107" s="85"/>
      <c r="H107" s="85"/>
      <c r="I107" s="85"/>
      <c r="J107" s="85"/>
      <c r="K107" s="85"/>
      <c r="L107" s="85"/>
      <c r="M107" s="141"/>
    </row>
    <row r="108" spans="1:13" ht="14.25" x14ac:dyDescent="0.2">
      <c r="A108" s="83"/>
      <c r="B108" s="83"/>
      <c r="C108" s="84"/>
      <c r="D108" s="85"/>
      <c r="E108" s="85"/>
      <c r="F108" s="85"/>
      <c r="G108" s="85"/>
      <c r="H108" s="85"/>
      <c r="I108" s="85"/>
      <c r="J108" s="85"/>
      <c r="K108" s="85"/>
      <c r="L108" s="85"/>
      <c r="M108" s="141"/>
    </row>
    <row r="109" spans="1:13" ht="14.25" x14ac:dyDescent="0.2">
      <c r="A109" s="83"/>
      <c r="B109" s="83"/>
      <c r="C109" s="84"/>
      <c r="D109" s="85"/>
      <c r="E109" s="85"/>
      <c r="F109" s="85"/>
      <c r="G109" s="85"/>
      <c r="H109" s="85"/>
      <c r="I109" s="85"/>
      <c r="J109" s="85"/>
      <c r="K109" s="85"/>
      <c r="L109" s="85"/>
      <c r="M109" s="141"/>
    </row>
    <row r="110" spans="1:13" ht="14.25" x14ac:dyDescent="0.2">
      <c r="A110" s="83"/>
      <c r="B110" s="83"/>
      <c r="C110" s="84"/>
      <c r="D110" s="85"/>
      <c r="E110" s="85"/>
      <c r="F110" s="85"/>
      <c r="G110" s="85"/>
      <c r="H110" s="85"/>
      <c r="I110" s="85"/>
      <c r="J110" s="85"/>
      <c r="K110" s="85"/>
      <c r="L110" s="85"/>
      <c r="M110" s="141"/>
    </row>
    <row r="111" spans="1:13" ht="14.25" x14ac:dyDescent="0.2">
      <c r="A111" s="83"/>
      <c r="B111" s="83"/>
      <c r="C111" s="84"/>
      <c r="D111" s="85"/>
      <c r="E111" s="85"/>
      <c r="F111" s="85"/>
      <c r="G111" s="85"/>
      <c r="H111" s="85"/>
      <c r="I111" s="85"/>
      <c r="J111" s="85"/>
      <c r="K111" s="85"/>
      <c r="L111" s="85"/>
      <c r="M111" s="141"/>
    </row>
    <row r="112" spans="1:13" ht="14.25" x14ac:dyDescent="0.2">
      <c r="A112" s="83"/>
      <c r="B112" s="83"/>
      <c r="C112" s="84"/>
      <c r="D112" s="85"/>
      <c r="E112" s="85"/>
      <c r="F112" s="85"/>
      <c r="G112" s="85"/>
      <c r="H112" s="85"/>
      <c r="I112" s="85"/>
      <c r="J112" s="85"/>
      <c r="K112" s="85"/>
      <c r="L112" s="85"/>
      <c r="M112" s="141"/>
    </row>
    <row r="113" spans="1:13" ht="14.25" x14ac:dyDescent="0.2">
      <c r="A113" s="83"/>
      <c r="B113" s="83"/>
      <c r="C113" s="84"/>
      <c r="D113" s="85"/>
      <c r="E113" s="85"/>
      <c r="F113" s="85"/>
      <c r="G113" s="85"/>
      <c r="H113" s="85"/>
      <c r="I113" s="85"/>
      <c r="J113" s="85"/>
      <c r="K113" s="85"/>
      <c r="L113" s="85"/>
      <c r="M113" s="141"/>
    </row>
    <row r="114" spans="1:13" ht="14.25" x14ac:dyDescent="0.2">
      <c r="A114" s="83"/>
      <c r="B114" s="83"/>
      <c r="C114" s="84"/>
      <c r="D114" s="85"/>
      <c r="E114" s="85"/>
      <c r="F114" s="85"/>
      <c r="G114" s="85"/>
      <c r="H114" s="85"/>
      <c r="I114" s="85"/>
      <c r="J114" s="85"/>
      <c r="K114" s="85"/>
      <c r="L114" s="85"/>
      <c r="M114" s="141"/>
    </row>
    <row r="115" spans="1:13" ht="14.25" x14ac:dyDescent="0.2">
      <c r="A115" s="83"/>
      <c r="B115" s="83"/>
      <c r="C115" s="84"/>
      <c r="D115" s="85"/>
      <c r="E115" s="85"/>
      <c r="F115" s="85"/>
      <c r="G115" s="85"/>
      <c r="H115" s="85"/>
      <c r="I115" s="85"/>
      <c r="J115" s="85"/>
      <c r="K115" s="85"/>
      <c r="L115" s="85"/>
      <c r="M115" s="141"/>
    </row>
    <row r="116" spans="1:13" ht="14.25" x14ac:dyDescent="0.2">
      <c r="A116" s="83"/>
      <c r="B116" s="83"/>
      <c r="C116" s="84"/>
      <c r="D116" s="85"/>
      <c r="E116" s="85"/>
      <c r="F116" s="85"/>
      <c r="G116" s="85"/>
      <c r="H116" s="85"/>
      <c r="I116" s="85"/>
      <c r="J116" s="85"/>
      <c r="K116" s="85"/>
      <c r="L116" s="85"/>
      <c r="M116" s="141"/>
    </row>
    <row r="117" spans="1:13" ht="14.25" x14ac:dyDescent="0.2">
      <c r="A117" s="83"/>
      <c r="B117" s="83"/>
      <c r="C117" s="84"/>
      <c r="D117" s="85"/>
      <c r="E117" s="85"/>
      <c r="F117" s="85"/>
      <c r="G117" s="85"/>
      <c r="H117" s="85"/>
      <c r="I117" s="85"/>
      <c r="J117" s="85"/>
      <c r="K117" s="85"/>
      <c r="L117" s="85"/>
      <c r="M117" s="141"/>
    </row>
    <row r="118" spans="1:13" ht="14.25" x14ac:dyDescent="0.2">
      <c r="A118" s="83"/>
      <c r="B118" s="83"/>
      <c r="C118" s="84"/>
      <c r="D118" s="85"/>
      <c r="E118" s="85"/>
      <c r="F118" s="85"/>
      <c r="G118" s="85"/>
      <c r="H118" s="85"/>
      <c r="I118" s="85"/>
      <c r="J118" s="85"/>
      <c r="K118" s="85"/>
      <c r="L118" s="85"/>
      <c r="M118" s="141"/>
    </row>
    <row r="119" spans="1:13" ht="14.25" x14ac:dyDescent="0.2">
      <c r="A119" s="83"/>
      <c r="B119" s="83"/>
      <c r="C119" s="84"/>
      <c r="D119" s="85"/>
      <c r="E119" s="85"/>
      <c r="F119" s="85"/>
      <c r="G119" s="85"/>
      <c r="H119" s="85"/>
      <c r="I119" s="85"/>
      <c r="J119" s="85"/>
      <c r="K119" s="85"/>
      <c r="L119" s="85"/>
      <c r="M119" s="141"/>
    </row>
    <row r="120" spans="1:13" ht="14.25" x14ac:dyDescent="0.2">
      <c r="A120" s="83"/>
      <c r="B120" s="83"/>
      <c r="C120" s="84"/>
      <c r="D120" s="85"/>
      <c r="E120" s="85"/>
      <c r="F120" s="85"/>
      <c r="G120" s="85"/>
      <c r="H120" s="85"/>
      <c r="I120" s="85"/>
      <c r="J120" s="85"/>
      <c r="K120" s="85"/>
      <c r="L120" s="85"/>
      <c r="M120" s="141"/>
    </row>
    <row r="121" spans="1:13" ht="14.25" x14ac:dyDescent="0.2">
      <c r="A121" s="83"/>
      <c r="B121" s="83"/>
      <c r="C121" s="84"/>
      <c r="D121" s="85"/>
      <c r="E121" s="85"/>
      <c r="F121" s="85"/>
      <c r="G121" s="85"/>
      <c r="H121" s="85"/>
      <c r="I121" s="85"/>
      <c r="J121" s="85"/>
      <c r="K121" s="85"/>
      <c r="L121" s="85"/>
      <c r="M121" s="141"/>
    </row>
    <row r="122" spans="1:13" ht="14.25" x14ac:dyDescent="0.2">
      <c r="A122" s="83"/>
      <c r="B122" s="83"/>
      <c r="C122" s="84"/>
      <c r="D122" s="85"/>
      <c r="E122" s="85"/>
      <c r="F122" s="85"/>
      <c r="G122" s="85"/>
      <c r="H122" s="85"/>
      <c r="I122" s="85"/>
      <c r="J122" s="85"/>
      <c r="K122" s="85"/>
      <c r="L122" s="85"/>
      <c r="M122" s="141"/>
    </row>
    <row r="123" spans="1:13" ht="14.25" x14ac:dyDescent="0.2">
      <c r="A123" s="83"/>
      <c r="B123" s="83"/>
      <c r="C123" s="84"/>
      <c r="D123" s="85"/>
      <c r="E123" s="85"/>
      <c r="F123" s="85"/>
      <c r="G123" s="85"/>
      <c r="H123" s="85"/>
      <c r="I123" s="85"/>
      <c r="J123" s="85"/>
      <c r="K123" s="85"/>
      <c r="L123" s="85"/>
      <c r="M123" s="141"/>
    </row>
    <row r="124" spans="1:13" x14ac:dyDescent="0.2">
      <c r="A124" s="72"/>
      <c r="B124" s="72"/>
      <c r="C124" s="72"/>
      <c r="D124" s="85"/>
      <c r="E124" s="85"/>
      <c r="F124" s="85"/>
      <c r="G124" s="85"/>
      <c r="H124" s="85"/>
      <c r="I124" s="85"/>
      <c r="J124" s="85"/>
      <c r="K124" s="85"/>
      <c r="L124" s="85"/>
      <c r="M124" s="141"/>
    </row>
    <row r="125" spans="1:13" x14ac:dyDescent="0.2">
      <c r="A125" s="72"/>
      <c r="B125" s="72"/>
      <c r="C125" s="72"/>
      <c r="D125" s="85"/>
      <c r="E125" s="85"/>
      <c r="F125" s="85"/>
      <c r="G125" s="85"/>
      <c r="H125" s="85"/>
      <c r="I125" s="85"/>
      <c r="J125" s="85"/>
      <c r="K125" s="85"/>
      <c r="L125" s="85"/>
      <c r="M125" s="141"/>
    </row>
    <row r="126" spans="1:13" x14ac:dyDescent="0.2">
      <c r="A126" s="72"/>
      <c r="B126" s="72"/>
      <c r="C126" s="72"/>
      <c r="D126" s="85"/>
      <c r="E126" s="85"/>
      <c r="F126" s="85"/>
      <c r="G126" s="85"/>
      <c r="H126" s="85"/>
      <c r="I126" s="85"/>
      <c r="J126" s="85"/>
      <c r="K126" s="85"/>
      <c r="L126" s="85"/>
      <c r="M126" s="141"/>
    </row>
  </sheetData>
  <mergeCells count="10">
    <mergeCell ref="A4:A6"/>
    <mergeCell ref="B4:B6"/>
    <mergeCell ref="C4:D4"/>
    <mergeCell ref="E4:F4"/>
    <mergeCell ref="A2:L2"/>
    <mergeCell ref="I4:J4"/>
    <mergeCell ref="K4:L4"/>
    <mergeCell ref="K5:K6"/>
    <mergeCell ref="L5:L6"/>
    <mergeCell ref="G4:H4"/>
  </mergeCells>
  <pageMargins left="0.74803149606299213" right="0.74803149606299213" top="0.98425196850393704" bottom="0.98425196850393704" header="0" footer="0"/>
  <pageSetup scale="35" orientation="portrait" r:id="rId1"/>
  <headerFooter alignWithMargins="0"/>
  <ignoredErrors>
    <ignoredError sqref="C88:L88"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2:Q126"/>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3.28515625" style="75" bestFit="1" customWidth="1"/>
    <col min="12" max="12" width="12.140625" style="75" bestFit="1" customWidth="1"/>
    <col min="13" max="13" width="10.140625" style="138" customWidth="1"/>
    <col min="14" max="14" width="13.140625" style="138" bestFit="1" customWidth="1"/>
    <col min="15" max="16384" width="11.42578125" style="75"/>
  </cols>
  <sheetData>
    <row r="2" spans="1:17" ht="15" x14ac:dyDescent="0.2">
      <c r="A2" s="367" t="s">
        <v>423</v>
      </c>
      <c r="B2" s="367"/>
      <c r="C2" s="367"/>
      <c r="D2" s="367"/>
      <c r="E2" s="367"/>
      <c r="F2" s="367"/>
      <c r="G2" s="367"/>
      <c r="H2" s="367"/>
      <c r="I2" s="367"/>
      <c r="J2" s="367"/>
      <c r="K2" s="367"/>
      <c r="L2" s="367"/>
      <c r="M2" s="137"/>
    </row>
    <row r="3" spans="1:17" ht="15" x14ac:dyDescent="0.2">
      <c r="A3" s="267"/>
      <c r="B3" s="267"/>
      <c r="C3" s="267"/>
      <c r="D3" s="267"/>
      <c r="E3" s="267"/>
      <c r="F3" s="267"/>
      <c r="G3" s="267"/>
      <c r="H3" s="267"/>
      <c r="I3" s="86"/>
      <c r="J3" s="86"/>
      <c r="K3" s="86"/>
      <c r="L3" s="86"/>
      <c r="M3" s="137"/>
    </row>
    <row r="4" spans="1:17" ht="33" customHeight="1" x14ac:dyDescent="0.2">
      <c r="A4" s="369" t="s">
        <v>233</v>
      </c>
      <c r="B4" s="375" t="s">
        <v>0</v>
      </c>
      <c r="C4" s="372" t="s">
        <v>362</v>
      </c>
      <c r="D4" s="372"/>
      <c r="E4" s="372" t="s">
        <v>359</v>
      </c>
      <c r="F4" s="372"/>
      <c r="G4" s="372" t="s">
        <v>360</v>
      </c>
      <c r="H4" s="372"/>
      <c r="I4" s="372" t="s">
        <v>361</v>
      </c>
      <c r="J4" s="372"/>
      <c r="K4" s="373" t="s">
        <v>443</v>
      </c>
      <c r="L4" s="374"/>
      <c r="M4" s="88"/>
    </row>
    <row r="5" spans="1:17" ht="15" customHeight="1" x14ac:dyDescent="0.2">
      <c r="A5" s="370"/>
      <c r="B5" s="376"/>
      <c r="C5" s="272" t="s">
        <v>54</v>
      </c>
      <c r="D5" s="273" t="s">
        <v>55</v>
      </c>
      <c r="E5" s="272" t="s">
        <v>54</v>
      </c>
      <c r="F5" s="273" t="s">
        <v>55</v>
      </c>
      <c r="G5" s="272" t="s">
        <v>54</v>
      </c>
      <c r="H5" s="273" t="s">
        <v>55</v>
      </c>
      <c r="I5" s="272" t="s">
        <v>54</v>
      </c>
      <c r="J5" s="273" t="s">
        <v>55</v>
      </c>
      <c r="K5" s="378" t="s">
        <v>54</v>
      </c>
      <c r="L5" s="380" t="s">
        <v>55</v>
      </c>
      <c r="M5" s="88"/>
      <c r="Q5" s="80"/>
    </row>
    <row r="6" spans="1:17" ht="15" customHeight="1" x14ac:dyDescent="0.2">
      <c r="A6" s="371"/>
      <c r="B6" s="377"/>
      <c r="C6" s="286">
        <v>43188</v>
      </c>
      <c r="D6" s="287">
        <v>43190</v>
      </c>
      <c r="E6" s="286">
        <v>43278</v>
      </c>
      <c r="F6" s="287">
        <v>43281</v>
      </c>
      <c r="G6" s="286">
        <v>43370</v>
      </c>
      <c r="H6" s="287">
        <v>43373</v>
      </c>
      <c r="I6" s="286">
        <v>43460</v>
      </c>
      <c r="J6" s="287">
        <v>43465</v>
      </c>
      <c r="K6" s="379"/>
      <c r="L6" s="381"/>
      <c r="M6" s="88"/>
    </row>
    <row r="7" spans="1:17" x14ac:dyDescent="0.2">
      <c r="A7" s="285">
        <v>1</v>
      </c>
      <c r="B7" s="280" t="s">
        <v>1</v>
      </c>
      <c r="C7" s="281">
        <v>51379</v>
      </c>
      <c r="D7" s="282">
        <v>4294</v>
      </c>
      <c r="E7" s="281">
        <v>51522</v>
      </c>
      <c r="F7" s="282">
        <v>4306</v>
      </c>
      <c r="G7" s="281">
        <v>52958</v>
      </c>
      <c r="H7" s="282">
        <v>4415</v>
      </c>
      <c r="I7" s="281">
        <v>54474</v>
      </c>
      <c r="J7" s="282">
        <v>4518</v>
      </c>
      <c r="K7" s="281">
        <f>$I7-'Año 2017'!$I7</f>
        <v>4463</v>
      </c>
      <c r="L7" s="283">
        <f>$J7-'Año 2017'!$J7</f>
        <v>325</v>
      </c>
      <c r="M7" s="139"/>
      <c r="N7" s="140"/>
      <c r="O7" s="20"/>
      <c r="P7" s="20"/>
    </row>
    <row r="8" spans="1:17" x14ac:dyDescent="0.2">
      <c r="A8" s="285">
        <v>2</v>
      </c>
      <c r="B8" s="280" t="s">
        <v>2</v>
      </c>
      <c r="C8" s="281">
        <v>84388</v>
      </c>
      <c r="D8" s="282">
        <v>4705</v>
      </c>
      <c r="E8" s="281">
        <v>85429</v>
      </c>
      <c r="F8" s="282">
        <v>4684</v>
      </c>
      <c r="G8" s="281">
        <v>86748</v>
      </c>
      <c r="H8" s="282">
        <v>4778</v>
      </c>
      <c r="I8" s="281">
        <v>88091</v>
      </c>
      <c r="J8" s="282">
        <v>4886</v>
      </c>
      <c r="K8" s="281">
        <f>$I8-'Año 2017'!$I8</f>
        <v>5075</v>
      </c>
      <c r="L8" s="283">
        <f>$J8-'Año 2017'!$J8</f>
        <v>269</v>
      </c>
      <c r="M8" s="139"/>
      <c r="N8" s="140"/>
      <c r="O8" s="20"/>
      <c r="P8" s="20"/>
    </row>
    <row r="9" spans="1:17" x14ac:dyDescent="0.2">
      <c r="A9" s="285">
        <v>3</v>
      </c>
      <c r="B9" s="280" t="s">
        <v>3</v>
      </c>
      <c r="C9" s="281">
        <v>4386647</v>
      </c>
      <c r="D9" s="282">
        <v>17718</v>
      </c>
      <c r="E9" s="281">
        <v>4576774</v>
      </c>
      <c r="F9" s="282">
        <v>17712</v>
      </c>
      <c r="G9" s="281">
        <v>4743257</v>
      </c>
      <c r="H9" s="282">
        <v>18086</v>
      </c>
      <c r="I9" s="281">
        <v>4917767</v>
      </c>
      <c r="J9" s="282">
        <v>18473</v>
      </c>
      <c r="K9" s="281">
        <f>$I9-'Año 2017'!$I9</f>
        <v>700421</v>
      </c>
      <c r="L9" s="283">
        <f>$J9-'Año 2017'!$J9</f>
        <v>1171</v>
      </c>
      <c r="M9" s="139"/>
      <c r="N9" s="140"/>
      <c r="O9" s="20"/>
      <c r="P9" s="20"/>
    </row>
    <row r="10" spans="1:17" x14ac:dyDescent="0.2">
      <c r="A10" s="285">
        <v>4</v>
      </c>
      <c r="B10" s="280" t="s">
        <v>4</v>
      </c>
      <c r="C10" s="281">
        <v>196480</v>
      </c>
      <c r="D10" s="282">
        <v>12665</v>
      </c>
      <c r="E10" s="281">
        <v>200659</v>
      </c>
      <c r="F10" s="282">
        <v>12989</v>
      </c>
      <c r="G10" s="281">
        <v>205557</v>
      </c>
      <c r="H10" s="282">
        <v>13449</v>
      </c>
      <c r="I10" s="281">
        <v>210768</v>
      </c>
      <c r="J10" s="282">
        <v>13880</v>
      </c>
      <c r="K10" s="281">
        <f>$I10-'Año 2017'!$I10</f>
        <v>19463</v>
      </c>
      <c r="L10" s="283">
        <f>$J10-'Año 2017'!$J10</f>
        <v>1650</v>
      </c>
      <c r="M10" s="139"/>
      <c r="N10" s="140"/>
    </row>
    <row r="11" spans="1:17" x14ac:dyDescent="0.2">
      <c r="A11" s="285">
        <v>5</v>
      </c>
      <c r="B11" s="280" t="s">
        <v>5</v>
      </c>
      <c r="C11" s="281">
        <v>1052367</v>
      </c>
      <c r="D11" s="282">
        <v>13662</v>
      </c>
      <c r="E11" s="281">
        <v>1074553</v>
      </c>
      <c r="F11" s="282">
        <v>13839</v>
      </c>
      <c r="G11" s="281">
        <v>1097669</v>
      </c>
      <c r="H11" s="282">
        <v>14222</v>
      </c>
      <c r="I11" s="281">
        <v>1119964</v>
      </c>
      <c r="J11" s="282">
        <v>14623</v>
      </c>
      <c r="K11" s="281">
        <f>$I11-'Año 2017'!$I11</f>
        <v>89173</v>
      </c>
      <c r="L11" s="283">
        <f>$J11-'Año 2017'!$J11</f>
        <v>1297</v>
      </c>
      <c r="M11" s="139"/>
      <c r="N11" s="140"/>
    </row>
    <row r="12" spans="1:17" x14ac:dyDescent="0.2">
      <c r="A12" s="285">
        <v>6</v>
      </c>
      <c r="B12" s="280" t="s">
        <v>6</v>
      </c>
      <c r="C12" s="281">
        <v>12825</v>
      </c>
      <c r="D12" s="282">
        <v>7638</v>
      </c>
      <c r="E12" s="281">
        <v>12842</v>
      </c>
      <c r="F12" s="282">
        <v>7606</v>
      </c>
      <c r="G12" s="281">
        <v>13172</v>
      </c>
      <c r="H12" s="282">
        <v>7720</v>
      </c>
      <c r="I12" s="281">
        <v>13516</v>
      </c>
      <c r="J12" s="282">
        <v>7819</v>
      </c>
      <c r="K12" s="281">
        <f>$I12-'Año 2017'!$I12</f>
        <v>957</v>
      </c>
      <c r="L12" s="283">
        <f>$J12-'Año 2017'!$J12</f>
        <v>297</v>
      </c>
      <c r="M12" s="139"/>
      <c r="N12" s="140"/>
    </row>
    <row r="13" spans="1:17" x14ac:dyDescent="0.2">
      <c r="A13" s="285">
        <v>7</v>
      </c>
      <c r="B13" s="280" t="s">
        <v>7</v>
      </c>
      <c r="C13" s="281">
        <v>1421908</v>
      </c>
      <c r="D13" s="282">
        <v>124563</v>
      </c>
      <c r="E13" s="281">
        <v>1435990</v>
      </c>
      <c r="F13" s="282">
        <v>126347</v>
      </c>
      <c r="G13" s="281">
        <v>1467529</v>
      </c>
      <c r="H13" s="282">
        <v>128789</v>
      </c>
      <c r="I13" s="281">
        <v>1498856</v>
      </c>
      <c r="J13" s="282">
        <v>130993</v>
      </c>
      <c r="K13" s="281">
        <f>$I13-'Año 2017'!$I13</f>
        <v>106779</v>
      </c>
      <c r="L13" s="283">
        <f>$J13-'Año 2017'!$J13</f>
        <v>8730</v>
      </c>
      <c r="M13" s="139"/>
      <c r="N13" s="140"/>
    </row>
    <row r="14" spans="1:17" x14ac:dyDescent="0.2">
      <c r="A14" s="285">
        <v>8</v>
      </c>
      <c r="B14" s="280" t="s">
        <v>8</v>
      </c>
      <c r="C14" s="281">
        <v>143807</v>
      </c>
      <c r="D14" s="282">
        <v>30991</v>
      </c>
      <c r="E14" s="281">
        <v>144979</v>
      </c>
      <c r="F14" s="282">
        <v>30831</v>
      </c>
      <c r="G14" s="281">
        <v>148530</v>
      </c>
      <c r="H14" s="282">
        <v>31594</v>
      </c>
      <c r="I14" s="281">
        <v>152719</v>
      </c>
      <c r="J14" s="282">
        <v>32435</v>
      </c>
      <c r="K14" s="281">
        <f>$I14-'Año 2017'!$I14</f>
        <v>12481</v>
      </c>
      <c r="L14" s="283">
        <f>$J14-'Año 2017'!$J14</f>
        <v>2092</v>
      </c>
      <c r="M14" s="139"/>
      <c r="N14" s="140"/>
    </row>
    <row r="15" spans="1:17" x14ac:dyDescent="0.2">
      <c r="A15" s="285">
        <v>9</v>
      </c>
      <c r="B15" s="280" t="s">
        <v>9</v>
      </c>
      <c r="C15" s="281">
        <v>10248</v>
      </c>
      <c r="D15" s="282">
        <v>419</v>
      </c>
      <c r="E15" s="281">
        <v>10410</v>
      </c>
      <c r="F15" s="282">
        <v>415</v>
      </c>
      <c r="G15" s="281">
        <v>10587</v>
      </c>
      <c r="H15" s="282">
        <v>426</v>
      </c>
      <c r="I15" s="281">
        <v>10779</v>
      </c>
      <c r="J15" s="282">
        <v>438</v>
      </c>
      <c r="K15" s="281">
        <f>$I15-'Año 2017'!$I15</f>
        <v>697</v>
      </c>
      <c r="L15" s="283">
        <f>$J15-'Año 2017'!$J15</f>
        <v>26</v>
      </c>
      <c r="M15" s="139"/>
      <c r="N15" s="140"/>
    </row>
    <row r="16" spans="1:17" x14ac:dyDescent="0.2">
      <c r="A16" s="285">
        <v>10</v>
      </c>
      <c r="B16" s="280" t="s">
        <v>10</v>
      </c>
      <c r="C16" s="281">
        <v>8356</v>
      </c>
      <c r="D16" s="282">
        <v>1862</v>
      </c>
      <c r="E16" s="281">
        <v>8547</v>
      </c>
      <c r="F16" s="282">
        <v>1838</v>
      </c>
      <c r="G16" s="281">
        <v>8718</v>
      </c>
      <c r="H16" s="282">
        <v>1868</v>
      </c>
      <c r="I16" s="281">
        <v>8912</v>
      </c>
      <c r="J16" s="282">
        <v>1901</v>
      </c>
      <c r="K16" s="281">
        <f>$I16-'Año 2017'!$I16</f>
        <v>727</v>
      </c>
      <c r="L16" s="283">
        <f>$J16-'Año 2017'!$J16</f>
        <v>73</v>
      </c>
      <c r="M16" s="139"/>
      <c r="N16" s="140"/>
    </row>
    <row r="17" spans="1:15" x14ac:dyDescent="0.2">
      <c r="A17" s="285">
        <v>11</v>
      </c>
      <c r="B17" s="280" t="s">
        <v>11</v>
      </c>
      <c r="C17" s="281">
        <v>736388</v>
      </c>
      <c r="D17" s="282">
        <v>25406</v>
      </c>
      <c r="E17" s="281">
        <v>749763</v>
      </c>
      <c r="F17" s="282">
        <v>25453</v>
      </c>
      <c r="G17" s="281">
        <v>766209</v>
      </c>
      <c r="H17" s="282">
        <v>26059</v>
      </c>
      <c r="I17" s="281">
        <v>783833</v>
      </c>
      <c r="J17" s="282">
        <v>26700</v>
      </c>
      <c r="K17" s="281">
        <f>$I17-'Año 2017'!$I17</f>
        <v>64719</v>
      </c>
      <c r="L17" s="283">
        <f>$J17-'Año 2017'!$J17</f>
        <v>1834</v>
      </c>
      <c r="M17" s="139"/>
      <c r="N17" s="140"/>
    </row>
    <row r="18" spans="1:15" ht="15" x14ac:dyDescent="0.2">
      <c r="A18" s="285">
        <v>12</v>
      </c>
      <c r="B18" s="280" t="s">
        <v>12</v>
      </c>
      <c r="C18" s="281">
        <v>31334</v>
      </c>
      <c r="D18" s="282">
        <v>2396</v>
      </c>
      <c r="E18" s="281">
        <v>32068</v>
      </c>
      <c r="F18" s="282">
        <v>2414</v>
      </c>
      <c r="G18" s="281">
        <v>32973</v>
      </c>
      <c r="H18" s="282">
        <v>2476</v>
      </c>
      <c r="I18" s="281">
        <v>33973</v>
      </c>
      <c r="J18" s="282">
        <v>2562</v>
      </c>
      <c r="K18" s="281">
        <f>$I18-'Año 2017'!$I18</f>
        <v>3530</v>
      </c>
      <c r="L18" s="283">
        <f>$J18-'Año 2017'!$J18</f>
        <v>232</v>
      </c>
      <c r="M18" s="139"/>
      <c r="N18" s="140"/>
      <c r="O18" s="180"/>
    </row>
    <row r="19" spans="1:15" x14ac:dyDescent="0.2">
      <c r="A19" s="285">
        <v>13</v>
      </c>
      <c r="B19" s="280" t="s">
        <v>13</v>
      </c>
      <c r="C19" s="281">
        <v>5105</v>
      </c>
      <c r="D19" s="282">
        <v>683</v>
      </c>
      <c r="E19" s="281">
        <v>4970</v>
      </c>
      <c r="F19" s="282">
        <v>703</v>
      </c>
      <c r="G19" s="281">
        <v>5055</v>
      </c>
      <c r="H19" s="282">
        <v>717</v>
      </c>
      <c r="I19" s="281">
        <v>5138</v>
      </c>
      <c r="J19" s="282">
        <v>728</v>
      </c>
      <c r="K19" s="281">
        <f>$I19-'Año 2017'!$I19</f>
        <v>173</v>
      </c>
      <c r="L19" s="283">
        <f>$J19-'Año 2017'!$J19</f>
        <v>70</v>
      </c>
      <c r="M19" s="139"/>
      <c r="N19" s="140"/>
    </row>
    <row r="20" spans="1:15" x14ac:dyDescent="0.2">
      <c r="A20" s="285">
        <v>14</v>
      </c>
      <c r="B20" s="280" t="s">
        <v>14</v>
      </c>
      <c r="C20" s="281">
        <v>13904</v>
      </c>
      <c r="D20" s="282">
        <v>1610</v>
      </c>
      <c r="E20" s="281">
        <v>13812</v>
      </c>
      <c r="F20" s="282">
        <v>1596</v>
      </c>
      <c r="G20" s="281">
        <v>14049</v>
      </c>
      <c r="H20" s="282">
        <v>1624</v>
      </c>
      <c r="I20" s="281">
        <v>14316</v>
      </c>
      <c r="J20" s="282">
        <v>1663</v>
      </c>
      <c r="K20" s="281">
        <f>$I20-'Año 2017'!$I20</f>
        <v>617</v>
      </c>
      <c r="L20" s="283">
        <f>$J20-'Año 2017'!$J20</f>
        <v>83</v>
      </c>
      <c r="M20" s="139"/>
      <c r="N20" s="140"/>
    </row>
    <row r="21" spans="1:15" x14ac:dyDescent="0.2">
      <c r="A21" s="285">
        <v>15</v>
      </c>
      <c r="B21" s="280" t="s">
        <v>15</v>
      </c>
      <c r="C21" s="281">
        <v>33703</v>
      </c>
      <c r="D21" s="282">
        <v>3327</v>
      </c>
      <c r="E21" s="281">
        <v>34231</v>
      </c>
      <c r="F21" s="282">
        <v>3334</v>
      </c>
      <c r="G21" s="281">
        <v>34947</v>
      </c>
      <c r="H21" s="282">
        <v>3428</v>
      </c>
      <c r="I21" s="281">
        <v>35670</v>
      </c>
      <c r="J21" s="282">
        <v>3519</v>
      </c>
      <c r="K21" s="281">
        <f>$I21-'Año 2017'!$I21</f>
        <v>2620</v>
      </c>
      <c r="L21" s="283">
        <f>$J21-'Año 2017'!$J21</f>
        <v>261</v>
      </c>
      <c r="M21" s="139"/>
      <c r="N21" s="140"/>
    </row>
    <row r="22" spans="1:15" x14ac:dyDescent="0.2">
      <c r="A22" s="285">
        <v>16</v>
      </c>
      <c r="B22" s="280" t="s">
        <v>16</v>
      </c>
      <c r="C22" s="281">
        <v>19629</v>
      </c>
      <c r="D22" s="282">
        <v>3473</v>
      </c>
      <c r="E22" s="281">
        <v>19722</v>
      </c>
      <c r="F22" s="282">
        <v>3483</v>
      </c>
      <c r="G22" s="281">
        <v>20018</v>
      </c>
      <c r="H22" s="282">
        <v>3559</v>
      </c>
      <c r="I22" s="281">
        <v>20366</v>
      </c>
      <c r="J22" s="282">
        <v>3630</v>
      </c>
      <c r="K22" s="281">
        <f>$I22-'Año 2017'!$I22</f>
        <v>1026</v>
      </c>
      <c r="L22" s="283">
        <f>$J22-'Año 2017'!$J22</f>
        <v>234</v>
      </c>
      <c r="M22" s="139"/>
      <c r="N22" s="140"/>
    </row>
    <row r="23" spans="1:15" x14ac:dyDescent="0.2">
      <c r="A23" s="285">
        <v>17</v>
      </c>
      <c r="B23" s="280" t="s">
        <v>17</v>
      </c>
      <c r="C23" s="281">
        <v>22912</v>
      </c>
      <c r="D23" s="282">
        <v>3948</v>
      </c>
      <c r="E23" s="281">
        <v>23390</v>
      </c>
      <c r="F23" s="282">
        <v>3960</v>
      </c>
      <c r="G23" s="281">
        <v>23964</v>
      </c>
      <c r="H23" s="282">
        <v>4082</v>
      </c>
      <c r="I23" s="281">
        <v>24608</v>
      </c>
      <c r="J23" s="282">
        <v>4220</v>
      </c>
      <c r="K23" s="281">
        <f>$I23-'Año 2017'!$I23</f>
        <v>2244</v>
      </c>
      <c r="L23" s="283">
        <f>$J23-'Año 2017'!$J23</f>
        <v>379</v>
      </c>
      <c r="M23" s="139"/>
      <c r="N23" s="140"/>
    </row>
    <row r="24" spans="1:15" s="76" customFormat="1" x14ac:dyDescent="0.2">
      <c r="A24" s="285">
        <v>18</v>
      </c>
      <c r="B24" s="280" t="s">
        <v>470</v>
      </c>
      <c r="C24" s="281">
        <v>300774</v>
      </c>
      <c r="D24" s="282">
        <v>10847</v>
      </c>
      <c r="E24" s="281">
        <v>340886</v>
      </c>
      <c r="F24" s="282">
        <v>11166</v>
      </c>
      <c r="G24" s="281">
        <v>383446</v>
      </c>
      <c r="H24" s="282">
        <v>11508</v>
      </c>
      <c r="I24" s="281">
        <v>423780</v>
      </c>
      <c r="J24" s="282">
        <v>11830</v>
      </c>
      <c r="K24" s="281">
        <f>$I24-'Año 2017'!$I24</f>
        <v>149284</v>
      </c>
      <c r="L24" s="283">
        <f>$J24-'Año 2017'!$J24</f>
        <v>1341</v>
      </c>
      <c r="M24" s="139"/>
      <c r="N24" s="140"/>
    </row>
    <row r="25" spans="1:15" x14ac:dyDescent="0.2">
      <c r="A25" s="285">
        <v>19</v>
      </c>
      <c r="B25" s="280" t="s">
        <v>19</v>
      </c>
      <c r="C25" s="281">
        <v>3782914</v>
      </c>
      <c r="D25" s="282">
        <v>165719</v>
      </c>
      <c r="E25" s="281">
        <v>3846506</v>
      </c>
      <c r="F25" s="282">
        <v>173337</v>
      </c>
      <c r="G25" s="281">
        <v>3928453</v>
      </c>
      <c r="H25" s="282">
        <v>181331</v>
      </c>
      <c r="I25" s="281">
        <v>3974661</v>
      </c>
      <c r="J25" s="282">
        <v>185932</v>
      </c>
      <c r="K25" s="281">
        <f>$I25-'Año 2017'!$I25</f>
        <v>216065</v>
      </c>
      <c r="L25" s="283">
        <f>$J25-'Año 2017'!$J25</f>
        <v>22946</v>
      </c>
      <c r="M25" s="139"/>
      <c r="N25" s="140"/>
    </row>
    <row r="26" spans="1:15" x14ac:dyDescent="0.2">
      <c r="A26" s="285">
        <v>20</v>
      </c>
      <c r="B26" s="280" t="s">
        <v>20</v>
      </c>
      <c r="C26" s="281">
        <v>331260</v>
      </c>
      <c r="D26" s="282">
        <v>1476</v>
      </c>
      <c r="E26" s="281">
        <v>340373</v>
      </c>
      <c r="F26" s="282">
        <v>1510</v>
      </c>
      <c r="G26" s="281">
        <v>355742</v>
      </c>
      <c r="H26" s="282">
        <v>1587</v>
      </c>
      <c r="I26" s="281">
        <v>364055</v>
      </c>
      <c r="J26" s="282">
        <v>1634</v>
      </c>
      <c r="K26" s="281">
        <f>$I26-'Año 2017'!$I26</f>
        <v>37937</v>
      </c>
      <c r="L26" s="283">
        <f>$J26-'Año 2017'!$J26</f>
        <v>187</v>
      </c>
      <c r="M26" s="139"/>
      <c r="N26" s="140"/>
    </row>
    <row r="27" spans="1:15" x14ac:dyDescent="0.2">
      <c r="A27" s="285">
        <v>21</v>
      </c>
      <c r="B27" s="280" t="s">
        <v>21</v>
      </c>
      <c r="C27" s="281">
        <v>3074374</v>
      </c>
      <c r="D27" s="282">
        <v>258585</v>
      </c>
      <c r="E27" s="281">
        <v>3064413</v>
      </c>
      <c r="F27" s="282">
        <v>262688</v>
      </c>
      <c r="G27" s="281">
        <v>3111119</v>
      </c>
      <c r="H27" s="282">
        <v>268339</v>
      </c>
      <c r="I27" s="281">
        <v>3151679</v>
      </c>
      <c r="J27" s="282">
        <v>273131</v>
      </c>
      <c r="K27" s="281">
        <f>$I27-'Año 2017'!$I27</f>
        <v>112673</v>
      </c>
      <c r="L27" s="283">
        <f>$J27-'Año 2017'!$J27</f>
        <v>18653</v>
      </c>
      <c r="M27" s="139"/>
      <c r="N27" s="140"/>
    </row>
    <row r="28" spans="1:15" x14ac:dyDescent="0.2">
      <c r="A28" s="285">
        <v>22</v>
      </c>
      <c r="B28" s="280" t="s">
        <v>22</v>
      </c>
      <c r="C28" s="281">
        <v>18644</v>
      </c>
      <c r="D28" s="282">
        <v>2979</v>
      </c>
      <c r="E28" s="281">
        <v>19285</v>
      </c>
      <c r="F28" s="282">
        <v>3052</v>
      </c>
      <c r="G28" s="281">
        <v>19972</v>
      </c>
      <c r="H28" s="282">
        <v>3140</v>
      </c>
      <c r="I28" s="281">
        <v>20675</v>
      </c>
      <c r="J28" s="282">
        <v>3237</v>
      </c>
      <c r="K28" s="281">
        <f>$I28-'Año 2017'!$I28</f>
        <v>2679</v>
      </c>
      <c r="L28" s="283">
        <f>$J28-'Año 2017'!$J28</f>
        <v>339</v>
      </c>
      <c r="M28" s="139"/>
      <c r="N28" s="140"/>
    </row>
    <row r="29" spans="1:15" x14ac:dyDescent="0.2">
      <c r="A29" s="285">
        <v>23</v>
      </c>
      <c r="B29" s="280" t="s">
        <v>23</v>
      </c>
      <c r="C29" s="281">
        <v>1240114</v>
      </c>
      <c r="D29" s="282">
        <v>171412</v>
      </c>
      <c r="E29" s="281">
        <v>1270005</v>
      </c>
      <c r="F29" s="282">
        <v>175091</v>
      </c>
      <c r="G29" s="281">
        <v>1298649</v>
      </c>
      <c r="H29" s="282">
        <v>178997</v>
      </c>
      <c r="I29" s="281">
        <v>1327086</v>
      </c>
      <c r="J29" s="282">
        <v>182363</v>
      </c>
      <c r="K29" s="281">
        <f>$I29-'Año 2017'!$I29</f>
        <v>113255</v>
      </c>
      <c r="L29" s="283">
        <f>$J29-'Año 2017'!$J29</f>
        <v>15379</v>
      </c>
      <c r="M29" s="139"/>
      <c r="N29" s="140"/>
    </row>
    <row r="30" spans="1:15" x14ac:dyDescent="0.2">
      <c r="A30" s="285">
        <v>24</v>
      </c>
      <c r="B30" s="280" t="s">
        <v>489</v>
      </c>
      <c r="C30" s="281">
        <v>225293</v>
      </c>
      <c r="D30" s="282">
        <v>7696</v>
      </c>
      <c r="E30" s="281">
        <v>228344</v>
      </c>
      <c r="F30" s="282">
        <v>7757</v>
      </c>
      <c r="G30" s="281">
        <v>231943</v>
      </c>
      <c r="H30" s="282">
        <v>7921</v>
      </c>
      <c r="I30" s="281">
        <v>235819</v>
      </c>
      <c r="J30" s="282">
        <v>8132</v>
      </c>
      <c r="K30" s="281">
        <f>$I30-'Año 2017'!$I30</f>
        <v>14273</v>
      </c>
      <c r="L30" s="283">
        <f>$J30-'Año 2017'!$J30</f>
        <v>617</v>
      </c>
      <c r="M30" s="139"/>
      <c r="N30" s="140"/>
    </row>
    <row r="31" spans="1:15" x14ac:dyDescent="0.2">
      <c r="A31" s="285">
        <v>25</v>
      </c>
      <c r="B31" s="280" t="s">
        <v>25</v>
      </c>
      <c r="C31" s="281">
        <v>66725</v>
      </c>
      <c r="D31" s="282">
        <v>7001</v>
      </c>
      <c r="E31" s="281">
        <v>67707</v>
      </c>
      <c r="F31" s="282">
        <v>7044</v>
      </c>
      <c r="G31" s="281">
        <v>69186</v>
      </c>
      <c r="H31" s="282">
        <v>7207</v>
      </c>
      <c r="I31" s="281">
        <v>70826</v>
      </c>
      <c r="J31" s="282">
        <v>7390</v>
      </c>
      <c r="K31" s="281">
        <f>$I31-'Año 2017'!$I31</f>
        <v>5683</v>
      </c>
      <c r="L31" s="283">
        <f>$J31-'Año 2017'!$J31</f>
        <v>548</v>
      </c>
      <c r="M31" s="139"/>
      <c r="N31" s="140"/>
    </row>
    <row r="32" spans="1:15" x14ac:dyDescent="0.2">
      <c r="A32" s="285">
        <v>26</v>
      </c>
      <c r="B32" s="280" t="s">
        <v>150</v>
      </c>
      <c r="C32" s="281">
        <v>246214</v>
      </c>
      <c r="D32" s="282">
        <v>21362</v>
      </c>
      <c r="E32" s="281">
        <v>252181</v>
      </c>
      <c r="F32" s="282">
        <v>21630</v>
      </c>
      <c r="G32" s="281">
        <v>258387</v>
      </c>
      <c r="H32" s="282">
        <v>22264</v>
      </c>
      <c r="I32" s="281">
        <v>264397</v>
      </c>
      <c r="J32" s="282">
        <v>22922</v>
      </c>
      <c r="K32" s="281">
        <f>$I32-'Año 2017'!$I32</f>
        <v>23923</v>
      </c>
      <c r="L32" s="283">
        <f>$J32-'Año 2017'!$J32</f>
        <v>2116</v>
      </c>
      <c r="M32" s="139"/>
      <c r="N32" s="140"/>
    </row>
    <row r="33" spans="1:14" x14ac:dyDescent="0.2">
      <c r="A33" s="285">
        <v>27</v>
      </c>
      <c r="B33" s="280" t="s">
        <v>27</v>
      </c>
      <c r="C33" s="281">
        <v>163331</v>
      </c>
      <c r="D33" s="282">
        <v>1770</v>
      </c>
      <c r="E33" s="281">
        <v>166911</v>
      </c>
      <c r="F33" s="282">
        <v>1756</v>
      </c>
      <c r="G33" s="281">
        <v>170634</v>
      </c>
      <c r="H33" s="282">
        <v>1814</v>
      </c>
      <c r="I33" s="281">
        <v>174460</v>
      </c>
      <c r="J33" s="282">
        <v>1865</v>
      </c>
      <c r="K33" s="281">
        <f>$I33-'Año 2017'!$I33</f>
        <v>15069</v>
      </c>
      <c r="L33" s="283">
        <f>$J33-'Año 2017'!$J33</f>
        <v>156</v>
      </c>
      <c r="M33" s="139"/>
      <c r="N33" s="140"/>
    </row>
    <row r="34" spans="1:14" x14ac:dyDescent="0.2">
      <c r="A34" s="285">
        <v>28</v>
      </c>
      <c r="B34" s="280" t="s">
        <v>28</v>
      </c>
      <c r="C34" s="281">
        <v>46278</v>
      </c>
      <c r="D34" s="282">
        <v>6565</v>
      </c>
      <c r="E34" s="281">
        <v>47508</v>
      </c>
      <c r="F34" s="282">
        <v>6635</v>
      </c>
      <c r="G34" s="281">
        <v>48750</v>
      </c>
      <c r="H34" s="282">
        <v>6834</v>
      </c>
      <c r="I34" s="281">
        <v>50010</v>
      </c>
      <c r="J34" s="282">
        <v>7020</v>
      </c>
      <c r="K34" s="281">
        <f>$I34-'Año 2017'!$I34</f>
        <v>4933</v>
      </c>
      <c r="L34" s="283">
        <f>$J34-'Año 2017'!$J34</f>
        <v>620</v>
      </c>
      <c r="M34" s="139"/>
      <c r="N34" s="140"/>
    </row>
    <row r="35" spans="1:14" x14ac:dyDescent="0.2">
      <c r="A35" s="285">
        <v>29</v>
      </c>
      <c r="B35" s="280" t="s">
        <v>29</v>
      </c>
      <c r="C35" s="281">
        <v>1757126</v>
      </c>
      <c r="D35" s="282">
        <v>24591</v>
      </c>
      <c r="E35" s="281">
        <v>1812361</v>
      </c>
      <c r="F35" s="282">
        <v>25901</v>
      </c>
      <c r="G35" s="281">
        <v>1864687</v>
      </c>
      <c r="H35" s="282">
        <v>27244</v>
      </c>
      <c r="I35" s="281">
        <v>1922625</v>
      </c>
      <c r="J35" s="282">
        <v>28622</v>
      </c>
      <c r="K35" s="281">
        <f>$I35-'Año 2017'!$I35</f>
        <v>219826</v>
      </c>
      <c r="L35" s="283">
        <f>$J35-'Año 2017'!$J35</f>
        <v>5251</v>
      </c>
      <c r="M35" s="139"/>
      <c r="N35" s="140"/>
    </row>
    <row r="36" spans="1:14" x14ac:dyDescent="0.2">
      <c r="A36" s="285">
        <v>30</v>
      </c>
      <c r="B36" s="280" t="s">
        <v>30</v>
      </c>
      <c r="C36" s="281">
        <v>106554</v>
      </c>
      <c r="D36" s="282">
        <v>6163</v>
      </c>
      <c r="E36" s="281">
        <v>108747</v>
      </c>
      <c r="F36" s="282">
        <v>6288</v>
      </c>
      <c r="G36" s="281">
        <v>110814</v>
      </c>
      <c r="H36" s="282">
        <v>6444</v>
      </c>
      <c r="I36" s="281">
        <v>113027</v>
      </c>
      <c r="J36" s="282">
        <v>6592</v>
      </c>
      <c r="K36" s="281">
        <f>$I36-'Año 2017'!$I36</f>
        <v>8663</v>
      </c>
      <c r="L36" s="283">
        <f>$J36-'Año 2017'!$J36</f>
        <v>608</v>
      </c>
      <c r="M36" s="139"/>
      <c r="N36" s="140"/>
    </row>
    <row r="37" spans="1:14" x14ac:dyDescent="0.2">
      <c r="A37" s="285">
        <v>31</v>
      </c>
      <c r="B37" s="280" t="s">
        <v>31</v>
      </c>
      <c r="C37" s="281">
        <v>320143</v>
      </c>
      <c r="D37" s="282">
        <v>6603</v>
      </c>
      <c r="E37" s="281">
        <v>326379</v>
      </c>
      <c r="F37" s="282">
        <v>6668</v>
      </c>
      <c r="G37" s="281">
        <v>331470</v>
      </c>
      <c r="H37" s="282">
        <v>6905</v>
      </c>
      <c r="I37" s="281">
        <v>337107</v>
      </c>
      <c r="J37" s="282">
        <v>7082</v>
      </c>
      <c r="K37" s="281">
        <f>$I37-'Año 2017'!$I37</f>
        <v>23319</v>
      </c>
      <c r="L37" s="283">
        <f>$J37-'Año 2017'!$J37</f>
        <v>648</v>
      </c>
      <c r="M37" s="139"/>
      <c r="N37" s="140"/>
    </row>
    <row r="38" spans="1:14" x14ac:dyDescent="0.2">
      <c r="A38" s="285">
        <v>32</v>
      </c>
      <c r="B38" s="280" t="s">
        <v>32</v>
      </c>
      <c r="C38" s="281">
        <v>25794</v>
      </c>
      <c r="D38" s="282">
        <v>2242</v>
      </c>
      <c r="E38" s="281">
        <v>26421</v>
      </c>
      <c r="F38" s="282">
        <v>2216</v>
      </c>
      <c r="G38" s="281">
        <v>26996</v>
      </c>
      <c r="H38" s="282">
        <v>2273</v>
      </c>
      <c r="I38" s="281">
        <v>27670</v>
      </c>
      <c r="J38" s="282">
        <v>2343</v>
      </c>
      <c r="K38" s="281">
        <f>$I38-'Año 2017'!$I38</f>
        <v>2566</v>
      </c>
      <c r="L38" s="283">
        <f>$J38-'Año 2017'!$J38</f>
        <v>160</v>
      </c>
      <c r="M38" s="139"/>
      <c r="N38" s="140"/>
    </row>
    <row r="39" spans="1:14" x14ac:dyDescent="0.2">
      <c r="A39" s="285">
        <v>33</v>
      </c>
      <c r="B39" s="280" t="s">
        <v>33</v>
      </c>
      <c r="C39" s="281">
        <v>6506</v>
      </c>
      <c r="D39" s="282">
        <v>427</v>
      </c>
      <c r="E39" s="281">
        <v>6703</v>
      </c>
      <c r="F39" s="282">
        <v>427</v>
      </c>
      <c r="G39" s="281">
        <v>6868</v>
      </c>
      <c r="H39" s="282">
        <v>437</v>
      </c>
      <c r="I39" s="281">
        <v>7066</v>
      </c>
      <c r="J39" s="282">
        <v>449</v>
      </c>
      <c r="K39" s="281">
        <f>$I39-'Año 2017'!$I39</f>
        <v>754</v>
      </c>
      <c r="L39" s="283">
        <f>$J39-'Año 2017'!$J39</f>
        <v>31</v>
      </c>
      <c r="M39" s="139"/>
      <c r="N39" s="140"/>
    </row>
    <row r="40" spans="1:14" x14ac:dyDescent="0.2">
      <c r="A40" s="285">
        <v>34</v>
      </c>
      <c r="B40" s="280" t="s">
        <v>34</v>
      </c>
      <c r="C40" s="281">
        <v>1140213</v>
      </c>
      <c r="D40" s="282">
        <v>255371</v>
      </c>
      <c r="E40" s="281">
        <v>1152533</v>
      </c>
      <c r="F40" s="282">
        <v>258519</v>
      </c>
      <c r="G40" s="281">
        <v>1164938</v>
      </c>
      <c r="H40" s="282">
        <v>264167</v>
      </c>
      <c r="I40" s="281">
        <v>1177262</v>
      </c>
      <c r="J40" s="282">
        <v>269555</v>
      </c>
      <c r="K40" s="281">
        <f>$I40-'Año 2017'!$I40</f>
        <v>48807</v>
      </c>
      <c r="L40" s="283">
        <f>$J40-'Año 2017'!$J40</f>
        <v>18511</v>
      </c>
      <c r="M40" s="139"/>
      <c r="N40" s="140"/>
    </row>
    <row r="41" spans="1:14" x14ac:dyDescent="0.2">
      <c r="A41" s="285">
        <v>35</v>
      </c>
      <c r="B41" s="280" t="s">
        <v>35</v>
      </c>
      <c r="C41" s="281">
        <v>89830</v>
      </c>
      <c r="D41" s="282">
        <v>10999</v>
      </c>
      <c r="E41" s="281">
        <v>93448</v>
      </c>
      <c r="F41" s="282">
        <v>11429</v>
      </c>
      <c r="G41" s="281">
        <v>97222</v>
      </c>
      <c r="H41" s="282">
        <v>12090</v>
      </c>
      <c r="I41" s="281">
        <v>101053</v>
      </c>
      <c r="J41" s="282">
        <v>12771</v>
      </c>
      <c r="K41" s="281">
        <f>$I41-'Año 2017'!$I41</f>
        <v>14663</v>
      </c>
      <c r="L41" s="283">
        <f>$J41-'Año 2017'!$J41</f>
        <v>2287</v>
      </c>
      <c r="M41" s="139"/>
      <c r="N41" s="140"/>
    </row>
    <row r="42" spans="1:14" x14ac:dyDescent="0.2">
      <c r="A42" s="285">
        <v>36</v>
      </c>
      <c r="B42" s="280" t="s">
        <v>36</v>
      </c>
      <c r="C42" s="281">
        <v>584924</v>
      </c>
      <c r="D42" s="282">
        <v>2512</v>
      </c>
      <c r="E42" s="281">
        <v>599838</v>
      </c>
      <c r="F42" s="282">
        <v>2616</v>
      </c>
      <c r="G42" s="281">
        <v>615174</v>
      </c>
      <c r="H42" s="282">
        <v>2721</v>
      </c>
      <c r="I42" s="281">
        <v>631352</v>
      </c>
      <c r="J42" s="282">
        <v>2838</v>
      </c>
      <c r="K42" s="281">
        <f>$I42-'Año 2017'!$I42</f>
        <v>62806</v>
      </c>
      <c r="L42" s="283">
        <f>$J42-'Año 2017'!$J42</f>
        <v>419</v>
      </c>
      <c r="M42" s="139"/>
      <c r="N42" s="140"/>
    </row>
    <row r="43" spans="1:14" x14ac:dyDescent="0.2">
      <c r="A43" s="285">
        <v>37</v>
      </c>
      <c r="B43" s="280" t="s">
        <v>37</v>
      </c>
      <c r="C43" s="281">
        <v>264699</v>
      </c>
      <c r="D43" s="282">
        <v>10958</v>
      </c>
      <c r="E43" s="281">
        <v>272362</v>
      </c>
      <c r="F43" s="282">
        <v>11062</v>
      </c>
      <c r="G43" s="281">
        <v>279997</v>
      </c>
      <c r="H43" s="282">
        <v>11440</v>
      </c>
      <c r="I43" s="281">
        <v>287669</v>
      </c>
      <c r="J43" s="282">
        <v>11829</v>
      </c>
      <c r="K43" s="281">
        <f>$I43-'Año 2017'!$I43</f>
        <v>30232</v>
      </c>
      <c r="L43" s="283">
        <f>$J43-'Año 2017'!$J43</f>
        <v>1205</v>
      </c>
      <c r="M43" s="139"/>
      <c r="N43" s="140"/>
    </row>
    <row r="44" spans="1:14" s="76" customFormat="1" x14ac:dyDescent="0.2">
      <c r="A44" s="285">
        <v>38</v>
      </c>
      <c r="B44" s="280" t="s">
        <v>38</v>
      </c>
      <c r="C44" s="281">
        <v>247065</v>
      </c>
      <c r="D44" s="282">
        <v>10379</v>
      </c>
      <c r="E44" s="281">
        <v>251974</v>
      </c>
      <c r="F44" s="282">
        <v>10576</v>
      </c>
      <c r="G44" s="281">
        <v>257493</v>
      </c>
      <c r="H44" s="282">
        <v>10936</v>
      </c>
      <c r="I44" s="281">
        <v>262239</v>
      </c>
      <c r="J44" s="282">
        <v>11222</v>
      </c>
      <c r="K44" s="281">
        <f>$I44-'Año 2017'!$I44</f>
        <v>19515</v>
      </c>
      <c r="L44" s="283">
        <f>$J44-'Año 2017'!$J44</f>
        <v>1081</v>
      </c>
      <c r="M44" s="139"/>
      <c r="N44" s="140"/>
    </row>
    <row r="45" spans="1:14" x14ac:dyDescent="0.2">
      <c r="A45" s="285">
        <v>39</v>
      </c>
      <c r="B45" s="280" t="s">
        <v>39</v>
      </c>
      <c r="C45" s="281">
        <v>324642</v>
      </c>
      <c r="D45" s="282">
        <v>63571</v>
      </c>
      <c r="E45" s="281">
        <v>332816</v>
      </c>
      <c r="F45" s="282">
        <v>66722</v>
      </c>
      <c r="G45" s="281">
        <v>342053</v>
      </c>
      <c r="H45" s="282">
        <v>69565</v>
      </c>
      <c r="I45" s="281">
        <v>350068</v>
      </c>
      <c r="J45" s="282">
        <v>71950</v>
      </c>
      <c r="K45" s="281">
        <f>$I45-'Año 2017'!$I45</f>
        <v>30567</v>
      </c>
      <c r="L45" s="283">
        <f>$J45-'Año 2017'!$J45</f>
        <v>9998</v>
      </c>
      <c r="M45" s="139"/>
      <c r="N45" s="140"/>
    </row>
    <row r="46" spans="1:14" x14ac:dyDescent="0.2">
      <c r="A46" s="285">
        <v>40</v>
      </c>
      <c r="B46" s="280" t="s">
        <v>40</v>
      </c>
      <c r="C46" s="281">
        <v>28268</v>
      </c>
      <c r="D46" s="282">
        <v>3437</v>
      </c>
      <c r="E46" s="281">
        <v>28782</v>
      </c>
      <c r="F46" s="282">
        <v>3459</v>
      </c>
      <c r="G46" s="281">
        <v>29371</v>
      </c>
      <c r="H46" s="282">
        <v>3534</v>
      </c>
      <c r="I46" s="281">
        <v>29934</v>
      </c>
      <c r="J46" s="282">
        <v>3640</v>
      </c>
      <c r="K46" s="281">
        <f>$I46-'Año 2017'!$I46</f>
        <v>2239</v>
      </c>
      <c r="L46" s="283">
        <f>$J46-'Año 2017'!$J46</f>
        <v>277</v>
      </c>
      <c r="M46" s="139"/>
      <c r="N46" s="140"/>
    </row>
    <row r="47" spans="1:14" x14ac:dyDescent="0.2">
      <c r="A47" s="285">
        <v>41</v>
      </c>
      <c r="B47" s="280" t="s">
        <v>41</v>
      </c>
      <c r="C47" s="281">
        <v>626927</v>
      </c>
      <c r="D47" s="282">
        <v>23178</v>
      </c>
      <c r="E47" s="281">
        <v>645011</v>
      </c>
      <c r="F47" s="282">
        <v>23935</v>
      </c>
      <c r="G47" s="281">
        <v>661452</v>
      </c>
      <c r="H47" s="282">
        <v>24802</v>
      </c>
      <c r="I47" s="281">
        <v>679423</v>
      </c>
      <c r="J47" s="282">
        <v>25620</v>
      </c>
      <c r="K47" s="281">
        <f>$I47-'Año 2017'!$I47</f>
        <v>71074</v>
      </c>
      <c r="L47" s="283">
        <f>$J47-'Año 2017'!$J47</f>
        <v>3190</v>
      </c>
      <c r="M47" s="139"/>
      <c r="N47" s="140"/>
    </row>
    <row r="48" spans="1:14" x14ac:dyDescent="0.2">
      <c r="A48" s="285">
        <v>42</v>
      </c>
      <c r="B48" s="280" t="s">
        <v>42</v>
      </c>
      <c r="C48" s="281">
        <v>7933</v>
      </c>
      <c r="D48" s="282">
        <v>924</v>
      </c>
      <c r="E48" s="281">
        <v>8231</v>
      </c>
      <c r="F48" s="282">
        <v>920</v>
      </c>
      <c r="G48" s="281">
        <v>8543</v>
      </c>
      <c r="H48" s="282">
        <v>941</v>
      </c>
      <c r="I48" s="281">
        <v>8911</v>
      </c>
      <c r="J48" s="282">
        <v>962</v>
      </c>
      <c r="K48" s="281">
        <f>$I48-'Año 2017'!$I48</f>
        <v>1263</v>
      </c>
      <c r="L48" s="283">
        <f>$J48-'Año 2017'!$J48</f>
        <v>66</v>
      </c>
      <c r="M48" s="139"/>
      <c r="N48" s="140"/>
    </row>
    <row r="49" spans="1:14" x14ac:dyDescent="0.2">
      <c r="A49" s="285">
        <v>43</v>
      </c>
      <c r="B49" s="280" t="s">
        <v>149</v>
      </c>
      <c r="C49" s="281">
        <v>13778</v>
      </c>
      <c r="D49" s="282">
        <v>2623</v>
      </c>
      <c r="E49" s="281">
        <v>14254</v>
      </c>
      <c r="F49" s="282">
        <v>2672</v>
      </c>
      <c r="G49" s="281">
        <v>14642</v>
      </c>
      <c r="H49" s="282">
        <v>2785</v>
      </c>
      <c r="I49" s="281">
        <v>15048</v>
      </c>
      <c r="J49" s="282">
        <v>2900</v>
      </c>
      <c r="K49" s="281">
        <f>$I49-'Año 2017'!$I49</f>
        <v>1684</v>
      </c>
      <c r="L49" s="283">
        <f>$J49-'Año 2017'!$J49</f>
        <v>374</v>
      </c>
      <c r="M49" s="139"/>
      <c r="N49" s="140"/>
    </row>
    <row r="50" spans="1:14" x14ac:dyDescent="0.2">
      <c r="A50" s="285">
        <v>44</v>
      </c>
      <c r="B50" s="280" t="s">
        <v>152</v>
      </c>
      <c r="C50" s="281">
        <v>29860</v>
      </c>
      <c r="D50" s="282">
        <v>14754</v>
      </c>
      <c r="E50" s="281">
        <v>30618</v>
      </c>
      <c r="F50" s="282">
        <v>14564</v>
      </c>
      <c r="G50" s="281">
        <v>31277</v>
      </c>
      <c r="H50" s="282">
        <v>14928</v>
      </c>
      <c r="I50" s="281">
        <v>31921</v>
      </c>
      <c r="J50" s="282">
        <v>15226</v>
      </c>
      <c r="K50" s="281">
        <f>$I50-'Año 2017'!$I50</f>
        <v>2755</v>
      </c>
      <c r="L50" s="283">
        <f>$J50-'Año 2017'!$J50</f>
        <v>774</v>
      </c>
      <c r="M50" s="139"/>
      <c r="N50" s="140"/>
    </row>
    <row r="51" spans="1:14" x14ac:dyDescent="0.2">
      <c r="A51" s="285">
        <v>45</v>
      </c>
      <c r="B51" s="280" t="s">
        <v>43</v>
      </c>
      <c r="C51" s="281">
        <v>10442</v>
      </c>
      <c r="D51" s="282">
        <v>1523</v>
      </c>
      <c r="E51" s="281">
        <v>10723</v>
      </c>
      <c r="F51" s="282">
        <v>1535</v>
      </c>
      <c r="G51" s="281">
        <v>10992</v>
      </c>
      <c r="H51" s="282">
        <v>1589</v>
      </c>
      <c r="I51" s="281">
        <v>11292</v>
      </c>
      <c r="J51" s="282">
        <v>1646</v>
      </c>
      <c r="K51" s="281">
        <f>$I51-'Año 2017'!$I51</f>
        <v>1132</v>
      </c>
      <c r="L51" s="283">
        <f>$J51-'Año 2017'!$J51</f>
        <v>161</v>
      </c>
      <c r="M51" s="139"/>
      <c r="N51" s="140"/>
    </row>
    <row r="52" spans="1:14" x14ac:dyDescent="0.2">
      <c r="A52" s="285">
        <v>46</v>
      </c>
      <c r="B52" s="280" t="s">
        <v>44</v>
      </c>
      <c r="C52" s="281">
        <v>4214996</v>
      </c>
      <c r="D52" s="282">
        <v>72078</v>
      </c>
      <c r="E52" s="281">
        <v>4323804</v>
      </c>
      <c r="F52" s="282">
        <v>72561</v>
      </c>
      <c r="G52" s="281">
        <v>4389333</v>
      </c>
      <c r="H52" s="282">
        <v>73111</v>
      </c>
      <c r="I52" s="281">
        <v>4459644</v>
      </c>
      <c r="J52" s="282">
        <v>73641</v>
      </c>
      <c r="K52" s="281">
        <f>$I52-'Año 2017'!$I52</f>
        <v>310004</v>
      </c>
      <c r="L52" s="283">
        <f>$J52-'Año 2017'!$J52</f>
        <v>2246</v>
      </c>
      <c r="M52" s="139"/>
      <c r="N52" s="140"/>
    </row>
    <row r="53" spans="1:14" x14ac:dyDescent="0.2">
      <c r="A53" s="285">
        <v>47</v>
      </c>
      <c r="B53" s="280" t="s">
        <v>45</v>
      </c>
      <c r="C53" s="281">
        <v>373813</v>
      </c>
      <c r="D53" s="282">
        <v>17551</v>
      </c>
      <c r="E53" s="281">
        <v>384940</v>
      </c>
      <c r="F53" s="282">
        <v>18366</v>
      </c>
      <c r="G53" s="281">
        <v>396415</v>
      </c>
      <c r="H53" s="282">
        <v>19249</v>
      </c>
      <c r="I53" s="281">
        <v>407929</v>
      </c>
      <c r="J53" s="282">
        <v>20132</v>
      </c>
      <c r="K53" s="281">
        <f>$I53-'Año 2017'!$I53</f>
        <v>44033</v>
      </c>
      <c r="L53" s="283">
        <f>$J53-'Año 2017'!$J53</f>
        <v>3470</v>
      </c>
      <c r="M53" s="139"/>
      <c r="N53" s="140"/>
    </row>
    <row r="54" spans="1:14" x14ac:dyDescent="0.2">
      <c r="A54" s="285">
        <v>48</v>
      </c>
      <c r="B54" s="280" t="s">
        <v>46</v>
      </c>
      <c r="C54" s="281">
        <v>16535</v>
      </c>
      <c r="D54" s="282">
        <v>1204</v>
      </c>
      <c r="E54" s="281">
        <v>17008</v>
      </c>
      <c r="F54" s="282">
        <v>1166</v>
      </c>
      <c r="G54" s="281">
        <v>17390</v>
      </c>
      <c r="H54" s="282">
        <v>1204</v>
      </c>
      <c r="I54" s="281">
        <v>17846</v>
      </c>
      <c r="J54" s="282">
        <v>1236</v>
      </c>
      <c r="K54" s="281">
        <f>$I54-'Año 2017'!$I54</f>
        <v>1874</v>
      </c>
      <c r="L54" s="283">
        <f>$J54-'Año 2017'!$J54</f>
        <v>76</v>
      </c>
      <c r="M54" s="139"/>
      <c r="N54" s="140"/>
    </row>
    <row r="55" spans="1:14" x14ac:dyDescent="0.2">
      <c r="A55" s="285">
        <v>49</v>
      </c>
      <c r="B55" s="280" t="s">
        <v>47</v>
      </c>
      <c r="C55" s="281">
        <v>145610</v>
      </c>
      <c r="D55" s="282">
        <v>2287</v>
      </c>
      <c r="E55" s="281">
        <v>150074</v>
      </c>
      <c r="F55" s="282">
        <v>2267</v>
      </c>
      <c r="G55" s="281">
        <v>154066</v>
      </c>
      <c r="H55" s="282">
        <v>2344</v>
      </c>
      <c r="I55" s="281">
        <v>158559</v>
      </c>
      <c r="J55" s="282">
        <v>2443</v>
      </c>
      <c r="K55" s="281">
        <f>$I55-'Año 2017'!$I55</f>
        <v>17389</v>
      </c>
      <c r="L55" s="283">
        <f>$J55-'Año 2017'!$J55</f>
        <v>231</v>
      </c>
      <c r="M55" s="139"/>
      <c r="N55" s="140"/>
    </row>
    <row r="56" spans="1:14" x14ac:dyDescent="0.2">
      <c r="A56" s="285">
        <v>50</v>
      </c>
      <c r="B56" s="280" t="s">
        <v>48</v>
      </c>
      <c r="C56" s="281">
        <v>183489</v>
      </c>
      <c r="D56" s="282">
        <v>1068</v>
      </c>
      <c r="E56" s="281">
        <v>186756</v>
      </c>
      <c r="F56" s="282">
        <v>1053</v>
      </c>
      <c r="G56" s="281">
        <v>189986</v>
      </c>
      <c r="H56" s="282">
        <v>1097</v>
      </c>
      <c r="I56" s="281">
        <v>193534</v>
      </c>
      <c r="J56" s="282">
        <v>1128</v>
      </c>
      <c r="K56" s="281">
        <f>$I56-'Año 2017'!$I56</f>
        <v>13442</v>
      </c>
      <c r="L56" s="283">
        <f>$J56-'Año 2017'!$J56</f>
        <v>90</v>
      </c>
      <c r="M56" s="139"/>
      <c r="N56" s="140"/>
    </row>
    <row r="57" spans="1:14" x14ac:dyDescent="0.2">
      <c r="A57" s="285">
        <v>51</v>
      </c>
      <c r="B57" s="280" t="s">
        <v>151</v>
      </c>
      <c r="C57" s="281">
        <v>641</v>
      </c>
      <c r="D57" s="282">
        <v>151</v>
      </c>
      <c r="E57" s="281">
        <v>646</v>
      </c>
      <c r="F57" s="282">
        <v>146</v>
      </c>
      <c r="G57" s="281">
        <v>655</v>
      </c>
      <c r="H57" s="282">
        <v>149</v>
      </c>
      <c r="I57" s="281">
        <v>667</v>
      </c>
      <c r="J57" s="282">
        <v>151</v>
      </c>
      <c r="K57" s="281">
        <f>$I57-'Año 2017'!$I57</f>
        <v>32</v>
      </c>
      <c r="L57" s="283">
        <f>$J57-'Año 2017'!$J57</f>
        <v>5</v>
      </c>
      <c r="M57" s="139"/>
      <c r="N57" s="140"/>
    </row>
    <row r="58" spans="1:14" x14ac:dyDescent="0.2">
      <c r="A58" s="285">
        <v>52</v>
      </c>
      <c r="B58" s="280" t="s">
        <v>49</v>
      </c>
      <c r="C58" s="281">
        <v>57434</v>
      </c>
      <c r="D58" s="282">
        <v>11834</v>
      </c>
      <c r="E58" s="281">
        <v>58290</v>
      </c>
      <c r="F58" s="282">
        <v>12000</v>
      </c>
      <c r="G58" s="281">
        <v>59205</v>
      </c>
      <c r="H58" s="282">
        <v>12325</v>
      </c>
      <c r="I58" s="281">
        <v>60241</v>
      </c>
      <c r="J58" s="282">
        <v>12629</v>
      </c>
      <c r="K58" s="281">
        <f>$I58-'Año 2017'!$I58</f>
        <v>3749</v>
      </c>
      <c r="L58" s="283">
        <f>$J58-'Año 2017'!$J58</f>
        <v>1070</v>
      </c>
      <c r="M58" s="139"/>
      <c r="N58" s="140"/>
    </row>
    <row r="59" spans="1:14" x14ac:dyDescent="0.2">
      <c r="A59" s="285">
        <v>53</v>
      </c>
      <c r="B59" s="280" t="s">
        <v>50</v>
      </c>
      <c r="C59" s="281">
        <v>21012</v>
      </c>
      <c r="D59" s="282">
        <v>1154</v>
      </c>
      <c r="E59" s="281">
        <v>21412</v>
      </c>
      <c r="F59" s="282">
        <v>1163</v>
      </c>
      <c r="G59" s="281">
        <v>21821</v>
      </c>
      <c r="H59" s="282">
        <v>1195</v>
      </c>
      <c r="I59" s="281">
        <v>22141</v>
      </c>
      <c r="J59" s="282">
        <v>1229</v>
      </c>
      <c r="K59" s="281">
        <f>$I59-'Año 2017'!$I59</f>
        <v>1398</v>
      </c>
      <c r="L59" s="283">
        <f>$J59-'Año 2017'!$J59</f>
        <v>96</v>
      </c>
      <c r="M59" s="139"/>
      <c r="N59" s="140"/>
    </row>
    <row r="60" spans="1:14" x14ac:dyDescent="0.2">
      <c r="A60" s="285">
        <v>54</v>
      </c>
      <c r="B60" s="280" t="s">
        <v>51</v>
      </c>
      <c r="C60" s="281">
        <v>655599</v>
      </c>
      <c r="D60" s="282">
        <v>1719</v>
      </c>
      <c r="E60" s="281">
        <v>670925</v>
      </c>
      <c r="F60" s="282">
        <v>1734</v>
      </c>
      <c r="G60" s="281">
        <v>685185</v>
      </c>
      <c r="H60" s="282">
        <v>1746</v>
      </c>
      <c r="I60" s="281">
        <v>699645</v>
      </c>
      <c r="J60" s="282">
        <v>1763</v>
      </c>
      <c r="K60" s="281">
        <f>$I60-'Año 2017'!$I60</f>
        <v>57968</v>
      </c>
      <c r="L60" s="283">
        <f>$J60-'Año 2017'!$J60</f>
        <v>73</v>
      </c>
      <c r="M60" s="139"/>
      <c r="N60" s="140"/>
    </row>
    <row r="61" spans="1:14" x14ac:dyDescent="0.2">
      <c r="A61" s="285">
        <v>55</v>
      </c>
      <c r="B61" s="280" t="s">
        <v>52</v>
      </c>
      <c r="C61" s="281">
        <v>9067</v>
      </c>
      <c r="D61" s="282">
        <v>642</v>
      </c>
      <c r="E61" s="281">
        <v>9304</v>
      </c>
      <c r="F61" s="282">
        <v>645</v>
      </c>
      <c r="G61" s="281">
        <v>9553</v>
      </c>
      <c r="H61" s="282">
        <v>666</v>
      </c>
      <c r="I61" s="281">
        <v>9806</v>
      </c>
      <c r="J61" s="282">
        <v>693</v>
      </c>
      <c r="K61" s="281">
        <f>$I61-'Año 2017'!$I61</f>
        <v>956</v>
      </c>
      <c r="L61" s="283">
        <f>$J61-'Año 2017'!$J61</f>
        <v>69</v>
      </c>
      <c r="M61" s="139"/>
      <c r="N61" s="140"/>
    </row>
    <row r="62" spans="1:14" x14ac:dyDescent="0.2">
      <c r="A62" s="285">
        <v>56</v>
      </c>
      <c r="B62" s="280" t="s">
        <v>53</v>
      </c>
      <c r="C62" s="281">
        <v>280741</v>
      </c>
      <c r="D62" s="282">
        <v>15396</v>
      </c>
      <c r="E62" s="281">
        <v>289951</v>
      </c>
      <c r="F62" s="282">
        <v>15776</v>
      </c>
      <c r="G62" s="281">
        <v>298521</v>
      </c>
      <c r="H62" s="282">
        <v>16229</v>
      </c>
      <c r="I62" s="281">
        <v>307542</v>
      </c>
      <c r="J62" s="282">
        <v>16724</v>
      </c>
      <c r="K62" s="281">
        <f>$I62-'Año 2017'!$I62</f>
        <v>34497</v>
      </c>
      <c r="L62" s="283">
        <f>$J62-'Año 2017'!$J62</f>
        <v>1741</v>
      </c>
      <c r="M62" s="139"/>
      <c r="N62" s="140"/>
    </row>
    <row r="63" spans="1:14" x14ac:dyDescent="0.2">
      <c r="A63" s="285">
        <v>57</v>
      </c>
      <c r="B63" s="280" t="s">
        <v>472</v>
      </c>
      <c r="C63" s="281">
        <v>21585</v>
      </c>
      <c r="D63" s="282">
        <v>1313</v>
      </c>
      <c r="E63" s="281">
        <v>21763</v>
      </c>
      <c r="F63" s="282">
        <v>1324</v>
      </c>
      <c r="G63" s="281">
        <v>22222</v>
      </c>
      <c r="H63" s="282">
        <v>1334</v>
      </c>
      <c r="I63" s="281">
        <v>22664</v>
      </c>
      <c r="J63" s="282">
        <v>1351</v>
      </c>
      <c r="K63" s="281">
        <f>$I63-'Año 2017'!$I63</f>
        <v>1497</v>
      </c>
      <c r="L63" s="283">
        <f>$J63-'Año 2017'!$J63</f>
        <v>56</v>
      </c>
      <c r="M63" s="139"/>
      <c r="N63" s="140"/>
    </row>
    <row r="64" spans="1:14" x14ac:dyDescent="0.2">
      <c r="A64" s="285">
        <v>58</v>
      </c>
      <c r="B64" s="280" t="s">
        <v>473</v>
      </c>
      <c r="C64" s="281">
        <v>7902</v>
      </c>
      <c r="D64" s="282">
        <v>1219</v>
      </c>
      <c r="E64" s="281">
        <v>7976</v>
      </c>
      <c r="F64" s="282">
        <v>1248</v>
      </c>
      <c r="G64" s="281">
        <v>8168</v>
      </c>
      <c r="H64" s="282">
        <v>1292</v>
      </c>
      <c r="I64" s="281">
        <v>8333</v>
      </c>
      <c r="J64" s="282">
        <v>1322</v>
      </c>
      <c r="K64" s="281">
        <f>$I64-'Año 2017'!$I64</f>
        <v>640</v>
      </c>
      <c r="L64" s="283">
        <f>$J64-'Año 2017'!$J64</f>
        <v>143</v>
      </c>
      <c r="M64" s="139"/>
      <c r="N64" s="140"/>
    </row>
    <row r="65" spans="1:14" x14ac:dyDescent="0.2">
      <c r="A65" s="285">
        <v>59</v>
      </c>
      <c r="B65" s="280" t="s">
        <v>474</v>
      </c>
      <c r="C65" s="281">
        <v>19392</v>
      </c>
      <c r="D65" s="282">
        <v>1531</v>
      </c>
      <c r="E65" s="281">
        <v>19629</v>
      </c>
      <c r="F65" s="282">
        <v>1545</v>
      </c>
      <c r="G65" s="281">
        <v>19989</v>
      </c>
      <c r="H65" s="282">
        <v>1558</v>
      </c>
      <c r="I65" s="281">
        <v>20324</v>
      </c>
      <c r="J65" s="282">
        <v>1582</v>
      </c>
      <c r="K65" s="281">
        <f>$I65-'Año 2017'!$I65</f>
        <v>1317</v>
      </c>
      <c r="L65" s="283">
        <f>$J65-'Año 2017'!$J65</f>
        <v>71</v>
      </c>
      <c r="M65" s="139"/>
      <c r="N65" s="140"/>
    </row>
    <row r="66" spans="1:14" x14ac:dyDescent="0.2">
      <c r="A66" s="285">
        <v>60</v>
      </c>
      <c r="B66" s="280" t="s">
        <v>246</v>
      </c>
      <c r="C66" s="281">
        <v>48138</v>
      </c>
      <c r="D66" s="282">
        <v>6231</v>
      </c>
      <c r="E66" s="281">
        <v>49667</v>
      </c>
      <c r="F66" s="282">
        <v>6414</v>
      </c>
      <c r="G66" s="281">
        <v>51096</v>
      </c>
      <c r="H66" s="282">
        <v>6731</v>
      </c>
      <c r="I66" s="281">
        <v>52395</v>
      </c>
      <c r="J66" s="282">
        <v>7000</v>
      </c>
      <c r="K66" s="281">
        <f>$I66-'Año 2017'!$I66</f>
        <v>5571</v>
      </c>
      <c r="L66" s="283">
        <f>$J66-'Año 2017'!$J66</f>
        <v>1059</v>
      </c>
      <c r="M66" s="139"/>
      <c r="N66" s="140"/>
    </row>
    <row r="67" spans="1:14" x14ac:dyDescent="0.2">
      <c r="A67" s="285">
        <v>61</v>
      </c>
      <c r="B67" s="280" t="s">
        <v>242</v>
      </c>
      <c r="C67" s="281">
        <v>206995</v>
      </c>
      <c r="D67" s="282">
        <v>41031</v>
      </c>
      <c r="E67" s="281">
        <v>214239</v>
      </c>
      <c r="F67" s="282">
        <v>42941</v>
      </c>
      <c r="G67" s="281">
        <v>221437</v>
      </c>
      <c r="H67" s="282">
        <v>44889</v>
      </c>
      <c r="I67" s="281">
        <v>227893</v>
      </c>
      <c r="J67" s="282">
        <v>46856</v>
      </c>
      <c r="K67" s="281">
        <f>$I67-'Año 2017'!$I67</f>
        <v>27178</v>
      </c>
      <c r="L67" s="283">
        <f>$J67-'Año 2017'!$J67</f>
        <v>7416</v>
      </c>
      <c r="M67" s="139"/>
      <c r="N67" s="140"/>
    </row>
    <row r="68" spans="1:14" x14ac:dyDescent="0.2">
      <c r="A68" s="285">
        <v>62</v>
      </c>
      <c r="B68" s="280" t="s">
        <v>245</v>
      </c>
      <c r="C68" s="281">
        <v>29378</v>
      </c>
      <c r="D68" s="282">
        <v>3817</v>
      </c>
      <c r="E68" s="281">
        <v>30272</v>
      </c>
      <c r="F68" s="282">
        <v>3914</v>
      </c>
      <c r="G68" s="281">
        <v>31084</v>
      </c>
      <c r="H68" s="282">
        <v>4028</v>
      </c>
      <c r="I68" s="281">
        <v>31940</v>
      </c>
      <c r="J68" s="282">
        <v>4156</v>
      </c>
      <c r="K68" s="281">
        <f>$I68-'Año 2017'!$I68</f>
        <v>3348</v>
      </c>
      <c r="L68" s="283">
        <f>$J68-'Año 2017'!$J68</f>
        <v>453</v>
      </c>
      <c r="M68" s="139"/>
      <c r="N68" s="140"/>
    </row>
    <row r="69" spans="1:14" x14ac:dyDescent="0.2">
      <c r="A69" s="285">
        <v>63</v>
      </c>
      <c r="B69" s="280" t="s">
        <v>239</v>
      </c>
      <c r="C69" s="281">
        <v>1746</v>
      </c>
      <c r="D69" s="282">
        <v>604</v>
      </c>
      <c r="E69" s="281">
        <v>1833</v>
      </c>
      <c r="F69" s="282">
        <v>630</v>
      </c>
      <c r="G69" s="281">
        <v>1911</v>
      </c>
      <c r="H69" s="282">
        <v>659</v>
      </c>
      <c r="I69" s="281">
        <v>1993</v>
      </c>
      <c r="J69" s="282">
        <v>681</v>
      </c>
      <c r="K69" s="281">
        <f>$I69-'Año 2017'!$I69</f>
        <v>304</v>
      </c>
      <c r="L69" s="283">
        <f>$J69-'Año 2017'!$J69</f>
        <v>105</v>
      </c>
      <c r="M69" s="139"/>
      <c r="N69" s="140"/>
    </row>
    <row r="70" spans="1:14" x14ac:dyDescent="0.2">
      <c r="A70" s="285">
        <v>64</v>
      </c>
      <c r="B70" s="280" t="s">
        <v>248</v>
      </c>
      <c r="C70" s="281">
        <v>238240</v>
      </c>
      <c r="D70" s="282">
        <v>1552</v>
      </c>
      <c r="E70" s="281">
        <v>247524</v>
      </c>
      <c r="F70" s="282">
        <v>1583</v>
      </c>
      <c r="G70" s="281">
        <v>256002</v>
      </c>
      <c r="H70" s="282">
        <v>1657</v>
      </c>
      <c r="I70" s="281">
        <v>264135</v>
      </c>
      <c r="J70" s="282">
        <v>1727</v>
      </c>
      <c r="K70" s="281">
        <f>$I70-'Año 2017'!$I70</f>
        <v>36178</v>
      </c>
      <c r="L70" s="283">
        <f>$J70-'Año 2017'!$J70</f>
        <v>243</v>
      </c>
      <c r="M70" s="139"/>
      <c r="N70" s="140"/>
    </row>
    <row r="71" spans="1:14" x14ac:dyDescent="0.2">
      <c r="A71" s="285">
        <v>65</v>
      </c>
      <c r="B71" s="280" t="s">
        <v>249</v>
      </c>
      <c r="C71" s="281">
        <v>725769</v>
      </c>
      <c r="D71" s="282">
        <v>3977</v>
      </c>
      <c r="E71" s="281">
        <v>750553</v>
      </c>
      <c r="F71" s="282">
        <v>4084</v>
      </c>
      <c r="G71" s="281">
        <v>775744</v>
      </c>
      <c r="H71" s="282">
        <v>4273</v>
      </c>
      <c r="I71" s="281">
        <v>801789</v>
      </c>
      <c r="J71" s="282">
        <v>4467</v>
      </c>
      <c r="K71" s="281">
        <f>$I71-'Año 2017'!$I71</f>
        <v>98808</v>
      </c>
      <c r="L71" s="283">
        <f>$J71-'Año 2017'!$J71</f>
        <v>602</v>
      </c>
      <c r="M71" s="139"/>
      <c r="N71" s="140"/>
    </row>
    <row r="72" spans="1:14" x14ac:dyDescent="0.2">
      <c r="A72" s="285">
        <v>66</v>
      </c>
      <c r="B72" s="280" t="s">
        <v>247</v>
      </c>
      <c r="C72" s="281">
        <v>1084565</v>
      </c>
      <c r="D72" s="282">
        <v>82132</v>
      </c>
      <c r="E72" s="281">
        <v>1119633</v>
      </c>
      <c r="F72" s="282">
        <v>85034</v>
      </c>
      <c r="G72" s="281">
        <v>1152819</v>
      </c>
      <c r="H72" s="282">
        <v>88137</v>
      </c>
      <c r="I72" s="281">
        <v>1187410</v>
      </c>
      <c r="J72" s="282">
        <v>91056</v>
      </c>
      <c r="K72" s="281">
        <f>$I72-'Año 2017'!$I72</f>
        <v>137590</v>
      </c>
      <c r="L72" s="283">
        <f>$J72-'Año 2017'!$J72</f>
        <v>12032</v>
      </c>
      <c r="M72" s="139"/>
      <c r="N72" s="140"/>
    </row>
    <row r="73" spans="1:14" x14ac:dyDescent="0.2">
      <c r="A73" s="285">
        <v>67</v>
      </c>
      <c r="B73" s="280" t="s">
        <v>240</v>
      </c>
      <c r="C73" s="281">
        <v>1675</v>
      </c>
      <c r="D73" s="282">
        <v>1393</v>
      </c>
      <c r="E73" s="281">
        <v>1723</v>
      </c>
      <c r="F73" s="282">
        <v>1410</v>
      </c>
      <c r="G73" s="281">
        <v>1763</v>
      </c>
      <c r="H73" s="282">
        <v>1442</v>
      </c>
      <c r="I73" s="281">
        <v>1829</v>
      </c>
      <c r="J73" s="282">
        <v>1479</v>
      </c>
      <c r="K73" s="281">
        <f>$I73-'Año 2017'!$I73</f>
        <v>202</v>
      </c>
      <c r="L73" s="283">
        <f>$J73-'Año 2017'!$J73</f>
        <v>130</v>
      </c>
      <c r="M73" s="139"/>
      <c r="N73" s="140"/>
    </row>
    <row r="74" spans="1:14" x14ac:dyDescent="0.2">
      <c r="A74" s="285">
        <v>68</v>
      </c>
      <c r="B74" s="280" t="s">
        <v>237</v>
      </c>
      <c r="C74" s="281">
        <v>2551</v>
      </c>
      <c r="D74" s="282">
        <v>877</v>
      </c>
      <c r="E74" s="281">
        <v>2646</v>
      </c>
      <c r="F74" s="282">
        <v>855</v>
      </c>
      <c r="G74" s="281">
        <v>2721</v>
      </c>
      <c r="H74" s="282">
        <v>895</v>
      </c>
      <c r="I74" s="281">
        <v>2802</v>
      </c>
      <c r="J74" s="282">
        <v>917</v>
      </c>
      <c r="K74" s="281">
        <f>$I74-'Año 2017'!$I74</f>
        <v>349</v>
      </c>
      <c r="L74" s="283">
        <f>$J74-'Año 2017'!$J74</f>
        <v>74</v>
      </c>
      <c r="M74" s="139"/>
      <c r="N74" s="140"/>
    </row>
    <row r="75" spans="1:14" x14ac:dyDescent="0.2">
      <c r="A75" s="285">
        <v>69</v>
      </c>
      <c r="B75" s="280" t="s">
        <v>243</v>
      </c>
      <c r="C75" s="281">
        <v>2831</v>
      </c>
      <c r="D75" s="282">
        <v>627</v>
      </c>
      <c r="E75" s="281">
        <v>2915</v>
      </c>
      <c r="F75" s="282">
        <v>641</v>
      </c>
      <c r="G75" s="281">
        <v>3010</v>
      </c>
      <c r="H75" s="282">
        <v>661</v>
      </c>
      <c r="I75" s="281">
        <v>3102</v>
      </c>
      <c r="J75" s="282">
        <v>682</v>
      </c>
      <c r="K75" s="281">
        <f>$I75-'Año 2017'!$I75</f>
        <v>340</v>
      </c>
      <c r="L75" s="283">
        <f>$J75-'Año 2017'!$J75</f>
        <v>70</v>
      </c>
      <c r="M75" s="139"/>
      <c r="N75" s="140"/>
    </row>
    <row r="76" spans="1:14" x14ac:dyDescent="0.2">
      <c r="A76" s="285">
        <v>70</v>
      </c>
      <c r="B76" s="280" t="s">
        <v>288</v>
      </c>
      <c r="C76" s="281">
        <v>24328</v>
      </c>
      <c r="D76" s="282">
        <v>2456</v>
      </c>
      <c r="E76" s="281">
        <v>26775</v>
      </c>
      <c r="F76" s="282">
        <v>2539</v>
      </c>
      <c r="G76" s="281">
        <v>29457</v>
      </c>
      <c r="H76" s="282">
        <v>2677</v>
      </c>
      <c r="I76" s="281">
        <v>32203</v>
      </c>
      <c r="J76" s="282">
        <v>2835</v>
      </c>
      <c r="K76" s="281">
        <f>$I76-'Año 2017'!$I76</f>
        <v>10460</v>
      </c>
      <c r="L76" s="283">
        <f>$J76-'Año 2017'!$J76</f>
        <v>531</v>
      </c>
      <c r="M76" s="139"/>
      <c r="N76" s="140"/>
    </row>
    <row r="77" spans="1:14" x14ac:dyDescent="0.2">
      <c r="A77" s="285">
        <v>71</v>
      </c>
      <c r="B77" s="280" t="s">
        <v>289</v>
      </c>
      <c r="C77" s="281">
        <v>4969</v>
      </c>
      <c r="D77" s="282">
        <v>617</v>
      </c>
      <c r="E77" s="281">
        <v>5260</v>
      </c>
      <c r="F77" s="282">
        <v>610</v>
      </c>
      <c r="G77" s="281">
        <v>5503</v>
      </c>
      <c r="H77" s="282">
        <v>646</v>
      </c>
      <c r="I77" s="281">
        <v>5807</v>
      </c>
      <c r="J77" s="282">
        <v>685</v>
      </c>
      <c r="K77" s="281">
        <f>$I77-'Año 2017'!$I77</f>
        <v>1121</v>
      </c>
      <c r="L77" s="283">
        <f>$J77-'Año 2017'!$J77</f>
        <v>98</v>
      </c>
      <c r="M77" s="139"/>
      <c r="N77" s="140"/>
    </row>
    <row r="78" spans="1:14" x14ac:dyDescent="0.2">
      <c r="A78" s="285">
        <v>72</v>
      </c>
      <c r="B78" s="280" t="s">
        <v>290</v>
      </c>
      <c r="C78" s="281">
        <v>3935</v>
      </c>
      <c r="D78" s="282">
        <v>807</v>
      </c>
      <c r="E78" s="281">
        <v>4146</v>
      </c>
      <c r="F78" s="282">
        <v>821</v>
      </c>
      <c r="G78" s="281">
        <v>4340</v>
      </c>
      <c r="H78" s="282">
        <v>872</v>
      </c>
      <c r="I78" s="281">
        <v>4571</v>
      </c>
      <c r="J78" s="282">
        <v>926</v>
      </c>
      <c r="K78" s="281">
        <f>$I78-'Año 2017'!$I78</f>
        <v>847</v>
      </c>
      <c r="L78" s="283">
        <f>$J78-'Año 2017'!$J78</f>
        <v>166</v>
      </c>
      <c r="M78" s="139"/>
      <c r="N78" s="140"/>
    </row>
    <row r="79" spans="1:14" x14ac:dyDescent="0.2">
      <c r="A79" s="285">
        <v>73</v>
      </c>
      <c r="B79" s="280" t="s">
        <v>291</v>
      </c>
      <c r="C79" s="281">
        <v>363</v>
      </c>
      <c r="D79" s="282">
        <v>53</v>
      </c>
      <c r="E79" s="281">
        <v>387</v>
      </c>
      <c r="F79" s="282">
        <v>51</v>
      </c>
      <c r="G79" s="281">
        <v>398</v>
      </c>
      <c r="H79" s="282">
        <v>54</v>
      </c>
      <c r="I79" s="281">
        <v>415</v>
      </c>
      <c r="J79" s="282">
        <v>56</v>
      </c>
      <c r="K79" s="281">
        <f>$I79-'Año 2017'!$I79</f>
        <v>63</v>
      </c>
      <c r="L79" s="283">
        <f>$J79-'Año 2017'!$J79</f>
        <v>4</v>
      </c>
      <c r="M79" s="139"/>
      <c r="N79" s="140"/>
    </row>
    <row r="80" spans="1:14" x14ac:dyDescent="0.2">
      <c r="A80" s="285">
        <v>74</v>
      </c>
      <c r="B80" s="280" t="s">
        <v>292</v>
      </c>
      <c r="C80" s="281">
        <v>5283</v>
      </c>
      <c r="D80" s="282">
        <v>701</v>
      </c>
      <c r="E80" s="281">
        <v>5569</v>
      </c>
      <c r="F80" s="282">
        <v>727</v>
      </c>
      <c r="G80" s="281">
        <v>5868</v>
      </c>
      <c r="H80" s="282">
        <v>767</v>
      </c>
      <c r="I80" s="281">
        <v>6141</v>
      </c>
      <c r="J80" s="282">
        <v>821</v>
      </c>
      <c r="K80" s="281">
        <f>$I80-'Año 2017'!$I80</f>
        <v>1144</v>
      </c>
      <c r="L80" s="283">
        <f>$J80-'Año 2017'!$J80</f>
        <v>158</v>
      </c>
      <c r="M80" s="139"/>
      <c r="N80" s="140"/>
    </row>
    <row r="81" spans="1:14" x14ac:dyDescent="0.2">
      <c r="A81" s="285">
        <v>75</v>
      </c>
      <c r="B81" s="280" t="s">
        <v>293</v>
      </c>
      <c r="C81" s="281">
        <v>17944</v>
      </c>
      <c r="D81" s="282">
        <v>17337</v>
      </c>
      <c r="E81" s="281">
        <v>18465</v>
      </c>
      <c r="F81" s="282">
        <v>17764</v>
      </c>
      <c r="G81" s="281">
        <v>19021</v>
      </c>
      <c r="H81" s="282">
        <v>18498</v>
      </c>
      <c r="I81" s="281">
        <v>19599</v>
      </c>
      <c r="J81" s="282">
        <v>19257</v>
      </c>
      <c r="K81" s="281">
        <f>$I81-'Año 2017'!$I81</f>
        <v>2082</v>
      </c>
      <c r="L81" s="283">
        <f>$J81-'Año 2017'!$J81</f>
        <v>2583</v>
      </c>
      <c r="M81" s="139"/>
      <c r="N81" s="140"/>
    </row>
    <row r="82" spans="1:14" x14ac:dyDescent="0.2">
      <c r="A82" s="285">
        <v>76</v>
      </c>
      <c r="B82" s="280" t="s">
        <v>294</v>
      </c>
      <c r="C82" s="281">
        <v>447628</v>
      </c>
      <c r="D82" s="282">
        <v>71791</v>
      </c>
      <c r="E82" s="281">
        <v>467086</v>
      </c>
      <c r="F82" s="282">
        <v>74651</v>
      </c>
      <c r="G82" s="281">
        <v>485723</v>
      </c>
      <c r="H82" s="282">
        <v>77837</v>
      </c>
      <c r="I82" s="281">
        <v>503570</v>
      </c>
      <c r="J82" s="282">
        <v>80711</v>
      </c>
      <c r="K82" s="281">
        <f>$I82-'Año 2017'!$I82</f>
        <v>76611</v>
      </c>
      <c r="L82" s="283">
        <f>$J82-'Año 2017'!$J82</f>
        <v>11974</v>
      </c>
      <c r="M82" s="139"/>
      <c r="N82" s="140"/>
    </row>
    <row r="83" spans="1:14" s="76" customFormat="1" x14ac:dyDescent="0.2">
      <c r="A83" s="285">
        <v>77</v>
      </c>
      <c r="B83" s="280" t="s">
        <v>295</v>
      </c>
      <c r="C83" s="281">
        <v>506</v>
      </c>
      <c r="D83" s="282">
        <v>148</v>
      </c>
      <c r="E83" s="281">
        <v>545</v>
      </c>
      <c r="F83" s="282">
        <v>147</v>
      </c>
      <c r="G83" s="281">
        <v>581</v>
      </c>
      <c r="H83" s="282">
        <v>152</v>
      </c>
      <c r="I83" s="281">
        <v>624</v>
      </c>
      <c r="J83" s="282">
        <v>160</v>
      </c>
      <c r="K83" s="281">
        <f>$I83-'Año 2017'!$I83</f>
        <v>161</v>
      </c>
      <c r="L83" s="283">
        <f>$J83-'Año 2017'!$J83</f>
        <v>23</v>
      </c>
      <c r="M83" s="139"/>
      <c r="N83" s="140"/>
    </row>
    <row r="84" spans="1:14" x14ac:dyDescent="0.2">
      <c r="A84" s="285">
        <v>78</v>
      </c>
      <c r="B84" s="280" t="s">
        <v>296</v>
      </c>
      <c r="C84" s="281">
        <v>9699</v>
      </c>
      <c r="D84" s="282">
        <v>2764</v>
      </c>
      <c r="E84" s="281">
        <v>10022</v>
      </c>
      <c r="F84" s="282">
        <v>2853</v>
      </c>
      <c r="G84" s="281">
        <v>10284</v>
      </c>
      <c r="H84" s="282">
        <v>2964</v>
      </c>
      <c r="I84" s="281">
        <v>10621</v>
      </c>
      <c r="J84" s="282">
        <v>3051</v>
      </c>
      <c r="K84" s="281">
        <f>$I84-'Año 2017'!$I84</f>
        <v>1268</v>
      </c>
      <c r="L84" s="283">
        <f>$J84-'Año 2017'!$J84</f>
        <v>405</v>
      </c>
      <c r="M84" s="139"/>
      <c r="N84" s="140"/>
    </row>
    <row r="85" spans="1:14" x14ac:dyDescent="0.2">
      <c r="A85" s="285">
        <v>79</v>
      </c>
      <c r="B85" s="280" t="s">
        <v>297</v>
      </c>
      <c r="C85" s="281">
        <v>3543</v>
      </c>
      <c r="D85" s="282">
        <v>363</v>
      </c>
      <c r="E85" s="281">
        <v>3690</v>
      </c>
      <c r="F85" s="282">
        <v>350</v>
      </c>
      <c r="G85" s="281">
        <v>3842</v>
      </c>
      <c r="H85" s="282">
        <v>369</v>
      </c>
      <c r="I85" s="281">
        <v>3958</v>
      </c>
      <c r="J85" s="282">
        <v>391</v>
      </c>
      <c r="K85" s="281">
        <f>$I85-'Año 2017'!$I85</f>
        <v>548</v>
      </c>
      <c r="L85" s="283">
        <f>$J85-'Año 2017'!$J85</f>
        <v>47</v>
      </c>
      <c r="M85" s="139"/>
      <c r="N85" s="140"/>
    </row>
    <row r="86" spans="1:14" x14ac:dyDescent="0.2">
      <c r="A86" s="285">
        <v>80</v>
      </c>
      <c r="B86" s="280" t="s">
        <v>298</v>
      </c>
      <c r="C86" s="281">
        <v>108474</v>
      </c>
      <c r="D86" s="282">
        <v>23032</v>
      </c>
      <c r="E86" s="281">
        <v>117749</v>
      </c>
      <c r="F86" s="282">
        <v>24440</v>
      </c>
      <c r="G86" s="281">
        <v>127651</v>
      </c>
      <c r="H86" s="282">
        <v>26058</v>
      </c>
      <c r="I86" s="281">
        <v>138335</v>
      </c>
      <c r="J86" s="282">
        <v>27583</v>
      </c>
      <c r="K86" s="281">
        <f>$I86-'Año 2017'!$I86</f>
        <v>38537</v>
      </c>
      <c r="L86" s="283">
        <f>$J86-'Año 2017'!$J86</f>
        <v>5976</v>
      </c>
      <c r="M86" s="139"/>
      <c r="N86" s="140"/>
    </row>
    <row r="87" spans="1:14" x14ac:dyDescent="0.2">
      <c r="A87" s="285">
        <v>0</v>
      </c>
      <c r="B87" s="280" t="s">
        <v>145</v>
      </c>
      <c r="C87" s="281"/>
      <c r="D87" s="282"/>
      <c r="E87" s="281"/>
      <c r="F87" s="282"/>
      <c r="G87" s="281"/>
      <c r="H87" s="282"/>
      <c r="I87" s="281"/>
      <c r="J87" s="282"/>
      <c r="K87" s="281">
        <f>$E87-'Año 2017'!$I87</f>
        <v>0</v>
      </c>
      <c r="L87" s="283">
        <f>$F87-'Año 2017'!$J87</f>
        <v>0</v>
      </c>
      <c r="M87" s="139"/>
      <c r="N87" s="140"/>
    </row>
    <row r="88" spans="1:14" x14ac:dyDescent="0.2">
      <c r="A88" s="288"/>
      <c r="B88" s="276" t="s">
        <v>60</v>
      </c>
      <c r="C88" s="277">
        <f>SUM(C7:C87)</f>
        <v>32288381</v>
      </c>
      <c r="D88" s="278">
        <f t="shared" ref="D88:L88" si="0">SUM(D7:D87)</f>
        <v>1746484</v>
      </c>
      <c r="E88" s="277">
        <f t="shared" si="0"/>
        <v>33088158</v>
      </c>
      <c r="F88" s="278">
        <f t="shared" si="0"/>
        <v>1786138</v>
      </c>
      <c r="G88" s="277">
        <f t="shared" si="0"/>
        <v>33924974</v>
      </c>
      <c r="H88" s="278">
        <f t="shared" si="0"/>
        <v>1838800</v>
      </c>
      <c r="I88" s="277">
        <f t="shared" si="0"/>
        <v>34734872</v>
      </c>
      <c r="J88" s="278">
        <f t="shared" si="0"/>
        <v>1885212</v>
      </c>
      <c r="K88" s="277">
        <f>SUM(K7:K87)</f>
        <v>3184310</v>
      </c>
      <c r="L88" s="279">
        <f t="shared" si="0"/>
        <v>180552</v>
      </c>
      <c r="M88" s="139"/>
      <c r="N88" s="140"/>
    </row>
    <row r="89" spans="1:14" x14ac:dyDescent="0.2">
      <c r="E89" s="78"/>
      <c r="M89" s="139"/>
      <c r="N89" s="140"/>
    </row>
    <row r="90" spans="1:14" x14ac:dyDescent="0.2">
      <c r="E90" s="78"/>
      <c r="M90" s="139"/>
      <c r="N90" s="140"/>
    </row>
    <row r="93" spans="1:14" ht="14.25" x14ac:dyDescent="0.2">
      <c r="A93" s="83"/>
      <c r="B93" s="83"/>
      <c r="C93" s="84"/>
      <c r="D93" s="85"/>
      <c r="E93" s="85"/>
      <c r="F93" s="85"/>
      <c r="G93" s="85"/>
      <c r="H93" s="85"/>
      <c r="I93" s="85"/>
      <c r="J93" s="85"/>
      <c r="K93" s="85"/>
      <c r="L93" s="85"/>
      <c r="M93" s="141"/>
    </row>
    <row r="94" spans="1:14" ht="14.25" x14ac:dyDescent="0.2">
      <c r="A94" s="83"/>
      <c r="B94" s="83"/>
      <c r="C94" s="84"/>
      <c r="D94" s="85"/>
      <c r="E94" s="85"/>
      <c r="F94" s="85"/>
      <c r="G94" s="85"/>
      <c r="H94" s="85"/>
      <c r="I94" s="85"/>
      <c r="J94" s="85"/>
      <c r="K94" s="85"/>
      <c r="L94" s="85"/>
      <c r="M94" s="141"/>
    </row>
    <row r="95" spans="1:14" ht="14.25" x14ac:dyDescent="0.2">
      <c r="A95" s="83"/>
      <c r="B95" s="83"/>
      <c r="C95" s="84"/>
      <c r="D95" s="85"/>
      <c r="E95" s="85"/>
      <c r="F95" s="85"/>
      <c r="G95" s="85"/>
      <c r="H95" s="85"/>
      <c r="I95" s="85"/>
      <c r="J95" s="85"/>
      <c r="K95" s="85"/>
      <c r="L95" s="85"/>
      <c r="M95" s="141"/>
    </row>
    <row r="96" spans="1:14" ht="14.25" x14ac:dyDescent="0.2">
      <c r="A96" s="83"/>
      <c r="B96" s="83"/>
      <c r="C96" s="84"/>
      <c r="D96" s="85"/>
      <c r="E96" s="85"/>
      <c r="F96" s="85"/>
      <c r="G96" s="85"/>
      <c r="H96" s="85"/>
      <c r="I96" s="85"/>
      <c r="J96" s="85"/>
      <c r="K96" s="85"/>
      <c r="L96" s="85"/>
      <c r="M96" s="141"/>
    </row>
    <row r="97" spans="1:13" ht="14.25" x14ac:dyDescent="0.2">
      <c r="A97" s="83"/>
      <c r="B97" s="83"/>
      <c r="C97" s="84"/>
      <c r="D97" s="85"/>
      <c r="E97" s="85"/>
      <c r="F97" s="85"/>
      <c r="G97" s="85"/>
      <c r="H97" s="85"/>
      <c r="I97" s="85"/>
      <c r="J97" s="85"/>
      <c r="K97" s="85"/>
      <c r="L97" s="85"/>
      <c r="M97" s="141"/>
    </row>
    <row r="98" spans="1:13" ht="14.25" x14ac:dyDescent="0.2">
      <c r="A98" s="83"/>
      <c r="B98" s="83"/>
      <c r="C98" s="84"/>
      <c r="D98" s="85"/>
      <c r="E98" s="85"/>
      <c r="F98" s="85"/>
      <c r="G98" s="85"/>
      <c r="H98" s="85"/>
      <c r="I98" s="85"/>
      <c r="J98" s="85"/>
      <c r="K98" s="85"/>
      <c r="L98" s="85"/>
      <c r="M98" s="141"/>
    </row>
    <row r="99" spans="1:13" ht="14.25" x14ac:dyDescent="0.2">
      <c r="A99" s="83"/>
      <c r="B99" s="83"/>
      <c r="C99" s="84"/>
      <c r="D99" s="85"/>
      <c r="E99" s="85"/>
      <c r="F99" s="85"/>
      <c r="G99" s="85"/>
      <c r="H99" s="85"/>
      <c r="I99" s="85"/>
      <c r="J99" s="85"/>
      <c r="K99" s="85"/>
      <c r="L99" s="85"/>
      <c r="M99" s="141"/>
    </row>
    <row r="100" spans="1:13" ht="14.25" x14ac:dyDescent="0.2">
      <c r="A100" s="83"/>
      <c r="B100" s="83"/>
      <c r="C100" s="84"/>
      <c r="D100" s="85"/>
      <c r="E100" s="85"/>
      <c r="F100" s="85"/>
      <c r="G100" s="85"/>
      <c r="H100" s="85"/>
      <c r="I100" s="85"/>
      <c r="J100" s="85"/>
      <c r="K100" s="85"/>
      <c r="L100" s="85"/>
      <c r="M100" s="141"/>
    </row>
    <row r="101" spans="1:13" ht="14.25" x14ac:dyDescent="0.2">
      <c r="A101" s="83"/>
      <c r="B101" s="83"/>
      <c r="C101" s="84"/>
      <c r="D101" s="85"/>
      <c r="E101" s="85"/>
      <c r="F101" s="85"/>
      <c r="G101" s="85"/>
      <c r="H101" s="85"/>
      <c r="I101" s="85"/>
      <c r="J101" s="85"/>
      <c r="K101" s="85"/>
      <c r="L101" s="85"/>
      <c r="M101" s="141"/>
    </row>
    <row r="102" spans="1:13" ht="14.25" x14ac:dyDescent="0.2">
      <c r="A102" s="83"/>
      <c r="B102" s="83"/>
      <c r="C102" s="84"/>
      <c r="D102" s="85"/>
      <c r="E102" s="85"/>
      <c r="F102" s="85"/>
      <c r="G102" s="85"/>
      <c r="H102" s="85"/>
      <c r="I102" s="85"/>
      <c r="J102" s="85"/>
      <c r="K102" s="85"/>
      <c r="L102" s="85"/>
      <c r="M102" s="141"/>
    </row>
    <row r="103" spans="1:13" ht="14.25" x14ac:dyDescent="0.2">
      <c r="A103" s="83"/>
      <c r="B103" s="83"/>
      <c r="C103" s="84"/>
      <c r="D103" s="85"/>
      <c r="E103" s="85"/>
      <c r="F103" s="85"/>
      <c r="G103" s="85"/>
      <c r="H103" s="85"/>
      <c r="I103" s="85"/>
      <c r="J103" s="85"/>
      <c r="K103" s="85"/>
      <c r="L103" s="85"/>
      <c r="M103" s="141"/>
    </row>
    <row r="104" spans="1:13" ht="14.25" x14ac:dyDescent="0.2">
      <c r="A104" s="83"/>
      <c r="B104" s="83"/>
      <c r="C104" s="84"/>
      <c r="D104" s="85"/>
      <c r="E104" s="85"/>
      <c r="F104" s="85"/>
      <c r="G104" s="85"/>
      <c r="H104" s="85"/>
      <c r="I104" s="85"/>
      <c r="J104" s="85"/>
      <c r="K104" s="85"/>
      <c r="L104" s="85"/>
      <c r="M104" s="141"/>
    </row>
    <row r="105" spans="1:13" ht="14.25" x14ac:dyDescent="0.2">
      <c r="A105" s="83"/>
      <c r="B105" s="83"/>
      <c r="C105" s="84"/>
      <c r="D105" s="85"/>
      <c r="E105" s="85"/>
      <c r="F105" s="85"/>
      <c r="G105" s="85"/>
      <c r="H105" s="85"/>
      <c r="I105" s="85"/>
      <c r="J105" s="85"/>
      <c r="K105" s="85"/>
      <c r="L105" s="85"/>
      <c r="M105" s="141"/>
    </row>
    <row r="106" spans="1:13" ht="14.25" x14ac:dyDescent="0.2">
      <c r="A106" s="83"/>
      <c r="B106" s="83"/>
      <c r="C106" s="84"/>
      <c r="D106" s="85"/>
      <c r="E106" s="85"/>
      <c r="F106" s="85"/>
      <c r="G106" s="85"/>
      <c r="H106" s="85"/>
      <c r="I106" s="85"/>
      <c r="J106" s="85"/>
      <c r="K106" s="85"/>
      <c r="L106" s="85"/>
      <c r="M106" s="141"/>
    </row>
    <row r="107" spans="1:13" ht="14.25" x14ac:dyDescent="0.2">
      <c r="A107" s="83"/>
      <c r="B107" s="83"/>
      <c r="C107" s="84"/>
      <c r="D107" s="85"/>
      <c r="E107" s="85"/>
      <c r="F107" s="85"/>
      <c r="G107" s="85"/>
      <c r="H107" s="85"/>
      <c r="I107" s="85"/>
      <c r="J107" s="85"/>
      <c r="K107" s="85"/>
      <c r="L107" s="85"/>
      <c r="M107" s="141"/>
    </row>
    <row r="108" spans="1:13" ht="14.25" x14ac:dyDescent="0.2">
      <c r="A108" s="83"/>
      <c r="B108" s="83"/>
      <c r="C108" s="84"/>
      <c r="D108" s="85"/>
      <c r="E108" s="85"/>
      <c r="F108" s="85"/>
      <c r="G108" s="85"/>
      <c r="H108" s="85"/>
      <c r="I108" s="85"/>
      <c r="J108" s="85"/>
      <c r="K108" s="85"/>
      <c r="L108" s="85"/>
      <c r="M108" s="141"/>
    </row>
    <row r="109" spans="1:13" ht="14.25" x14ac:dyDescent="0.2">
      <c r="A109" s="83"/>
      <c r="B109" s="83"/>
      <c r="C109" s="84"/>
      <c r="D109" s="85"/>
      <c r="E109" s="85"/>
      <c r="F109" s="85"/>
      <c r="G109" s="85"/>
      <c r="H109" s="85"/>
      <c r="I109" s="85"/>
      <c r="J109" s="85"/>
      <c r="K109" s="85"/>
      <c r="L109" s="85"/>
      <c r="M109" s="141"/>
    </row>
    <row r="110" spans="1:13" ht="14.25" x14ac:dyDescent="0.2">
      <c r="A110" s="83"/>
      <c r="B110" s="83"/>
      <c r="C110" s="84"/>
      <c r="D110" s="85"/>
      <c r="E110" s="85"/>
      <c r="F110" s="85"/>
      <c r="G110" s="85"/>
      <c r="H110" s="85"/>
      <c r="I110" s="85"/>
      <c r="J110" s="85"/>
      <c r="K110" s="85"/>
      <c r="L110" s="85"/>
      <c r="M110" s="141"/>
    </row>
    <row r="111" spans="1:13" ht="14.25" x14ac:dyDescent="0.2">
      <c r="A111" s="83"/>
      <c r="B111" s="83"/>
      <c r="C111" s="84"/>
      <c r="D111" s="85"/>
      <c r="E111" s="85"/>
      <c r="F111" s="85"/>
      <c r="G111" s="85"/>
      <c r="H111" s="85"/>
      <c r="I111" s="85"/>
      <c r="J111" s="85"/>
      <c r="K111" s="85"/>
      <c r="L111" s="85"/>
      <c r="M111" s="141"/>
    </row>
    <row r="112" spans="1:13" ht="14.25" x14ac:dyDescent="0.2">
      <c r="A112" s="83"/>
      <c r="B112" s="83"/>
      <c r="C112" s="84"/>
      <c r="D112" s="85"/>
      <c r="E112" s="85"/>
      <c r="F112" s="85"/>
      <c r="G112" s="85"/>
      <c r="H112" s="85"/>
      <c r="I112" s="85"/>
      <c r="J112" s="85"/>
      <c r="K112" s="85"/>
      <c r="L112" s="85"/>
      <c r="M112" s="141"/>
    </row>
    <row r="113" spans="1:13" ht="14.25" x14ac:dyDescent="0.2">
      <c r="A113" s="83"/>
      <c r="B113" s="83"/>
      <c r="C113" s="84"/>
      <c r="D113" s="85"/>
      <c r="E113" s="85"/>
      <c r="F113" s="85"/>
      <c r="G113" s="85"/>
      <c r="H113" s="85"/>
      <c r="I113" s="85"/>
      <c r="J113" s="85"/>
      <c r="K113" s="85"/>
      <c r="L113" s="85"/>
      <c r="M113" s="141"/>
    </row>
    <row r="114" spans="1:13" ht="14.25" x14ac:dyDescent="0.2">
      <c r="A114" s="83"/>
      <c r="B114" s="83"/>
      <c r="C114" s="84"/>
      <c r="D114" s="85"/>
      <c r="E114" s="85"/>
      <c r="F114" s="85"/>
      <c r="G114" s="85"/>
      <c r="H114" s="85"/>
      <c r="I114" s="85"/>
      <c r="J114" s="85"/>
      <c r="K114" s="85"/>
      <c r="L114" s="85"/>
      <c r="M114" s="141"/>
    </row>
    <row r="115" spans="1:13" ht="14.25" x14ac:dyDescent="0.2">
      <c r="A115" s="83"/>
      <c r="B115" s="83"/>
      <c r="C115" s="84"/>
      <c r="D115" s="85"/>
      <c r="E115" s="85"/>
      <c r="F115" s="85"/>
      <c r="G115" s="85"/>
      <c r="H115" s="85"/>
      <c r="I115" s="85"/>
      <c r="J115" s="85"/>
      <c r="K115" s="85"/>
      <c r="L115" s="85"/>
      <c r="M115" s="141"/>
    </row>
    <row r="116" spans="1:13" ht="14.25" x14ac:dyDescent="0.2">
      <c r="A116" s="83"/>
      <c r="B116" s="83"/>
      <c r="C116" s="84"/>
      <c r="D116" s="85"/>
      <c r="E116" s="85"/>
      <c r="F116" s="85"/>
      <c r="G116" s="85"/>
      <c r="H116" s="85"/>
      <c r="I116" s="85"/>
      <c r="J116" s="85"/>
      <c r="K116" s="85"/>
      <c r="L116" s="85"/>
      <c r="M116" s="141"/>
    </row>
    <row r="117" spans="1:13" ht="14.25" x14ac:dyDescent="0.2">
      <c r="A117" s="83"/>
      <c r="B117" s="83"/>
      <c r="C117" s="84"/>
      <c r="D117" s="85"/>
      <c r="E117" s="85"/>
      <c r="F117" s="85"/>
      <c r="G117" s="85"/>
      <c r="H117" s="85"/>
      <c r="I117" s="85"/>
      <c r="J117" s="85"/>
      <c r="K117" s="85"/>
      <c r="L117" s="85"/>
      <c r="M117" s="141"/>
    </row>
    <row r="118" spans="1:13" ht="14.25" x14ac:dyDescent="0.2">
      <c r="A118" s="83"/>
      <c r="B118" s="83"/>
      <c r="C118" s="84"/>
      <c r="D118" s="85"/>
      <c r="E118" s="85"/>
      <c r="F118" s="85"/>
      <c r="G118" s="85"/>
      <c r="H118" s="85"/>
      <c r="I118" s="85"/>
      <c r="J118" s="85"/>
      <c r="K118" s="85"/>
      <c r="L118" s="85"/>
      <c r="M118" s="141"/>
    </row>
    <row r="119" spans="1:13" ht="14.25" x14ac:dyDescent="0.2">
      <c r="A119" s="83"/>
      <c r="B119" s="83"/>
      <c r="C119" s="84"/>
      <c r="D119" s="85"/>
      <c r="E119" s="85"/>
      <c r="F119" s="85"/>
      <c r="G119" s="85"/>
      <c r="H119" s="85"/>
      <c r="I119" s="85"/>
      <c r="J119" s="85"/>
      <c r="K119" s="85"/>
      <c r="L119" s="85"/>
      <c r="M119" s="141"/>
    </row>
    <row r="120" spans="1:13" ht="14.25" x14ac:dyDescent="0.2">
      <c r="A120" s="83"/>
      <c r="B120" s="83"/>
      <c r="C120" s="84"/>
      <c r="D120" s="85"/>
      <c r="E120" s="85"/>
      <c r="F120" s="85"/>
      <c r="G120" s="85"/>
      <c r="H120" s="85"/>
      <c r="I120" s="85"/>
      <c r="J120" s="85"/>
      <c r="K120" s="85"/>
      <c r="L120" s="85"/>
      <c r="M120" s="141"/>
    </row>
    <row r="121" spans="1:13" ht="14.25" x14ac:dyDescent="0.2">
      <c r="A121" s="83"/>
      <c r="B121" s="83"/>
      <c r="C121" s="84"/>
      <c r="D121" s="85"/>
      <c r="E121" s="85"/>
      <c r="F121" s="85"/>
      <c r="G121" s="85"/>
      <c r="H121" s="85"/>
      <c r="I121" s="85"/>
      <c r="J121" s="85"/>
      <c r="K121" s="85"/>
      <c r="L121" s="85"/>
      <c r="M121" s="141"/>
    </row>
    <row r="122" spans="1:13" ht="14.25" x14ac:dyDescent="0.2">
      <c r="A122" s="83"/>
      <c r="B122" s="83"/>
      <c r="C122" s="84"/>
      <c r="D122" s="85"/>
      <c r="E122" s="85"/>
      <c r="F122" s="85"/>
      <c r="G122" s="85"/>
      <c r="H122" s="85"/>
      <c r="I122" s="85"/>
      <c r="J122" s="85"/>
      <c r="K122" s="85"/>
      <c r="L122" s="85"/>
      <c r="M122" s="141"/>
    </row>
    <row r="123" spans="1:13" ht="14.25" x14ac:dyDescent="0.2">
      <c r="A123" s="83"/>
      <c r="B123" s="83"/>
      <c r="C123" s="84"/>
      <c r="D123" s="85"/>
      <c r="E123" s="85"/>
      <c r="F123" s="85"/>
      <c r="G123" s="85"/>
      <c r="H123" s="85"/>
      <c r="I123" s="85"/>
      <c r="J123" s="85"/>
      <c r="K123" s="85"/>
      <c r="L123" s="85"/>
      <c r="M123" s="141"/>
    </row>
    <row r="124" spans="1:13" x14ac:dyDescent="0.2">
      <c r="A124" s="72"/>
      <c r="B124" s="72"/>
      <c r="C124" s="72"/>
      <c r="D124" s="85"/>
      <c r="E124" s="85"/>
      <c r="F124" s="85"/>
      <c r="G124" s="85"/>
      <c r="H124" s="85"/>
      <c r="I124" s="85"/>
      <c r="J124" s="85"/>
      <c r="K124" s="85"/>
      <c r="L124" s="85"/>
      <c r="M124" s="141"/>
    </row>
    <row r="125" spans="1:13" x14ac:dyDescent="0.2">
      <c r="A125" s="72"/>
      <c r="B125" s="72"/>
      <c r="C125" s="72"/>
      <c r="D125" s="85"/>
      <c r="E125" s="85"/>
      <c r="F125" s="85"/>
      <c r="G125" s="85"/>
      <c r="H125" s="85"/>
      <c r="I125" s="85"/>
      <c r="J125" s="85"/>
      <c r="K125" s="85"/>
      <c r="L125" s="85"/>
      <c r="M125" s="141"/>
    </row>
    <row r="126" spans="1:13" x14ac:dyDescent="0.2">
      <c r="A126" s="72"/>
      <c r="B126" s="72"/>
      <c r="C126" s="72"/>
      <c r="D126" s="85"/>
      <c r="E126" s="85"/>
      <c r="F126" s="85"/>
      <c r="G126" s="85"/>
      <c r="H126" s="85"/>
      <c r="I126" s="85"/>
      <c r="J126" s="85"/>
      <c r="K126" s="85"/>
      <c r="L126" s="85"/>
      <c r="M126" s="141"/>
    </row>
  </sheetData>
  <mergeCells count="10">
    <mergeCell ref="A4:A6"/>
    <mergeCell ref="B4:B6"/>
    <mergeCell ref="C4:D4"/>
    <mergeCell ref="E4:F4"/>
    <mergeCell ref="A2:L2"/>
    <mergeCell ref="I4:J4"/>
    <mergeCell ref="K4:L4"/>
    <mergeCell ref="K5:K6"/>
    <mergeCell ref="L5:L6"/>
    <mergeCell ref="G4:H4"/>
  </mergeCells>
  <conditionalFormatting sqref="M7:N90">
    <cfRule type="cellIs" dxfId="17" priority="2" operator="greaterThan">
      <formula>0.2</formula>
    </cfRule>
  </conditionalFormatting>
  <conditionalFormatting sqref="M7:N88 M89:M90">
    <cfRule type="cellIs" dxfId="16" priority="1" operator="greaterThan">
      <formula>0.05</formula>
    </cfRule>
  </conditionalFormatting>
  <pageMargins left="0.74803149606299213" right="0.74803149606299213" top="0.98425196850393704" bottom="0.98425196850393704" header="0" footer="0"/>
  <pageSetup scale="37" orientation="portrait" r:id="rId1"/>
  <headerFooter alignWithMargins="0"/>
  <ignoredErrors>
    <ignoredError sqref="C88:L88"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pageSetUpPr fitToPage="1"/>
  </sheetPr>
  <dimension ref="A2:Q130"/>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3.28515625" style="75" bestFit="1" customWidth="1"/>
    <col min="12" max="12" width="12.140625" style="75" bestFit="1" customWidth="1"/>
    <col min="13" max="13" width="10.140625" style="138" customWidth="1"/>
    <col min="14" max="14" width="13.140625" style="138" bestFit="1" customWidth="1"/>
    <col min="15" max="16384" width="11.42578125" style="75"/>
  </cols>
  <sheetData>
    <row r="2" spans="1:17" ht="15" x14ac:dyDescent="0.2">
      <c r="A2" s="367" t="s">
        <v>423</v>
      </c>
      <c r="B2" s="367"/>
      <c r="C2" s="367"/>
      <c r="D2" s="367"/>
      <c r="E2" s="367"/>
      <c r="F2" s="367"/>
      <c r="G2" s="367"/>
      <c r="H2" s="367"/>
      <c r="I2" s="367"/>
      <c r="J2" s="367"/>
      <c r="K2" s="367"/>
      <c r="L2" s="367"/>
      <c r="M2" s="137"/>
    </row>
    <row r="3" spans="1:17" ht="15" x14ac:dyDescent="0.2">
      <c r="A3" s="267"/>
      <c r="B3" s="267"/>
      <c r="C3" s="267"/>
      <c r="D3" s="267"/>
      <c r="E3" s="267"/>
      <c r="F3" s="267"/>
      <c r="G3" s="267"/>
      <c r="H3" s="267"/>
      <c r="I3" s="86"/>
      <c r="J3" s="86"/>
      <c r="K3" s="86"/>
      <c r="L3" s="86"/>
      <c r="M3" s="137"/>
    </row>
    <row r="4" spans="1:17" ht="34.5" customHeight="1" x14ac:dyDescent="0.2">
      <c r="A4" s="369" t="s">
        <v>233</v>
      </c>
      <c r="B4" s="375" t="s">
        <v>0</v>
      </c>
      <c r="C4" s="372" t="s">
        <v>367</v>
      </c>
      <c r="D4" s="372"/>
      <c r="E4" s="372" t="s">
        <v>368</v>
      </c>
      <c r="F4" s="372"/>
      <c r="G4" s="372" t="s">
        <v>369</v>
      </c>
      <c r="H4" s="372"/>
      <c r="I4" s="372" t="s">
        <v>370</v>
      </c>
      <c r="J4" s="372"/>
      <c r="K4" s="373" t="s">
        <v>444</v>
      </c>
      <c r="L4" s="374"/>
      <c r="M4" s="88"/>
    </row>
    <row r="5" spans="1:17" ht="15" customHeight="1" x14ac:dyDescent="0.2">
      <c r="A5" s="370"/>
      <c r="B5" s="376"/>
      <c r="C5" s="272" t="s">
        <v>54</v>
      </c>
      <c r="D5" s="273" t="s">
        <v>55</v>
      </c>
      <c r="E5" s="272" t="s">
        <v>54</v>
      </c>
      <c r="F5" s="273" t="s">
        <v>55</v>
      </c>
      <c r="G5" s="272" t="s">
        <v>54</v>
      </c>
      <c r="H5" s="273" t="s">
        <v>55</v>
      </c>
      <c r="I5" s="272" t="s">
        <v>54</v>
      </c>
      <c r="J5" s="273" t="s">
        <v>55</v>
      </c>
      <c r="K5" s="378" t="s">
        <v>54</v>
      </c>
      <c r="L5" s="380" t="s">
        <v>55</v>
      </c>
      <c r="M5" s="88"/>
      <c r="Q5" s="80"/>
    </row>
    <row r="6" spans="1:17" ht="15" customHeight="1" x14ac:dyDescent="0.2">
      <c r="A6" s="371"/>
      <c r="B6" s="377"/>
      <c r="C6" s="286">
        <v>43551</v>
      </c>
      <c r="D6" s="287">
        <v>43555</v>
      </c>
      <c r="E6" s="286">
        <v>43642</v>
      </c>
      <c r="F6" s="287">
        <v>43646</v>
      </c>
      <c r="G6" s="286">
        <v>43733</v>
      </c>
      <c r="H6" s="287">
        <v>43738</v>
      </c>
      <c r="I6" s="286">
        <v>43825</v>
      </c>
      <c r="J6" s="287">
        <v>43830</v>
      </c>
      <c r="K6" s="379"/>
      <c r="L6" s="381"/>
      <c r="M6" s="88"/>
    </row>
    <row r="7" spans="1:17" x14ac:dyDescent="0.2">
      <c r="A7" s="285">
        <v>1</v>
      </c>
      <c r="B7" s="280" t="s">
        <v>1</v>
      </c>
      <c r="C7" s="281">
        <v>55885</v>
      </c>
      <c r="D7" s="282">
        <v>4619</v>
      </c>
      <c r="E7" s="281">
        <v>57395</v>
      </c>
      <c r="F7" s="282">
        <v>4720</v>
      </c>
      <c r="G7" s="281">
        <v>58985</v>
      </c>
      <c r="H7" s="282">
        <v>4825</v>
      </c>
      <c r="I7" s="281">
        <v>60337</v>
      </c>
      <c r="J7" s="282">
        <v>4881</v>
      </c>
      <c r="K7" s="281">
        <f>$I7-'Año 2018'!$I7</f>
        <v>5863</v>
      </c>
      <c r="L7" s="283">
        <f>$J7-'Año 2018'!$J7</f>
        <v>363</v>
      </c>
      <c r="M7" s="139"/>
      <c r="N7" s="140"/>
      <c r="O7" s="20"/>
      <c r="P7" s="20"/>
    </row>
    <row r="8" spans="1:17" x14ac:dyDescent="0.2">
      <c r="A8" s="285">
        <v>2</v>
      </c>
      <c r="B8" s="280" t="s">
        <v>2</v>
      </c>
      <c r="C8" s="281">
        <v>89523</v>
      </c>
      <c r="D8" s="282">
        <v>4998</v>
      </c>
      <c r="E8" s="281">
        <v>91049</v>
      </c>
      <c r="F8" s="282">
        <v>5063</v>
      </c>
      <c r="G8" s="281">
        <v>92524</v>
      </c>
      <c r="H8" s="282">
        <v>5130</v>
      </c>
      <c r="I8" s="281">
        <v>93976</v>
      </c>
      <c r="J8" s="282">
        <v>5200</v>
      </c>
      <c r="K8" s="281">
        <f>$I8-'Año 2018'!$I8</f>
        <v>5885</v>
      </c>
      <c r="L8" s="283">
        <f>$J8-'Año 2018'!$J8</f>
        <v>314</v>
      </c>
      <c r="M8" s="139"/>
      <c r="N8" s="140"/>
      <c r="O8" s="20"/>
      <c r="P8" s="20"/>
    </row>
    <row r="9" spans="1:17" x14ac:dyDescent="0.2">
      <c r="A9" s="285">
        <v>3</v>
      </c>
      <c r="B9" s="280" t="s">
        <v>3</v>
      </c>
      <c r="C9" s="281">
        <v>5101558</v>
      </c>
      <c r="D9" s="282">
        <v>18864</v>
      </c>
      <c r="E9" s="281">
        <v>5314802</v>
      </c>
      <c r="F9" s="282">
        <v>19291</v>
      </c>
      <c r="G9" s="281">
        <v>5497838</v>
      </c>
      <c r="H9" s="282">
        <v>19707</v>
      </c>
      <c r="I9" s="281">
        <v>5643168</v>
      </c>
      <c r="J9" s="282">
        <v>20091</v>
      </c>
      <c r="K9" s="281">
        <f>$I9-'Año 2018'!$I9</f>
        <v>725401</v>
      </c>
      <c r="L9" s="283">
        <f>$J9-'Año 2018'!$J9</f>
        <v>1618</v>
      </c>
      <c r="M9" s="139"/>
      <c r="N9" s="140"/>
      <c r="O9" s="20"/>
      <c r="P9" s="20"/>
    </row>
    <row r="10" spans="1:17" x14ac:dyDescent="0.2">
      <c r="A10" s="285">
        <v>4</v>
      </c>
      <c r="B10" s="280" t="s">
        <v>4</v>
      </c>
      <c r="C10" s="281">
        <v>216343</v>
      </c>
      <c r="D10" s="282">
        <v>14324</v>
      </c>
      <c r="E10" s="281">
        <v>221800</v>
      </c>
      <c r="F10" s="282">
        <v>14841</v>
      </c>
      <c r="G10" s="281">
        <v>227076</v>
      </c>
      <c r="H10" s="282">
        <v>15275</v>
      </c>
      <c r="I10" s="281">
        <v>232650</v>
      </c>
      <c r="J10" s="282">
        <v>15636</v>
      </c>
      <c r="K10" s="281">
        <f>$I10-'Año 2018'!$I10</f>
        <v>21882</v>
      </c>
      <c r="L10" s="283">
        <f>$J10-'Año 2018'!$J10</f>
        <v>1756</v>
      </c>
      <c r="M10" s="139"/>
      <c r="N10" s="140"/>
    </row>
    <row r="11" spans="1:17" x14ac:dyDescent="0.2">
      <c r="A11" s="285">
        <v>5</v>
      </c>
      <c r="B11" s="280" t="s">
        <v>5</v>
      </c>
      <c r="C11" s="281">
        <v>1143547</v>
      </c>
      <c r="D11" s="282">
        <v>14964</v>
      </c>
      <c r="E11" s="281">
        <v>1168370</v>
      </c>
      <c r="F11" s="282">
        <v>15379</v>
      </c>
      <c r="G11" s="281">
        <v>1193702</v>
      </c>
      <c r="H11" s="282">
        <v>15809</v>
      </c>
      <c r="I11" s="281">
        <v>1218726</v>
      </c>
      <c r="J11" s="282">
        <v>16089</v>
      </c>
      <c r="K11" s="281">
        <f>$I11-'Año 2018'!$I11</f>
        <v>98762</v>
      </c>
      <c r="L11" s="283">
        <f>$J11-'Año 2018'!$J11</f>
        <v>1466</v>
      </c>
      <c r="M11" s="139"/>
      <c r="N11" s="140"/>
    </row>
    <row r="12" spans="1:17" x14ac:dyDescent="0.2">
      <c r="A12" s="285">
        <v>6</v>
      </c>
      <c r="B12" s="280" t="s">
        <v>6</v>
      </c>
      <c r="C12" s="281">
        <v>13843</v>
      </c>
      <c r="D12" s="282">
        <v>7920</v>
      </c>
      <c r="E12" s="281">
        <v>14230</v>
      </c>
      <c r="F12" s="282">
        <v>8018</v>
      </c>
      <c r="G12" s="281">
        <v>14613</v>
      </c>
      <c r="H12" s="282">
        <v>8120</v>
      </c>
      <c r="I12" s="281">
        <v>14936</v>
      </c>
      <c r="J12" s="282">
        <v>8198</v>
      </c>
      <c r="K12" s="281">
        <f>$I12-'Año 2018'!$I12</f>
        <v>1420</v>
      </c>
      <c r="L12" s="283">
        <f>$J12-'Año 2018'!$J12</f>
        <v>379</v>
      </c>
      <c r="M12" s="139"/>
      <c r="N12" s="140"/>
    </row>
    <row r="13" spans="1:17" x14ac:dyDescent="0.2">
      <c r="A13" s="285">
        <v>7</v>
      </c>
      <c r="B13" s="280" t="s">
        <v>7</v>
      </c>
      <c r="C13" s="281">
        <v>1533415</v>
      </c>
      <c r="D13" s="282">
        <v>133412</v>
      </c>
      <c r="E13" s="281">
        <v>1568203</v>
      </c>
      <c r="F13" s="282">
        <v>135875</v>
      </c>
      <c r="G13" s="281">
        <v>1602139</v>
      </c>
      <c r="H13" s="282">
        <v>138428</v>
      </c>
      <c r="I13" s="281">
        <v>1628390</v>
      </c>
      <c r="J13" s="282">
        <v>139958</v>
      </c>
      <c r="K13" s="281">
        <f>$I13-'Año 2018'!$I13</f>
        <v>129534</v>
      </c>
      <c r="L13" s="283">
        <f>$J13-'Año 2018'!$J13</f>
        <v>8965</v>
      </c>
      <c r="M13" s="139"/>
      <c r="N13" s="140"/>
    </row>
    <row r="14" spans="1:17" x14ac:dyDescent="0.2">
      <c r="A14" s="285">
        <v>8</v>
      </c>
      <c r="B14" s="280" t="s">
        <v>8</v>
      </c>
      <c r="C14" s="281">
        <v>156699</v>
      </c>
      <c r="D14" s="282">
        <v>33171</v>
      </c>
      <c r="E14" s="281">
        <v>160689</v>
      </c>
      <c r="F14" s="282">
        <v>33898</v>
      </c>
      <c r="G14" s="281">
        <v>164673</v>
      </c>
      <c r="H14" s="282">
        <v>34615</v>
      </c>
      <c r="I14" s="281">
        <v>168777</v>
      </c>
      <c r="J14" s="282">
        <v>35238</v>
      </c>
      <c r="K14" s="281">
        <f>$I14-'Año 2018'!$I14</f>
        <v>16058</v>
      </c>
      <c r="L14" s="283">
        <f>$J14-'Año 2018'!$J14</f>
        <v>2803</v>
      </c>
      <c r="M14" s="139"/>
      <c r="N14" s="140"/>
    </row>
    <row r="15" spans="1:17" x14ac:dyDescent="0.2">
      <c r="A15" s="285">
        <v>9</v>
      </c>
      <c r="B15" s="280" t="s">
        <v>9</v>
      </c>
      <c r="C15" s="281">
        <v>10955</v>
      </c>
      <c r="D15" s="282">
        <v>443</v>
      </c>
      <c r="E15" s="281">
        <v>11190</v>
      </c>
      <c r="F15" s="282">
        <v>449</v>
      </c>
      <c r="G15" s="281">
        <v>11403</v>
      </c>
      <c r="H15" s="282">
        <v>460</v>
      </c>
      <c r="I15" s="281">
        <v>11616</v>
      </c>
      <c r="J15" s="282">
        <v>463</v>
      </c>
      <c r="K15" s="281">
        <f>$I15-'Año 2018'!$I15</f>
        <v>837</v>
      </c>
      <c r="L15" s="283">
        <f>$J15-'Año 2018'!$J15</f>
        <v>25</v>
      </c>
      <c r="M15" s="139"/>
      <c r="N15" s="140"/>
    </row>
    <row r="16" spans="1:17" x14ac:dyDescent="0.2">
      <c r="A16" s="285">
        <v>10</v>
      </c>
      <c r="B16" s="280" t="s">
        <v>10</v>
      </c>
      <c r="C16" s="281">
        <v>9092</v>
      </c>
      <c r="D16" s="282">
        <v>1914</v>
      </c>
      <c r="E16" s="281">
        <v>9344</v>
      </c>
      <c r="F16" s="282">
        <v>1955</v>
      </c>
      <c r="G16" s="281">
        <v>9536</v>
      </c>
      <c r="H16" s="282">
        <v>1964</v>
      </c>
      <c r="I16" s="281">
        <v>9716</v>
      </c>
      <c r="J16" s="282">
        <v>1980</v>
      </c>
      <c r="K16" s="281">
        <f>$I16-'Año 2018'!$I16</f>
        <v>804</v>
      </c>
      <c r="L16" s="283">
        <f>$J16-'Año 2018'!$J16</f>
        <v>79</v>
      </c>
      <c r="M16" s="139"/>
      <c r="N16" s="140"/>
    </row>
    <row r="17" spans="1:15" x14ac:dyDescent="0.2">
      <c r="A17" s="285">
        <v>11</v>
      </c>
      <c r="B17" s="280" t="s">
        <v>11</v>
      </c>
      <c r="C17" s="281">
        <v>802342</v>
      </c>
      <c r="D17" s="282">
        <v>27256</v>
      </c>
      <c r="E17" s="281">
        <v>820451</v>
      </c>
      <c r="F17" s="282">
        <v>27822</v>
      </c>
      <c r="G17" s="281">
        <v>838077</v>
      </c>
      <c r="H17" s="282">
        <v>28364</v>
      </c>
      <c r="I17" s="281">
        <v>854354</v>
      </c>
      <c r="J17" s="282">
        <v>28565</v>
      </c>
      <c r="K17" s="281">
        <f>$I17-'Año 2018'!$I17</f>
        <v>70521</v>
      </c>
      <c r="L17" s="283">
        <f>$J17-'Año 2018'!$J17</f>
        <v>1865</v>
      </c>
      <c r="M17" s="139"/>
      <c r="N17" s="140"/>
    </row>
    <row r="18" spans="1:15" ht="15" x14ac:dyDescent="0.2">
      <c r="A18" s="285">
        <v>12</v>
      </c>
      <c r="B18" s="280" t="s">
        <v>12</v>
      </c>
      <c r="C18" s="281">
        <v>34961</v>
      </c>
      <c r="D18" s="282">
        <v>2664</v>
      </c>
      <c r="E18" s="281">
        <v>36023</v>
      </c>
      <c r="F18" s="282">
        <v>2736</v>
      </c>
      <c r="G18" s="281">
        <v>37027</v>
      </c>
      <c r="H18" s="282">
        <v>2798</v>
      </c>
      <c r="I18" s="281">
        <v>38057</v>
      </c>
      <c r="J18" s="282">
        <v>2861</v>
      </c>
      <c r="K18" s="281">
        <f>$I18-'Año 2018'!$I18</f>
        <v>4084</v>
      </c>
      <c r="L18" s="283">
        <f>$J18-'Año 2018'!$J18</f>
        <v>299</v>
      </c>
      <c r="M18" s="139"/>
      <c r="N18" s="140"/>
      <c r="O18" s="180"/>
    </row>
    <row r="19" spans="1:15" x14ac:dyDescent="0.2">
      <c r="A19" s="285">
        <v>13</v>
      </c>
      <c r="B19" s="280" t="s">
        <v>13</v>
      </c>
      <c r="C19" s="281">
        <v>5243</v>
      </c>
      <c r="D19" s="282">
        <v>752</v>
      </c>
      <c r="E19" s="281">
        <v>5349</v>
      </c>
      <c r="F19" s="282">
        <v>764</v>
      </c>
      <c r="G19" s="281">
        <v>5454</v>
      </c>
      <c r="H19" s="282">
        <v>779</v>
      </c>
      <c r="I19" s="281">
        <v>5539</v>
      </c>
      <c r="J19" s="282">
        <v>801</v>
      </c>
      <c r="K19" s="281">
        <f>$I19-'Año 2018'!$I19</f>
        <v>401</v>
      </c>
      <c r="L19" s="283">
        <f>$J19-'Año 2018'!$J19</f>
        <v>73</v>
      </c>
      <c r="M19" s="139"/>
      <c r="N19" s="140"/>
    </row>
    <row r="20" spans="1:15" x14ac:dyDescent="0.2">
      <c r="A20" s="285">
        <v>14</v>
      </c>
      <c r="B20" s="280" t="s">
        <v>14</v>
      </c>
      <c r="C20" s="281">
        <v>14594</v>
      </c>
      <c r="D20" s="282">
        <v>1693</v>
      </c>
      <c r="E20" s="281">
        <v>14864</v>
      </c>
      <c r="F20" s="282">
        <v>1726</v>
      </c>
      <c r="G20" s="281">
        <v>15128</v>
      </c>
      <c r="H20" s="282">
        <v>1744</v>
      </c>
      <c r="I20" s="281">
        <v>15376</v>
      </c>
      <c r="J20" s="282">
        <v>1778</v>
      </c>
      <c r="K20" s="281">
        <f>$I20-'Año 2018'!$I20</f>
        <v>1060</v>
      </c>
      <c r="L20" s="283">
        <f>$J20-'Año 2018'!$J20</f>
        <v>115</v>
      </c>
      <c r="M20" s="139"/>
      <c r="N20" s="140"/>
    </row>
    <row r="21" spans="1:15" x14ac:dyDescent="0.2">
      <c r="A21" s="285">
        <v>15</v>
      </c>
      <c r="B21" s="280" t="s">
        <v>15</v>
      </c>
      <c r="C21" s="281">
        <v>36459</v>
      </c>
      <c r="D21" s="282">
        <v>3600</v>
      </c>
      <c r="E21" s="281">
        <v>37244</v>
      </c>
      <c r="F21" s="282">
        <v>3680</v>
      </c>
      <c r="G21" s="281">
        <v>38064</v>
      </c>
      <c r="H21" s="282">
        <v>3755</v>
      </c>
      <c r="I21" s="281">
        <v>38782</v>
      </c>
      <c r="J21" s="282">
        <v>3829</v>
      </c>
      <c r="K21" s="281">
        <f>$I21-'Año 2018'!$I21</f>
        <v>3112</v>
      </c>
      <c r="L21" s="283">
        <f>$J21-'Año 2018'!$J21</f>
        <v>310</v>
      </c>
      <c r="M21" s="139"/>
      <c r="N21" s="140"/>
    </row>
    <row r="22" spans="1:15" x14ac:dyDescent="0.2">
      <c r="A22" s="285">
        <v>16</v>
      </c>
      <c r="B22" s="280" t="s">
        <v>16</v>
      </c>
      <c r="C22" s="281">
        <v>20703</v>
      </c>
      <c r="D22" s="282">
        <v>3690</v>
      </c>
      <c r="E22" s="281">
        <v>21056</v>
      </c>
      <c r="F22" s="282">
        <v>3768</v>
      </c>
      <c r="G22" s="281">
        <v>21426</v>
      </c>
      <c r="H22" s="282">
        <v>3835</v>
      </c>
      <c r="I22" s="281">
        <v>21713</v>
      </c>
      <c r="J22" s="282">
        <v>3902</v>
      </c>
      <c r="K22" s="281">
        <f>$I22-'Año 2018'!$I22</f>
        <v>1347</v>
      </c>
      <c r="L22" s="283">
        <f>$J22-'Año 2018'!$J22</f>
        <v>272</v>
      </c>
      <c r="M22" s="139"/>
      <c r="N22" s="140"/>
    </row>
    <row r="23" spans="1:15" x14ac:dyDescent="0.2">
      <c r="A23" s="285">
        <v>17</v>
      </c>
      <c r="B23" s="280" t="s">
        <v>17</v>
      </c>
      <c r="C23" s="281">
        <v>25280</v>
      </c>
      <c r="D23" s="282">
        <v>4320</v>
      </c>
      <c r="E23" s="281">
        <v>26004</v>
      </c>
      <c r="F23" s="282">
        <v>4437</v>
      </c>
      <c r="G23" s="281">
        <v>26664</v>
      </c>
      <c r="H23" s="282">
        <v>4548</v>
      </c>
      <c r="I23" s="281">
        <v>27368</v>
      </c>
      <c r="J23" s="282">
        <v>4616</v>
      </c>
      <c r="K23" s="281">
        <f>$I23-'Año 2018'!$I23</f>
        <v>2760</v>
      </c>
      <c r="L23" s="283">
        <f>$J23-'Año 2018'!$J23</f>
        <v>396</v>
      </c>
      <c r="M23" s="139"/>
      <c r="N23" s="140"/>
    </row>
    <row r="24" spans="1:15" s="76" customFormat="1" x14ac:dyDescent="0.2">
      <c r="A24" s="285">
        <v>18</v>
      </c>
      <c r="B24" s="280" t="s">
        <v>470</v>
      </c>
      <c r="C24" s="281">
        <v>466142</v>
      </c>
      <c r="D24" s="282">
        <v>12181</v>
      </c>
      <c r="E24" s="281">
        <v>518560</v>
      </c>
      <c r="F24" s="282">
        <v>12520</v>
      </c>
      <c r="G24" s="281">
        <v>566781</v>
      </c>
      <c r="H24" s="282">
        <v>12836</v>
      </c>
      <c r="I24" s="281">
        <v>608790</v>
      </c>
      <c r="J24" s="282">
        <v>13118</v>
      </c>
      <c r="K24" s="281">
        <f>$I24-'Año 2018'!$I24</f>
        <v>185010</v>
      </c>
      <c r="L24" s="283">
        <f>$J24-'Año 2018'!$J24</f>
        <v>1288</v>
      </c>
      <c r="M24" s="139"/>
      <c r="N24" s="140"/>
    </row>
    <row r="25" spans="1:15" x14ac:dyDescent="0.2">
      <c r="A25" s="285">
        <v>19</v>
      </c>
      <c r="B25" s="280" t="s">
        <v>19</v>
      </c>
      <c r="C25" s="281">
        <v>3997298</v>
      </c>
      <c r="D25" s="282">
        <v>188574</v>
      </c>
      <c r="E25" s="281">
        <v>4078092</v>
      </c>
      <c r="F25" s="282">
        <v>196762</v>
      </c>
      <c r="G25" s="281">
        <v>4167664</v>
      </c>
      <c r="H25" s="282">
        <v>207120</v>
      </c>
      <c r="I25" s="281">
        <v>4207355</v>
      </c>
      <c r="J25" s="282">
        <v>214768</v>
      </c>
      <c r="K25" s="281">
        <f>$I25-'Año 2018'!$I25</f>
        <v>232694</v>
      </c>
      <c r="L25" s="283">
        <f>$J25-'Año 2018'!$J25</f>
        <v>28836</v>
      </c>
      <c r="M25" s="139"/>
      <c r="N25" s="140"/>
    </row>
    <row r="26" spans="1:15" x14ac:dyDescent="0.2">
      <c r="A26" s="285">
        <v>20</v>
      </c>
      <c r="B26" s="280" t="s">
        <v>20</v>
      </c>
      <c r="C26" s="281">
        <v>369646</v>
      </c>
      <c r="D26" s="282">
        <v>1660</v>
      </c>
      <c r="E26" s="281">
        <v>381972</v>
      </c>
      <c r="F26" s="282">
        <v>1722</v>
      </c>
      <c r="G26" s="281">
        <v>397115</v>
      </c>
      <c r="H26" s="282">
        <v>1783</v>
      </c>
      <c r="I26" s="281">
        <v>405397</v>
      </c>
      <c r="J26" s="282">
        <v>1825</v>
      </c>
      <c r="K26" s="281">
        <f>$I26-'Año 2018'!$I26</f>
        <v>41342</v>
      </c>
      <c r="L26" s="283">
        <f>$J26-'Año 2018'!$J26</f>
        <v>191</v>
      </c>
      <c r="M26" s="139"/>
      <c r="N26" s="140"/>
    </row>
    <row r="27" spans="1:15" x14ac:dyDescent="0.2">
      <c r="A27" s="285">
        <v>21</v>
      </c>
      <c r="B27" s="280" t="s">
        <v>21</v>
      </c>
      <c r="C27" s="281">
        <v>3190532</v>
      </c>
      <c r="D27" s="282">
        <v>277777</v>
      </c>
      <c r="E27" s="281">
        <v>3239708</v>
      </c>
      <c r="F27" s="282">
        <v>283172</v>
      </c>
      <c r="G27" s="281">
        <v>3292630</v>
      </c>
      <c r="H27" s="282">
        <v>289203</v>
      </c>
      <c r="I27" s="281">
        <v>3327315</v>
      </c>
      <c r="J27" s="282">
        <v>292657</v>
      </c>
      <c r="K27" s="281">
        <f>$I27-'Año 2018'!$I27</f>
        <v>175636</v>
      </c>
      <c r="L27" s="283">
        <f>$J27-'Año 2018'!$J27</f>
        <v>19526</v>
      </c>
      <c r="M27" s="139"/>
      <c r="N27" s="140"/>
    </row>
    <row r="28" spans="1:15" x14ac:dyDescent="0.2">
      <c r="A28" s="285">
        <v>22</v>
      </c>
      <c r="B28" s="280" t="s">
        <v>22</v>
      </c>
      <c r="C28" s="281">
        <v>21486</v>
      </c>
      <c r="D28" s="282">
        <v>3324</v>
      </c>
      <c r="E28" s="281">
        <v>22296</v>
      </c>
      <c r="F28" s="282">
        <v>3416</v>
      </c>
      <c r="G28" s="281">
        <v>23115</v>
      </c>
      <c r="H28" s="282">
        <v>3509</v>
      </c>
      <c r="I28" s="281">
        <v>23805</v>
      </c>
      <c r="J28" s="282">
        <v>3623</v>
      </c>
      <c r="K28" s="281">
        <f>$I28-'Año 2018'!$I28</f>
        <v>3130</v>
      </c>
      <c r="L28" s="283">
        <f>$J28-'Año 2018'!$J28</f>
        <v>386</v>
      </c>
      <c r="M28" s="139"/>
      <c r="N28" s="140"/>
    </row>
    <row r="29" spans="1:15" x14ac:dyDescent="0.2">
      <c r="A29" s="285">
        <v>23</v>
      </c>
      <c r="B29" s="280" t="s">
        <v>23</v>
      </c>
      <c r="C29" s="281">
        <v>1355205</v>
      </c>
      <c r="D29" s="282">
        <v>186686</v>
      </c>
      <c r="E29" s="281">
        <v>1392624</v>
      </c>
      <c r="F29" s="282">
        <v>190497</v>
      </c>
      <c r="G29" s="281">
        <v>1423937</v>
      </c>
      <c r="H29" s="282">
        <v>194354</v>
      </c>
      <c r="I29" s="281">
        <v>1449761</v>
      </c>
      <c r="J29" s="282">
        <v>197257</v>
      </c>
      <c r="K29" s="281">
        <f>$I29-'Año 2018'!$I29</f>
        <v>122675</v>
      </c>
      <c r="L29" s="283">
        <f>$J29-'Año 2018'!$J29</f>
        <v>14894</v>
      </c>
      <c r="M29" s="139"/>
      <c r="N29" s="140"/>
    </row>
    <row r="30" spans="1:15" x14ac:dyDescent="0.2">
      <c r="A30" s="285">
        <v>24</v>
      </c>
      <c r="B30" s="280" t="s">
        <v>489</v>
      </c>
      <c r="C30" s="281">
        <v>239743</v>
      </c>
      <c r="D30" s="282">
        <v>8306</v>
      </c>
      <c r="E30" s="281">
        <v>243755</v>
      </c>
      <c r="F30" s="282">
        <v>8465</v>
      </c>
      <c r="G30" s="281">
        <v>247569</v>
      </c>
      <c r="H30" s="282">
        <v>8593</v>
      </c>
      <c r="I30" s="281">
        <v>251216</v>
      </c>
      <c r="J30" s="282">
        <v>8725</v>
      </c>
      <c r="K30" s="281">
        <f>$I30-'Año 2018'!$I30</f>
        <v>15397</v>
      </c>
      <c r="L30" s="283">
        <f>$J30-'Año 2018'!$J30</f>
        <v>593</v>
      </c>
      <c r="M30" s="139"/>
      <c r="N30" s="140"/>
    </row>
    <row r="31" spans="1:15" x14ac:dyDescent="0.2">
      <c r="A31" s="285">
        <v>25</v>
      </c>
      <c r="B31" s="280" t="s">
        <v>25</v>
      </c>
      <c r="C31" s="281">
        <v>72561</v>
      </c>
      <c r="D31" s="282">
        <v>7551</v>
      </c>
      <c r="E31" s="281">
        <v>74238</v>
      </c>
      <c r="F31" s="282">
        <v>7735</v>
      </c>
      <c r="G31" s="281">
        <v>75774</v>
      </c>
      <c r="H31" s="282">
        <v>7896</v>
      </c>
      <c r="I31" s="281">
        <v>77295</v>
      </c>
      <c r="J31" s="282">
        <v>8012</v>
      </c>
      <c r="K31" s="281">
        <f>$I31-'Año 2018'!$I31</f>
        <v>6469</v>
      </c>
      <c r="L31" s="283">
        <f>$J31-'Año 2018'!$J31</f>
        <v>622</v>
      </c>
      <c r="M31" s="139"/>
      <c r="N31" s="140"/>
    </row>
    <row r="32" spans="1:15" x14ac:dyDescent="0.2">
      <c r="A32" s="285">
        <v>26</v>
      </c>
      <c r="B32" s="280" t="s">
        <v>150</v>
      </c>
      <c r="C32" s="281">
        <v>270298</v>
      </c>
      <c r="D32" s="282">
        <v>23468</v>
      </c>
      <c r="E32" s="281">
        <v>276317</v>
      </c>
      <c r="F32" s="282">
        <v>24176</v>
      </c>
      <c r="G32" s="281">
        <v>282636</v>
      </c>
      <c r="H32" s="282">
        <v>24859</v>
      </c>
      <c r="I32" s="281">
        <v>288185</v>
      </c>
      <c r="J32" s="282">
        <v>25466</v>
      </c>
      <c r="K32" s="281">
        <f>$I32-'Año 2018'!$I32</f>
        <v>23788</v>
      </c>
      <c r="L32" s="283">
        <f>$J32-'Año 2018'!$J32</f>
        <v>2544</v>
      </c>
      <c r="M32" s="139"/>
      <c r="N32" s="140"/>
    </row>
    <row r="33" spans="1:14" x14ac:dyDescent="0.2">
      <c r="A33" s="285">
        <v>27</v>
      </c>
      <c r="B33" s="280" t="s">
        <v>27</v>
      </c>
      <c r="C33" s="281">
        <v>178624</v>
      </c>
      <c r="D33" s="282">
        <v>1904</v>
      </c>
      <c r="E33" s="281">
        <v>182589</v>
      </c>
      <c r="F33" s="282">
        <v>1955</v>
      </c>
      <c r="G33" s="281">
        <v>186489</v>
      </c>
      <c r="H33" s="282">
        <v>2010</v>
      </c>
      <c r="I33" s="281">
        <v>190115</v>
      </c>
      <c r="J33" s="282">
        <v>2049</v>
      </c>
      <c r="K33" s="281">
        <f>$I33-'Año 2018'!$I33</f>
        <v>15655</v>
      </c>
      <c r="L33" s="283">
        <f>$J33-'Año 2018'!$J33</f>
        <v>184</v>
      </c>
      <c r="M33" s="139"/>
      <c r="N33" s="140"/>
    </row>
    <row r="34" spans="1:14" x14ac:dyDescent="0.2">
      <c r="A34" s="285">
        <v>28</v>
      </c>
      <c r="B34" s="280" t="s">
        <v>28</v>
      </c>
      <c r="C34" s="281">
        <v>51280</v>
      </c>
      <c r="D34" s="282">
        <v>7191</v>
      </c>
      <c r="E34" s="281">
        <v>52476</v>
      </c>
      <c r="F34" s="282">
        <v>7384</v>
      </c>
      <c r="G34" s="281">
        <v>53878</v>
      </c>
      <c r="H34" s="282">
        <v>7587</v>
      </c>
      <c r="I34" s="281">
        <v>55273</v>
      </c>
      <c r="J34" s="282">
        <v>7699</v>
      </c>
      <c r="K34" s="281">
        <f>$I34-'Año 2018'!$I34</f>
        <v>5263</v>
      </c>
      <c r="L34" s="283">
        <f>$J34-'Año 2018'!$J34</f>
        <v>679</v>
      </c>
      <c r="M34" s="139"/>
      <c r="N34" s="140"/>
    </row>
    <row r="35" spans="1:14" x14ac:dyDescent="0.2">
      <c r="A35" s="285">
        <v>29</v>
      </c>
      <c r="B35" s="280" t="s">
        <v>29</v>
      </c>
      <c r="C35" s="281">
        <v>1984555</v>
      </c>
      <c r="D35" s="282">
        <v>30064</v>
      </c>
      <c r="E35" s="281">
        <v>2044362</v>
      </c>
      <c r="F35" s="282">
        <v>31755</v>
      </c>
      <c r="G35" s="281">
        <v>2102740</v>
      </c>
      <c r="H35" s="282">
        <v>33428</v>
      </c>
      <c r="I35" s="281">
        <v>2153611</v>
      </c>
      <c r="J35" s="282">
        <v>34809</v>
      </c>
      <c r="K35" s="281">
        <f>$I35-'Año 2018'!$I35</f>
        <v>230986</v>
      </c>
      <c r="L35" s="283">
        <f>$J35-'Año 2018'!$J35</f>
        <v>6187</v>
      </c>
      <c r="M35" s="139"/>
      <c r="N35" s="140"/>
    </row>
    <row r="36" spans="1:14" x14ac:dyDescent="0.2">
      <c r="A36" s="285">
        <v>30</v>
      </c>
      <c r="B36" s="280" t="s">
        <v>30</v>
      </c>
      <c r="C36" s="281">
        <v>115325</v>
      </c>
      <c r="D36" s="282">
        <v>6766</v>
      </c>
      <c r="E36" s="281">
        <v>117521</v>
      </c>
      <c r="F36" s="282">
        <v>6925</v>
      </c>
      <c r="G36" s="281">
        <v>119692</v>
      </c>
      <c r="H36" s="282">
        <v>7065</v>
      </c>
      <c r="I36" s="281">
        <v>121530</v>
      </c>
      <c r="J36" s="282">
        <v>7173</v>
      </c>
      <c r="K36" s="281">
        <f>$I36-'Año 2018'!$I36</f>
        <v>8503</v>
      </c>
      <c r="L36" s="283">
        <f>$J36-'Año 2018'!$J36</f>
        <v>581</v>
      </c>
      <c r="M36" s="139"/>
      <c r="N36" s="140"/>
    </row>
    <row r="37" spans="1:14" x14ac:dyDescent="0.2">
      <c r="A37" s="285">
        <v>31</v>
      </c>
      <c r="B37" s="280" t="s">
        <v>31</v>
      </c>
      <c r="C37" s="281">
        <v>343638</v>
      </c>
      <c r="D37" s="282">
        <v>7258</v>
      </c>
      <c r="E37" s="281">
        <v>349487</v>
      </c>
      <c r="F37" s="282">
        <v>7429</v>
      </c>
      <c r="G37" s="281">
        <v>355760</v>
      </c>
      <c r="H37" s="282">
        <v>7573</v>
      </c>
      <c r="I37" s="281">
        <v>361523</v>
      </c>
      <c r="J37" s="282">
        <v>7704</v>
      </c>
      <c r="K37" s="281">
        <f>$I37-'Año 2018'!$I37</f>
        <v>24416</v>
      </c>
      <c r="L37" s="283">
        <f>$J37-'Año 2018'!$J37</f>
        <v>622</v>
      </c>
      <c r="M37" s="139"/>
      <c r="N37" s="140"/>
    </row>
    <row r="38" spans="1:14" x14ac:dyDescent="0.2">
      <c r="A38" s="285">
        <v>32</v>
      </c>
      <c r="B38" s="280" t="s">
        <v>32</v>
      </c>
      <c r="C38" s="281">
        <v>28360</v>
      </c>
      <c r="D38" s="282">
        <v>2394</v>
      </c>
      <c r="E38" s="281">
        <v>29064</v>
      </c>
      <c r="F38" s="282">
        <v>2434</v>
      </c>
      <c r="G38" s="281">
        <v>29711</v>
      </c>
      <c r="H38" s="282">
        <v>2489</v>
      </c>
      <c r="I38" s="281">
        <v>30401</v>
      </c>
      <c r="J38" s="282">
        <v>2537</v>
      </c>
      <c r="K38" s="281">
        <f>$I38-'Año 2018'!$I38</f>
        <v>2731</v>
      </c>
      <c r="L38" s="283">
        <f>$J38-'Año 2018'!$J38</f>
        <v>194</v>
      </c>
      <c r="M38" s="139"/>
      <c r="N38" s="140"/>
    </row>
    <row r="39" spans="1:14" x14ac:dyDescent="0.2">
      <c r="A39" s="285">
        <v>33</v>
      </c>
      <c r="B39" s="280" t="s">
        <v>33</v>
      </c>
      <c r="C39" s="281">
        <v>7275</v>
      </c>
      <c r="D39" s="282">
        <v>454</v>
      </c>
      <c r="E39" s="281">
        <v>7477</v>
      </c>
      <c r="F39" s="282">
        <v>464</v>
      </c>
      <c r="G39" s="281">
        <v>7687</v>
      </c>
      <c r="H39" s="282">
        <v>475</v>
      </c>
      <c r="I39" s="281">
        <v>7878</v>
      </c>
      <c r="J39" s="282">
        <v>487</v>
      </c>
      <c r="K39" s="281">
        <f>$I39-'Año 2018'!$I39</f>
        <v>812</v>
      </c>
      <c r="L39" s="283">
        <f>$J39-'Año 2018'!$J39</f>
        <v>38</v>
      </c>
      <c r="M39" s="139"/>
      <c r="N39" s="140"/>
    </row>
    <row r="40" spans="1:14" x14ac:dyDescent="0.2">
      <c r="A40" s="285">
        <v>34</v>
      </c>
      <c r="B40" s="280" t="s">
        <v>34</v>
      </c>
      <c r="C40" s="281">
        <v>1190324</v>
      </c>
      <c r="D40" s="282">
        <v>274191</v>
      </c>
      <c r="E40" s="281">
        <v>1204408</v>
      </c>
      <c r="F40" s="282">
        <v>280240</v>
      </c>
      <c r="G40" s="281">
        <v>1217705</v>
      </c>
      <c r="H40" s="282">
        <v>285672</v>
      </c>
      <c r="I40" s="281">
        <v>1229020</v>
      </c>
      <c r="J40" s="282">
        <v>290603</v>
      </c>
      <c r="K40" s="281">
        <f>$I40-'Año 2018'!$I40</f>
        <v>51758</v>
      </c>
      <c r="L40" s="283">
        <f>$J40-'Año 2018'!$J40</f>
        <v>21048</v>
      </c>
      <c r="M40" s="139"/>
      <c r="N40" s="140"/>
    </row>
    <row r="41" spans="1:14" x14ac:dyDescent="0.2">
      <c r="A41" s="285">
        <v>35</v>
      </c>
      <c r="B41" s="280" t="s">
        <v>35</v>
      </c>
      <c r="C41" s="281">
        <v>104881</v>
      </c>
      <c r="D41" s="282">
        <v>13344</v>
      </c>
      <c r="E41" s="281">
        <v>109366</v>
      </c>
      <c r="F41" s="282">
        <v>14162</v>
      </c>
      <c r="G41" s="281">
        <v>113798</v>
      </c>
      <c r="H41" s="282">
        <v>14949</v>
      </c>
      <c r="I41" s="281">
        <v>118078</v>
      </c>
      <c r="J41" s="282">
        <v>15359</v>
      </c>
      <c r="K41" s="281">
        <f>$I41-'Año 2018'!$I41</f>
        <v>17025</v>
      </c>
      <c r="L41" s="283">
        <f>$J41-'Año 2018'!$J41</f>
        <v>2588</v>
      </c>
      <c r="M41" s="139"/>
      <c r="N41" s="140"/>
    </row>
    <row r="42" spans="1:14" x14ac:dyDescent="0.2">
      <c r="A42" s="285">
        <v>36</v>
      </c>
      <c r="B42" s="280" t="s">
        <v>36</v>
      </c>
      <c r="C42" s="281">
        <v>648603</v>
      </c>
      <c r="D42" s="282">
        <v>2933</v>
      </c>
      <c r="E42" s="281">
        <v>665383</v>
      </c>
      <c r="F42" s="282">
        <v>3042</v>
      </c>
      <c r="G42" s="281">
        <v>681647</v>
      </c>
      <c r="H42" s="282">
        <v>3152</v>
      </c>
      <c r="I42" s="281">
        <v>697013</v>
      </c>
      <c r="J42" s="282">
        <v>3241</v>
      </c>
      <c r="K42" s="281">
        <f>$I42-'Año 2018'!$I42</f>
        <v>65661</v>
      </c>
      <c r="L42" s="283">
        <f>$J42-'Año 2018'!$J42</f>
        <v>403</v>
      </c>
      <c r="M42" s="139"/>
      <c r="N42" s="140"/>
    </row>
    <row r="43" spans="1:14" x14ac:dyDescent="0.2">
      <c r="A43" s="285">
        <v>37</v>
      </c>
      <c r="B43" s="280" t="s">
        <v>37</v>
      </c>
      <c r="C43" s="281">
        <v>295491</v>
      </c>
      <c r="D43" s="282">
        <v>12188</v>
      </c>
      <c r="E43" s="281">
        <v>303613</v>
      </c>
      <c r="F43" s="282">
        <v>12610</v>
      </c>
      <c r="G43" s="281">
        <v>312289</v>
      </c>
      <c r="H43" s="282">
        <v>13032</v>
      </c>
      <c r="I43" s="281">
        <v>320745</v>
      </c>
      <c r="J43" s="282">
        <v>13377</v>
      </c>
      <c r="K43" s="281">
        <f>$I43-'Año 2018'!$I43</f>
        <v>33076</v>
      </c>
      <c r="L43" s="283">
        <f>$J43-'Año 2018'!$J43</f>
        <v>1548</v>
      </c>
      <c r="M43" s="139"/>
      <c r="N43" s="140"/>
    </row>
    <row r="44" spans="1:14" s="76" customFormat="1" x14ac:dyDescent="0.2">
      <c r="A44" s="285">
        <v>38</v>
      </c>
      <c r="B44" s="280" t="s">
        <v>38</v>
      </c>
      <c r="C44" s="281">
        <v>266893</v>
      </c>
      <c r="D44" s="282">
        <v>11473</v>
      </c>
      <c r="E44" s="281">
        <v>271866</v>
      </c>
      <c r="F44" s="282">
        <v>11794</v>
      </c>
      <c r="G44" s="281">
        <v>277277</v>
      </c>
      <c r="H44" s="282">
        <v>12167</v>
      </c>
      <c r="I44" s="281">
        <v>280981</v>
      </c>
      <c r="J44" s="282">
        <v>12379</v>
      </c>
      <c r="K44" s="281">
        <f>$I44-'Año 2018'!$I44</f>
        <v>18742</v>
      </c>
      <c r="L44" s="283">
        <f>$J44-'Año 2018'!$J44</f>
        <v>1157</v>
      </c>
      <c r="M44" s="139"/>
      <c r="N44" s="140"/>
    </row>
    <row r="45" spans="1:14" x14ac:dyDescent="0.2">
      <c r="A45" s="285">
        <v>39</v>
      </c>
      <c r="B45" s="280" t="s">
        <v>39</v>
      </c>
      <c r="C45" s="281">
        <v>355600</v>
      </c>
      <c r="D45" s="282">
        <v>73587</v>
      </c>
      <c r="E45" s="281">
        <v>364333</v>
      </c>
      <c r="F45" s="282">
        <v>76552</v>
      </c>
      <c r="G45" s="281">
        <v>374071</v>
      </c>
      <c r="H45" s="282">
        <v>79513</v>
      </c>
      <c r="I45" s="281">
        <v>381016</v>
      </c>
      <c r="J45" s="282">
        <v>81542</v>
      </c>
      <c r="K45" s="281">
        <f>$I45-'Año 2018'!$I45</f>
        <v>30948</v>
      </c>
      <c r="L45" s="283">
        <f>$J45-'Año 2018'!$J45</f>
        <v>9592</v>
      </c>
      <c r="M45" s="139"/>
      <c r="N45" s="140"/>
    </row>
    <row r="46" spans="1:14" x14ac:dyDescent="0.2">
      <c r="A46" s="285">
        <v>40</v>
      </c>
      <c r="B46" s="280" t="s">
        <v>40</v>
      </c>
      <c r="C46" s="281">
        <v>30562</v>
      </c>
      <c r="D46" s="282">
        <v>3708</v>
      </c>
      <c r="E46" s="281">
        <v>31130</v>
      </c>
      <c r="F46" s="282">
        <v>3773</v>
      </c>
      <c r="G46" s="281">
        <v>31711</v>
      </c>
      <c r="H46" s="282">
        <v>3851</v>
      </c>
      <c r="I46" s="281">
        <v>32323</v>
      </c>
      <c r="J46" s="282">
        <v>3900</v>
      </c>
      <c r="K46" s="281">
        <f>$I46-'Año 2018'!$I46</f>
        <v>2389</v>
      </c>
      <c r="L46" s="283">
        <f>$J46-'Año 2018'!$J46</f>
        <v>260</v>
      </c>
      <c r="M46" s="139"/>
      <c r="N46" s="140"/>
    </row>
    <row r="47" spans="1:14" x14ac:dyDescent="0.2">
      <c r="A47" s="285">
        <v>41</v>
      </c>
      <c r="B47" s="280" t="s">
        <v>41</v>
      </c>
      <c r="C47" s="281">
        <v>699489</v>
      </c>
      <c r="D47" s="282">
        <v>26478</v>
      </c>
      <c r="E47" s="281">
        <v>718759</v>
      </c>
      <c r="F47" s="282">
        <v>27373</v>
      </c>
      <c r="G47" s="281">
        <v>736823</v>
      </c>
      <c r="H47" s="282">
        <v>28279</v>
      </c>
      <c r="I47" s="281">
        <v>752021</v>
      </c>
      <c r="J47" s="282">
        <v>28850</v>
      </c>
      <c r="K47" s="281">
        <f>$I47-'Año 2018'!$I47</f>
        <v>72598</v>
      </c>
      <c r="L47" s="283">
        <f>$J47-'Año 2018'!$J47</f>
        <v>3230</v>
      </c>
      <c r="M47" s="139"/>
      <c r="N47" s="140"/>
    </row>
    <row r="48" spans="1:14" x14ac:dyDescent="0.2">
      <c r="A48" s="285">
        <v>42</v>
      </c>
      <c r="B48" s="280" t="s">
        <v>42</v>
      </c>
      <c r="C48" s="281">
        <v>9244</v>
      </c>
      <c r="D48" s="282">
        <v>980</v>
      </c>
      <c r="E48" s="281">
        <v>9578</v>
      </c>
      <c r="F48" s="282">
        <v>995</v>
      </c>
      <c r="G48" s="281">
        <v>9896</v>
      </c>
      <c r="H48" s="282">
        <v>1015</v>
      </c>
      <c r="I48" s="281">
        <v>10246</v>
      </c>
      <c r="J48" s="282">
        <v>1044</v>
      </c>
      <c r="K48" s="281">
        <f>$I48-'Año 2018'!$I48</f>
        <v>1335</v>
      </c>
      <c r="L48" s="283">
        <f>$J48-'Año 2018'!$J48</f>
        <v>82</v>
      </c>
      <c r="M48" s="139"/>
      <c r="N48" s="140"/>
    </row>
    <row r="49" spans="1:14" x14ac:dyDescent="0.2">
      <c r="A49" s="285">
        <v>43</v>
      </c>
      <c r="B49" s="280" t="s">
        <v>149</v>
      </c>
      <c r="C49" s="281">
        <v>15475</v>
      </c>
      <c r="D49" s="282">
        <v>3007</v>
      </c>
      <c r="E49" s="281">
        <v>15966</v>
      </c>
      <c r="F49" s="282">
        <v>3118</v>
      </c>
      <c r="G49" s="281">
        <v>16450</v>
      </c>
      <c r="H49" s="282">
        <v>3234</v>
      </c>
      <c r="I49" s="281">
        <v>16927</v>
      </c>
      <c r="J49" s="282">
        <v>3334</v>
      </c>
      <c r="K49" s="281">
        <f>$I49-'Año 2018'!$I49</f>
        <v>1879</v>
      </c>
      <c r="L49" s="283">
        <f>$J49-'Año 2018'!$J49</f>
        <v>434</v>
      </c>
      <c r="M49" s="139"/>
      <c r="N49" s="140"/>
    </row>
    <row r="50" spans="1:14" x14ac:dyDescent="0.2">
      <c r="A50" s="285">
        <v>44</v>
      </c>
      <c r="B50" s="280" t="s">
        <v>152</v>
      </c>
      <c r="C50" s="281">
        <v>32560</v>
      </c>
      <c r="D50" s="282">
        <v>15515</v>
      </c>
      <c r="E50" s="281">
        <v>33296</v>
      </c>
      <c r="F50" s="282">
        <v>15881</v>
      </c>
      <c r="G50" s="281">
        <v>33989</v>
      </c>
      <c r="H50" s="282">
        <v>16190</v>
      </c>
      <c r="I50" s="281">
        <v>34623</v>
      </c>
      <c r="J50" s="282">
        <v>16447</v>
      </c>
      <c r="K50" s="281">
        <f>$I50-'Año 2018'!$I50</f>
        <v>2702</v>
      </c>
      <c r="L50" s="283">
        <f>$J50-'Año 2018'!$J50</f>
        <v>1221</v>
      </c>
      <c r="M50" s="139"/>
      <c r="N50" s="140"/>
    </row>
    <row r="51" spans="1:14" x14ac:dyDescent="0.2">
      <c r="A51" s="285">
        <v>45</v>
      </c>
      <c r="B51" s="280" t="s">
        <v>43</v>
      </c>
      <c r="C51" s="281">
        <v>11643</v>
      </c>
      <c r="D51" s="282">
        <v>1699</v>
      </c>
      <c r="E51" s="281">
        <v>11950</v>
      </c>
      <c r="F51" s="282">
        <v>1756</v>
      </c>
      <c r="G51" s="281">
        <v>12261</v>
      </c>
      <c r="H51" s="282">
        <v>1829</v>
      </c>
      <c r="I51" s="281">
        <v>12575</v>
      </c>
      <c r="J51" s="282">
        <v>1858</v>
      </c>
      <c r="K51" s="281">
        <f>$I51-'Año 2018'!$I51</f>
        <v>1283</v>
      </c>
      <c r="L51" s="283">
        <f>$J51-'Año 2018'!$J51</f>
        <v>212</v>
      </c>
      <c r="M51" s="139"/>
      <c r="N51" s="140"/>
    </row>
    <row r="52" spans="1:14" x14ac:dyDescent="0.2">
      <c r="A52" s="285">
        <v>46</v>
      </c>
      <c r="B52" s="280" t="s">
        <v>44</v>
      </c>
      <c r="C52" s="281">
        <v>4530203</v>
      </c>
      <c r="D52" s="282">
        <v>74110</v>
      </c>
      <c r="E52" s="281">
        <v>4604268</v>
      </c>
      <c r="F52" s="282">
        <v>74578</v>
      </c>
      <c r="G52" s="281">
        <v>4672764</v>
      </c>
      <c r="H52" s="282">
        <v>75028</v>
      </c>
      <c r="I52" s="281">
        <v>4736732</v>
      </c>
      <c r="J52" s="282">
        <v>75408</v>
      </c>
      <c r="K52" s="281">
        <f>$I52-'Año 2018'!$I52</f>
        <v>277088</v>
      </c>
      <c r="L52" s="283">
        <f>$J52-'Año 2018'!$J52</f>
        <v>1767</v>
      </c>
      <c r="M52" s="139"/>
      <c r="N52" s="140"/>
    </row>
    <row r="53" spans="1:14" x14ac:dyDescent="0.2">
      <c r="A53" s="285">
        <v>47</v>
      </c>
      <c r="B53" s="280" t="s">
        <v>45</v>
      </c>
      <c r="C53" s="281">
        <v>418243</v>
      </c>
      <c r="D53" s="282">
        <v>21002</v>
      </c>
      <c r="E53" s="281">
        <v>430711</v>
      </c>
      <c r="F53" s="282">
        <v>21896</v>
      </c>
      <c r="G53" s="281">
        <v>442800</v>
      </c>
      <c r="H53" s="282">
        <v>22848</v>
      </c>
      <c r="I53" s="281">
        <v>452818</v>
      </c>
      <c r="J53" s="282">
        <v>23548</v>
      </c>
      <c r="K53" s="281">
        <f>$I53-'Año 2018'!$I53</f>
        <v>44889</v>
      </c>
      <c r="L53" s="283">
        <f>$J53-'Año 2018'!$J53</f>
        <v>3416</v>
      </c>
      <c r="M53" s="139"/>
      <c r="N53" s="140"/>
    </row>
    <row r="54" spans="1:14" x14ac:dyDescent="0.2">
      <c r="A54" s="285">
        <v>48</v>
      </c>
      <c r="B54" s="280" t="s">
        <v>46</v>
      </c>
      <c r="C54" s="281">
        <v>18349</v>
      </c>
      <c r="D54" s="282">
        <v>1272</v>
      </c>
      <c r="E54" s="281">
        <v>18748</v>
      </c>
      <c r="F54" s="282">
        <v>1300</v>
      </c>
      <c r="G54" s="281">
        <v>19269</v>
      </c>
      <c r="H54" s="282">
        <v>1333</v>
      </c>
      <c r="I54" s="281">
        <v>19811</v>
      </c>
      <c r="J54" s="282">
        <v>1359</v>
      </c>
      <c r="K54" s="281">
        <f>$I54-'Año 2018'!$I54</f>
        <v>1965</v>
      </c>
      <c r="L54" s="283">
        <f>$J54-'Año 2018'!$J54</f>
        <v>123</v>
      </c>
      <c r="M54" s="139"/>
      <c r="N54" s="140"/>
    </row>
    <row r="55" spans="1:14" x14ac:dyDescent="0.2">
      <c r="A55" s="285">
        <v>49</v>
      </c>
      <c r="B55" s="280" t="s">
        <v>47</v>
      </c>
      <c r="C55" s="281">
        <v>163626</v>
      </c>
      <c r="D55" s="282">
        <v>2517</v>
      </c>
      <c r="E55" s="281">
        <v>167777</v>
      </c>
      <c r="F55" s="282">
        <v>2550</v>
      </c>
      <c r="G55" s="281">
        <v>172392</v>
      </c>
      <c r="H55" s="282">
        <v>2624</v>
      </c>
      <c r="I55" s="281">
        <v>177734</v>
      </c>
      <c r="J55" s="282">
        <v>2677</v>
      </c>
      <c r="K55" s="281">
        <f>$I55-'Año 2018'!$I55</f>
        <v>19175</v>
      </c>
      <c r="L55" s="283">
        <f>$J55-'Año 2018'!$J55</f>
        <v>234</v>
      </c>
      <c r="M55" s="139"/>
      <c r="N55" s="140"/>
    </row>
    <row r="56" spans="1:14" x14ac:dyDescent="0.2">
      <c r="A56" s="285">
        <v>50</v>
      </c>
      <c r="B56" s="280" t="s">
        <v>48</v>
      </c>
      <c r="C56" s="281">
        <v>196972</v>
      </c>
      <c r="D56" s="282">
        <v>1162</v>
      </c>
      <c r="E56" s="281">
        <v>200719</v>
      </c>
      <c r="F56" s="282">
        <v>1198</v>
      </c>
      <c r="G56" s="281">
        <v>204089</v>
      </c>
      <c r="H56" s="282">
        <v>1226</v>
      </c>
      <c r="I56" s="281">
        <v>208228</v>
      </c>
      <c r="J56" s="282">
        <v>1283</v>
      </c>
      <c r="K56" s="281">
        <f>$I56-'Año 2018'!$I56</f>
        <v>14694</v>
      </c>
      <c r="L56" s="283">
        <f>$J56-'Año 2018'!$J56</f>
        <v>155</v>
      </c>
      <c r="M56" s="139"/>
      <c r="N56" s="140"/>
    </row>
    <row r="57" spans="1:14" x14ac:dyDescent="0.2">
      <c r="A57" s="285">
        <v>51</v>
      </c>
      <c r="B57" s="280" t="s">
        <v>151</v>
      </c>
      <c r="C57" s="281">
        <v>678</v>
      </c>
      <c r="D57" s="282">
        <v>152</v>
      </c>
      <c r="E57" s="281">
        <v>691</v>
      </c>
      <c r="F57" s="282">
        <v>152</v>
      </c>
      <c r="G57" s="281">
        <v>708</v>
      </c>
      <c r="H57" s="282">
        <v>152</v>
      </c>
      <c r="I57" s="281">
        <v>721</v>
      </c>
      <c r="J57" s="282">
        <v>157</v>
      </c>
      <c r="K57" s="281">
        <f>$I57-'Año 2018'!$I57</f>
        <v>54</v>
      </c>
      <c r="L57" s="283">
        <f>$J57-'Año 2018'!$J57</f>
        <v>6</v>
      </c>
      <c r="M57" s="139"/>
      <c r="N57" s="140"/>
    </row>
    <row r="58" spans="1:14" x14ac:dyDescent="0.2">
      <c r="A58" s="285">
        <v>52</v>
      </c>
      <c r="B58" s="280" t="s">
        <v>49</v>
      </c>
      <c r="C58" s="281">
        <v>61422</v>
      </c>
      <c r="D58" s="282">
        <v>12909</v>
      </c>
      <c r="E58" s="281">
        <v>62624</v>
      </c>
      <c r="F58" s="282">
        <v>13209</v>
      </c>
      <c r="G58" s="281">
        <v>63768</v>
      </c>
      <c r="H58" s="282">
        <v>13494</v>
      </c>
      <c r="I58" s="281">
        <v>64891</v>
      </c>
      <c r="J58" s="282">
        <v>13688</v>
      </c>
      <c r="K58" s="281">
        <f>$I58-'Año 2018'!$I58</f>
        <v>4650</v>
      </c>
      <c r="L58" s="283">
        <f>$J58-'Año 2018'!$J58</f>
        <v>1059</v>
      </c>
      <c r="M58" s="139"/>
      <c r="N58" s="140"/>
    </row>
    <row r="59" spans="1:14" x14ac:dyDescent="0.2">
      <c r="A59" s="285">
        <v>53</v>
      </c>
      <c r="B59" s="280" t="s">
        <v>50</v>
      </c>
      <c r="C59" s="281">
        <v>22376</v>
      </c>
      <c r="D59" s="282">
        <v>1250</v>
      </c>
      <c r="E59" s="281">
        <v>22667</v>
      </c>
      <c r="F59" s="282">
        <v>1291</v>
      </c>
      <c r="G59" s="281">
        <v>22967</v>
      </c>
      <c r="H59" s="282">
        <v>1324</v>
      </c>
      <c r="I59" s="281">
        <v>23237</v>
      </c>
      <c r="J59" s="282">
        <v>1352</v>
      </c>
      <c r="K59" s="281">
        <f>$I59-'Año 2018'!$I59</f>
        <v>1096</v>
      </c>
      <c r="L59" s="283">
        <f>$J59-'Año 2018'!$J59</f>
        <v>123</v>
      </c>
      <c r="M59" s="139"/>
      <c r="N59" s="140"/>
    </row>
    <row r="60" spans="1:14" x14ac:dyDescent="0.2">
      <c r="A60" s="285">
        <v>54</v>
      </c>
      <c r="B60" s="280" t="s">
        <v>51</v>
      </c>
      <c r="C60" s="281">
        <v>715471</v>
      </c>
      <c r="D60" s="282">
        <v>1783</v>
      </c>
      <c r="E60" s="281">
        <v>731362</v>
      </c>
      <c r="F60" s="282">
        <v>1801</v>
      </c>
      <c r="G60" s="281">
        <v>745742</v>
      </c>
      <c r="H60" s="282">
        <v>1814</v>
      </c>
      <c r="I60" s="281">
        <v>759465</v>
      </c>
      <c r="J60" s="282">
        <v>1829</v>
      </c>
      <c r="K60" s="281">
        <f>$I60-'Año 2018'!$I60</f>
        <v>59820</v>
      </c>
      <c r="L60" s="283">
        <f>$J60-'Año 2018'!$J60</f>
        <v>66</v>
      </c>
      <c r="M60" s="139"/>
      <c r="N60" s="140"/>
    </row>
    <row r="61" spans="1:14" x14ac:dyDescent="0.2">
      <c r="A61" s="285">
        <v>55</v>
      </c>
      <c r="B61" s="280" t="s">
        <v>52</v>
      </c>
      <c r="C61" s="281">
        <v>10058</v>
      </c>
      <c r="D61" s="282">
        <v>712</v>
      </c>
      <c r="E61" s="281">
        <v>10296</v>
      </c>
      <c r="F61" s="282">
        <v>729</v>
      </c>
      <c r="G61" s="281">
        <v>10562</v>
      </c>
      <c r="H61" s="282">
        <v>746</v>
      </c>
      <c r="I61" s="281">
        <v>10887</v>
      </c>
      <c r="J61" s="282">
        <v>770</v>
      </c>
      <c r="K61" s="281">
        <f>$I61-'Año 2018'!$I61</f>
        <v>1081</v>
      </c>
      <c r="L61" s="283">
        <f>$J61-'Año 2018'!$J61</f>
        <v>77</v>
      </c>
      <c r="M61" s="139"/>
      <c r="N61" s="140"/>
    </row>
    <row r="62" spans="1:14" x14ac:dyDescent="0.2">
      <c r="A62" s="285">
        <v>56</v>
      </c>
      <c r="B62" s="280" t="s">
        <v>53</v>
      </c>
      <c r="C62" s="281">
        <v>315431</v>
      </c>
      <c r="D62" s="282">
        <v>17143</v>
      </c>
      <c r="E62" s="281">
        <v>325462</v>
      </c>
      <c r="F62" s="282">
        <v>17621</v>
      </c>
      <c r="G62" s="281">
        <v>335733</v>
      </c>
      <c r="H62" s="282">
        <v>18100</v>
      </c>
      <c r="I62" s="281">
        <v>344711</v>
      </c>
      <c r="J62" s="282">
        <v>18416</v>
      </c>
      <c r="K62" s="281">
        <f>$I62-'Año 2018'!$I62</f>
        <v>37169</v>
      </c>
      <c r="L62" s="283">
        <f>$J62-'Año 2018'!$J62</f>
        <v>1692</v>
      </c>
      <c r="M62" s="139"/>
      <c r="N62" s="140"/>
    </row>
    <row r="63" spans="1:14" x14ac:dyDescent="0.2">
      <c r="A63" s="285">
        <v>57</v>
      </c>
      <c r="B63" s="280" t="s">
        <v>472</v>
      </c>
      <c r="C63" s="281">
        <v>23103</v>
      </c>
      <c r="D63" s="282">
        <v>1367</v>
      </c>
      <c r="E63" s="281">
        <v>23503</v>
      </c>
      <c r="F63" s="282">
        <v>1378</v>
      </c>
      <c r="G63" s="281">
        <v>23993</v>
      </c>
      <c r="H63" s="282">
        <v>1384</v>
      </c>
      <c r="I63" s="281">
        <v>24406</v>
      </c>
      <c r="J63" s="282">
        <v>1388</v>
      </c>
      <c r="K63" s="281">
        <f>$I63-'Año 2018'!$I63</f>
        <v>1742</v>
      </c>
      <c r="L63" s="283">
        <f>$J63-'Año 2018'!$J63</f>
        <v>37</v>
      </c>
      <c r="M63" s="139"/>
      <c r="N63" s="140"/>
    </row>
    <row r="64" spans="1:14" x14ac:dyDescent="0.2">
      <c r="A64" s="285">
        <v>58</v>
      </c>
      <c r="B64" s="280" t="s">
        <v>473</v>
      </c>
      <c r="C64" s="281">
        <v>8501</v>
      </c>
      <c r="D64" s="282">
        <v>1360</v>
      </c>
      <c r="E64" s="281">
        <v>8686</v>
      </c>
      <c r="F64" s="282">
        <v>1395</v>
      </c>
      <c r="G64" s="281">
        <v>8840</v>
      </c>
      <c r="H64" s="282">
        <v>1435</v>
      </c>
      <c r="I64" s="281">
        <v>9012</v>
      </c>
      <c r="J64" s="282">
        <v>1450</v>
      </c>
      <c r="K64" s="281">
        <f>$I64-'Año 2018'!$I64</f>
        <v>679</v>
      </c>
      <c r="L64" s="283">
        <f>$J64-'Año 2018'!$J64</f>
        <v>128</v>
      </c>
      <c r="M64" s="139"/>
      <c r="N64" s="140"/>
    </row>
    <row r="65" spans="1:14" x14ac:dyDescent="0.2">
      <c r="A65" s="285">
        <v>59</v>
      </c>
      <c r="B65" s="280" t="s">
        <v>474</v>
      </c>
      <c r="C65" s="281">
        <v>20679</v>
      </c>
      <c r="D65" s="282">
        <v>1596</v>
      </c>
      <c r="E65" s="281">
        <v>21001</v>
      </c>
      <c r="F65" s="282">
        <v>1616</v>
      </c>
      <c r="G65" s="281">
        <v>21326</v>
      </c>
      <c r="H65" s="282">
        <v>1626</v>
      </c>
      <c r="I65" s="281">
        <v>21773</v>
      </c>
      <c r="J65" s="282">
        <v>1632</v>
      </c>
      <c r="K65" s="281">
        <f>$I65-'Año 2018'!$I65</f>
        <v>1449</v>
      </c>
      <c r="L65" s="283">
        <f>$J65-'Año 2018'!$J65</f>
        <v>50</v>
      </c>
      <c r="M65" s="139"/>
      <c r="N65" s="140"/>
    </row>
    <row r="66" spans="1:14" x14ac:dyDescent="0.2">
      <c r="A66" s="285">
        <v>60</v>
      </c>
      <c r="B66" s="280" t="s">
        <v>246</v>
      </c>
      <c r="C66" s="281">
        <v>53889</v>
      </c>
      <c r="D66" s="282">
        <v>7265</v>
      </c>
      <c r="E66" s="281">
        <v>55494</v>
      </c>
      <c r="F66" s="282">
        <v>7536</v>
      </c>
      <c r="G66" s="281">
        <v>57086</v>
      </c>
      <c r="H66" s="282">
        <v>7801</v>
      </c>
      <c r="I66" s="281">
        <v>58524</v>
      </c>
      <c r="J66" s="282">
        <v>8042</v>
      </c>
      <c r="K66" s="281">
        <f>$I66-'Año 2018'!$I66</f>
        <v>6129</v>
      </c>
      <c r="L66" s="283">
        <f>$J66-'Año 2018'!$J66</f>
        <v>1042</v>
      </c>
      <c r="M66" s="139"/>
      <c r="N66" s="140"/>
    </row>
    <row r="67" spans="1:14" x14ac:dyDescent="0.2">
      <c r="A67" s="285">
        <v>61</v>
      </c>
      <c r="B67" s="280" t="s">
        <v>242</v>
      </c>
      <c r="C67" s="281">
        <v>234716</v>
      </c>
      <c r="D67" s="282">
        <v>48517</v>
      </c>
      <c r="E67" s="281">
        <v>242543</v>
      </c>
      <c r="F67" s="282">
        <v>50761</v>
      </c>
      <c r="G67" s="281">
        <v>250281</v>
      </c>
      <c r="H67" s="282">
        <v>52944</v>
      </c>
      <c r="I67" s="281">
        <v>255528</v>
      </c>
      <c r="J67" s="282">
        <v>54747</v>
      </c>
      <c r="K67" s="281">
        <f>$I67-'Año 2018'!$I67</f>
        <v>27635</v>
      </c>
      <c r="L67" s="283">
        <f>$J67-'Año 2018'!$J67</f>
        <v>7891</v>
      </c>
      <c r="M67" s="139"/>
      <c r="N67" s="140"/>
    </row>
    <row r="68" spans="1:14" x14ac:dyDescent="0.2">
      <c r="A68" s="285">
        <v>62</v>
      </c>
      <c r="B68" s="280" t="s">
        <v>245</v>
      </c>
      <c r="C68" s="281">
        <v>32838</v>
      </c>
      <c r="D68" s="282">
        <v>4259</v>
      </c>
      <c r="E68" s="281">
        <v>33739</v>
      </c>
      <c r="F68" s="282">
        <v>4389</v>
      </c>
      <c r="G68" s="281">
        <v>34634</v>
      </c>
      <c r="H68" s="282">
        <v>4516</v>
      </c>
      <c r="I68" s="281">
        <v>35394</v>
      </c>
      <c r="J68" s="282">
        <v>4594</v>
      </c>
      <c r="K68" s="281">
        <f>$I68-'Año 2018'!$I68</f>
        <v>3454</v>
      </c>
      <c r="L68" s="283">
        <f>$J68-'Año 2018'!$J68</f>
        <v>438</v>
      </c>
      <c r="M68" s="139"/>
      <c r="N68" s="140"/>
    </row>
    <row r="69" spans="1:14" x14ac:dyDescent="0.2">
      <c r="A69" s="285">
        <v>63</v>
      </c>
      <c r="B69" s="280" t="s">
        <v>239</v>
      </c>
      <c r="C69" s="281">
        <v>2070</v>
      </c>
      <c r="D69" s="282">
        <v>714</v>
      </c>
      <c r="E69" s="281">
        <v>2142</v>
      </c>
      <c r="F69" s="282">
        <v>730</v>
      </c>
      <c r="G69" s="281">
        <v>2238</v>
      </c>
      <c r="H69" s="282">
        <v>749</v>
      </c>
      <c r="I69" s="281">
        <v>2303</v>
      </c>
      <c r="J69" s="282">
        <v>767</v>
      </c>
      <c r="K69" s="281">
        <f>$I69-'Año 2018'!$I69</f>
        <v>310</v>
      </c>
      <c r="L69" s="283">
        <f>$J69-'Año 2018'!$J69</f>
        <v>86</v>
      </c>
      <c r="M69" s="139"/>
      <c r="N69" s="140"/>
    </row>
    <row r="70" spans="1:14" x14ac:dyDescent="0.2">
      <c r="A70" s="285">
        <v>64</v>
      </c>
      <c r="B70" s="280" t="s">
        <v>248</v>
      </c>
      <c r="C70" s="281">
        <v>273374</v>
      </c>
      <c r="D70" s="282">
        <v>1785</v>
      </c>
      <c r="E70" s="281">
        <v>282427</v>
      </c>
      <c r="F70" s="282">
        <v>1848</v>
      </c>
      <c r="G70" s="281">
        <v>290940</v>
      </c>
      <c r="H70" s="282">
        <v>1924</v>
      </c>
      <c r="I70" s="281">
        <v>297181</v>
      </c>
      <c r="J70" s="282">
        <v>1983</v>
      </c>
      <c r="K70" s="281">
        <f>$I70-'Año 2018'!$I70</f>
        <v>33046</v>
      </c>
      <c r="L70" s="283">
        <f>$J70-'Año 2018'!$J70</f>
        <v>256</v>
      </c>
      <c r="M70" s="139"/>
      <c r="N70" s="140"/>
    </row>
    <row r="71" spans="1:14" x14ac:dyDescent="0.2">
      <c r="A71" s="285">
        <v>65</v>
      </c>
      <c r="B71" s="280" t="s">
        <v>249</v>
      </c>
      <c r="C71" s="281">
        <v>829439</v>
      </c>
      <c r="D71" s="282">
        <v>4592</v>
      </c>
      <c r="E71" s="281">
        <v>855789</v>
      </c>
      <c r="F71" s="282">
        <v>4706</v>
      </c>
      <c r="G71" s="281">
        <v>881320</v>
      </c>
      <c r="H71" s="282">
        <v>4887</v>
      </c>
      <c r="I71" s="281">
        <v>904530</v>
      </c>
      <c r="J71" s="282">
        <v>5048</v>
      </c>
      <c r="K71" s="281">
        <f>$I71-'Año 2018'!$I71</f>
        <v>102741</v>
      </c>
      <c r="L71" s="283">
        <f>$J71-'Año 2018'!$J71</f>
        <v>581</v>
      </c>
      <c r="M71" s="139"/>
      <c r="N71" s="140"/>
    </row>
    <row r="72" spans="1:14" x14ac:dyDescent="0.2">
      <c r="A72" s="285">
        <v>66</v>
      </c>
      <c r="B72" s="280" t="s">
        <v>247</v>
      </c>
      <c r="C72" s="281">
        <v>1223069</v>
      </c>
      <c r="D72" s="282">
        <v>94093</v>
      </c>
      <c r="E72" s="281">
        <v>1257205</v>
      </c>
      <c r="F72" s="282">
        <v>97008</v>
      </c>
      <c r="G72" s="281">
        <v>1289293</v>
      </c>
      <c r="H72" s="282">
        <v>99831</v>
      </c>
      <c r="I72" s="281">
        <v>1318425</v>
      </c>
      <c r="J72" s="282">
        <v>102329</v>
      </c>
      <c r="K72" s="281">
        <f>$I72-'Año 2018'!$I72</f>
        <v>131015</v>
      </c>
      <c r="L72" s="283">
        <f>$J72-'Año 2018'!$J72</f>
        <v>11273</v>
      </c>
      <c r="M72" s="139"/>
      <c r="N72" s="140"/>
    </row>
    <row r="73" spans="1:14" x14ac:dyDescent="0.2">
      <c r="A73" s="285">
        <v>67</v>
      </c>
      <c r="B73" s="280" t="s">
        <v>240</v>
      </c>
      <c r="C73" s="281">
        <v>1878</v>
      </c>
      <c r="D73" s="282">
        <v>1518</v>
      </c>
      <c r="E73" s="281">
        <v>1928</v>
      </c>
      <c r="F73" s="282">
        <v>1551</v>
      </c>
      <c r="G73" s="281">
        <v>1986</v>
      </c>
      <c r="H73" s="282">
        <v>1587</v>
      </c>
      <c r="I73" s="281">
        <v>2042</v>
      </c>
      <c r="J73" s="282">
        <v>1622</v>
      </c>
      <c r="K73" s="281">
        <f>$I73-'Año 2018'!$I73</f>
        <v>213</v>
      </c>
      <c r="L73" s="283">
        <f>$J73-'Año 2018'!$J73</f>
        <v>143</v>
      </c>
      <c r="M73" s="139"/>
      <c r="N73" s="140"/>
    </row>
    <row r="74" spans="1:14" x14ac:dyDescent="0.2">
      <c r="A74" s="285">
        <v>68</v>
      </c>
      <c r="B74" s="280" t="s">
        <v>237</v>
      </c>
      <c r="C74" s="281">
        <v>2880</v>
      </c>
      <c r="D74" s="282">
        <v>938</v>
      </c>
      <c r="E74" s="281">
        <v>2969</v>
      </c>
      <c r="F74" s="282">
        <v>961</v>
      </c>
      <c r="G74" s="281">
        <v>3072</v>
      </c>
      <c r="H74" s="282">
        <v>980</v>
      </c>
      <c r="I74" s="281">
        <v>3183</v>
      </c>
      <c r="J74" s="282">
        <v>994</v>
      </c>
      <c r="K74" s="281">
        <f>$I74-'Año 2018'!$I74</f>
        <v>381</v>
      </c>
      <c r="L74" s="283">
        <f>$J74-'Año 2018'!$J74</f>
        <v>77</v>
      </c>
      <c r="M74" s="139"/>
      <c r="N74" s="140"/>
    </row>
    <row r="75" spans="1:14" x14ac:dyDescent="0.2">
      <c r="A75" s="285">
        <v>69</v>
      </c>
      <c r="B75" s="280" t="s">
        <v>243</v>
      </c>
      <c r="C75" s="281">
        <v>3192</v>
      </c>
      <c r="D75" s="282">
        <v>699</v>
      </c>
      <c r="E75" s="281">
        <v>3296</v>
      </c>
      <c r="F75" s="282">
        <v>717</v>
      </c>
      <c r="G75" s="281">
        <v>3393</v>
      </c>
      <c r="H75" s="282">
        <v>732</v>
      </c>
      <c r="I75" s="281">
        <v>3495</v>
      </c>
      <c r="J75" s="282">
        <v>746</v>
      </c>
      <c r="K75" s="281">
        <f>$I75-'Año 2018'!$I75</f>
        <v>393</v>
      </c>
      <c r="L75" s="283">
        <f>$J75-'Año 2018'!$J75</f>
        <v>64</v>
      </c>
      <c r="M75" s="139"/>
      <c r="N75" s="140"/>
    </row>
    <row r="76" spans="1:14" x14ac:dyDescent="0.2">
      <c r="A76" s="285">
        <v>70</v>
      </c>
      <c r="B76" s="280" t="s">
        <v>288</v>
      </c>
      <c r="C76" s="281">
        <v>35330</v>
      </c>
      <c r="D76" s="282">
        <v>2980</v>
      </c>
      <c r="E76" s="281">
        <v>38892</v>
      </c>
      <c r="F76" s="282">
        <v>3118</v>
      </c>
      <c r="G76" s="281">
        <v>42292</v>
      </c>
      <c r="H76" s="282">
        <v>3273</v>
      </c>
      <c r="I76" s="281">
        <v>45566</v>
      </c>
      <c r="J76" s="282">
        <v>3420</v>
      </c>
      <c r="K76" s="281">
        <f>$I76-'Año 2018'!$I76</f>
        <v>13363</v>
      </c>
      <c r="L76" s="283">
        <f>$J76-'Año 2018'!$J76</f>
        <v>585</v>
      </c>
      <c r="M76" s="139"/>
      <c r="N76" s="140"/>
    </row>
    <row r="77" spans="1:14" x14ac:dyDescent="0.2">
      <c r="A77" s="285">
        <v>71</v>
      </c>
      <c r="B77" s="280" t="s">
        <v>289</v>
      </c>
      <c r="C77" s="281">
        <v>6075</v>
      </c>
      <c r="D77" s="282">
        <v>719</v>
      </c>
      <c r="E77" s="281">
        <v>6392</v>
      </c>
      <c r="F77" s="282">
        <v>765</v>
      </c>
      <c r="G77" s="281">
        <v>6680</v>
      </c>
      <c r="H77" s="282">
        <v>795</v>
      </c>
      <c r="I77" s="281">
        <v>6954</v>
      </c>
      <c r="J77" s="282">
        <v>825</v>
      </c>
      <c r="K77" s="281">
        <f>$I77-'Año 2018'!$I77</f>
        <v>1147</v>
      </c>
      <c r="L77" s="283">
        <f>$J77-'Año 2018'!$J77</f>
        <v>140</v>
      </c>
      <c r="M77" s="139"/>
      <c r="N77" s="140"/>
    </row>
    <row r="78" spans="1:14" x14ac:dyDescent="0.2">
      <c r="A78" s="285">
        <v>72</v>
      </c>
      <c r="B78" s="280" t="s">
        <v>290</v>
      </c>
      <c r="C78" s="281">
        <v>4817</v>
      </c>
      <c r="D78" s="282">
        <v>960</v>
      </c>
      <c r="E78" s="281">
        <v>5044</v>
      </c>
      <c r="F78" s="282">
        <v>1017</v>
      </c>
      <c r="G78" s="281">
        <v>5283</v>
      </c>
      <c r="H78" s="282">
        <v>1055</v>
      </c>
      <c r="I78" s="281">
        <v>5532</v>
      </c>
      <c r="J78" s="282">
        <v>1083</v>
      </c>
      <c r="K78" s="281">
        <f>$I78-'Año 2018'!$I78</f>
        <v>961</v>
      </c>
      <c r="L78" s="283">
        <f>$J78-'Año 2018'!$J78</f>
        <v>157</v>
      </c>
      <c r="M78" s="139"/>
      <c r="N78" s="140"/>
    </row>
    <row r="79" spans="1:14" x14ac:dyDescent="0.2">
      <c r="A79" s="285">
        <v>73</v>
      </c>
      <c r="B79" s="280" t="s">
        <v>291</v>
      </c>
      <c r="C79" s="281">
        <v>435</v>
      </c>
      <c r="D79" s="282">
        <v>62</v>
      </c>
      <c r="E79" s="281">
        <v>455</v>
      </c>
      <c r="F79" s="282">
        <v>67</v>
      </c>
      <c r="G79" s="281">
        <v>478</v>
      </c>
      <c r="H79" s="282">
        <v>69</v>
      </c>
      <c r="I79" s="281">
        <v>508</v>
      </c>
      <c r="J79" s="282">
        <v>74</v>
      </c>
      <c r="K79" s="281">
        <f>$I79-'Año 2018'!$I79</f>
        <v>93</v>
      </c>
      <c r="L79" s="283">
        <f>$J79-'Año 2018'!$J79</f>
        <v>18</v>
      </c>
      <c r="M79" s="139"/>
      <c r="N79" s="140"/>
    </row>
    <row r="80" spans="1:14" x14ac:dyDescent="0.2">
      <c r="A80" s="285">
        <v>74</v>
      </c>
      <c r="B80" s="280" t="s">
        <v>292</v>
      </c>
      <c r="C80" s="281">
        <v>6398</v>
      </c>
      <c r="D80" s="282">
        <v>874</v>
      </c>
      <c r="E80" s="281">
        <v>6746</v>
      </c>
      <c r="F80" s="282">
        <v>925</v>
      </c>
      <c r="G80" s="281">
        <v>7079</v>
      </c>
      <c r="H80" s="282">
        <v>967</v>
      </c>
      <c r="I80" s="281">
        <v>7383</v>
      </c>
      <c r="J80" s="282">
        <v>1009</v>
      </c>
      <c r="K80" s="281">
        <f>$I80-'Año 2018'!$I80</f>
        <v>1242</v>
      </c>
      <c r="L80" s="283">
        <f>$J80-'Año 2018'!$J80</f>
        <v>188</v>
      </c>
      <c r="M80" s="139"/>
      <c r="N80" s="140"/>
    </row>
    <row r="81" spans="1:14" x14ac:dyDescent="0.2">
      <c r="A81" s="285">
        <v>75</v>
      </c>
      <c r="B81" s="280" t="s">
        <v>293</v>
      </c>
      <c r="C81" s="281">
        <v>20115</v>
      </c>
      <c r="D81" s="282">
        <v>19875</v>
      </c>
      <c r="E81" s="281">
        <v>20746</v>
      </c>
      <c r="F81" s="282">
        <v>20607</v>
      </c>
      <c r="G81" s="281">
        <v>21469</v>
      </c>
      <c r="H81" s="282">
        <v>21346</v>
      </c>
      <c r="I81" s="281">
        <v>22095</v>
      </c>
      <c r="J81" s="282">
        <v>21971</v>
      </c>
      <c r="K81" s="281">
        <f>$I81-'Año 2018'!$I81</f>
        <v>2496</v>
      </c>
      <c r="L81" s="283">
        <f>$J81-'Año 2018'!$J81</f>
        <v>2714</v>
      </c>
      <c r="M81" s="139"/>
      <c r="N81" s="140"/>
    </row>
    <row r="82" spans="1:14" x14ac:dyDescent="0.2">
      <c r="A82" s="285">
        <v>76</v>
      </c>
      <c r="B82" s="280" t="s">
        <v>294</v>
      </c>
      <c r="C82" s="281">
        <v>523337</v>
      </c>
      <c r="D82" s="282">
        <v>83862</v>
      </c>
      <c r="E82" s="281">
        <v>542116</v>
      </c>
      <c r="F82" s="282">
        <v>86865</v>
      </c>
      <c r="G82" s="281">
        <v>560481</v>
      </c>
      <c r="H82" s="282">
        <v>90145</v>
      </c>
      <c r="I82" s="281">
        <v>574688</v>
      </c>
      <c r="J82" s="282">
        <v>92191</v>
      </c>
      <c r="K82" s="281">
        <f>$I82-'Año 2018'!$I82</f>
        <v>71118</v>
      </c>
      <c r="L82" s="283">
        <f>$J82-'Año 2018'!$J82</f>
        <v>11480</v>
      </c>
      <c r="M82" s="139"/>
      <c r="N82" s="140"/>
    </row>
    <row r="83" spans="1:14" s="76" customFormat="1" x14ac:dyDescent="0.2">
      <c r="A83" s="285">
        <v>77</v>
      </c>
      <c r="B83" s="280" t="s">
        <v>295</v>
      </c>
      <c r="C83" s="281">
        <v>661</v>
      </c>
      <c r="D83" s="282">
        <v>169</v>
      </c>
      <c r="E83" s="281">
        <v>697</v>
      </c>
      <c r="F83" s="282">
        <v>176</v>
      </c>
      <c r="G83" s="281">
        <v>730</v>
      </c>
      <c r="H83" s="282">
        <v>186</v>
      </c>
      <c r="I83" s="281">
        <v>765</v>
      </c>
      <c r="J83" s="282">
        <v>197</v>
      </c>
      <c r="K83" s="281">
        <f>$I83-'Año 2018'!$I83</f>
        <v>141</v>
      </c>
      <c r="L83" s="283">
        <f>$J83-'Año 2018'!$J83</f>
        <v>37</v>
      </c>
      <c r="M83" s="139"/>
      <c r="N83" s="140"/>
    </row>
    <row r="84" spans="1:14" x14ac:dyDescent="0.2">
      <c r="A84" s="285">
        <v>78</v>
      </c>
      <c r="B84" s="280" t="s">
        <v>296</v>
      </c>
      <c r="C84" s="281">
        <v>10995</v>
      </c>
      <c r="D84" s="282">
        <v>3160</v>
      </c>
      <c r="E84" s="281">
        <v>11393</v>
      </c>
      <c r="F84" s="282">
        <v>3256</v>
      </c>
      <c r="G84" s="281">
        <v>11803</v>
      </c>
      <c r="H84" s="282">
        <v>3356</v>
      </c>
      <c r="I84" s="281">
        <v>12256</v>
      </c>
      <c r="J84" s="282">
        <v>3464</v>
      </c>
      <c r="K84" s="281">
        <f>$I84-'Año 2018'!$I84</f>
        <v>1635</v>
      </c>
      <c r="L84" s="283">
        <f>$J84-'Año 2018'!$J84</f>
        <v>413</v>
      </c>
      <c r="M84" s="139"/>
      <c r="N84" s="140"/>
    </row>
    <row r="85" spans="1:14" x14ac:dyDescent="0.2">
      <c r="A85" s="285">
        <v>79</v>
      </c>
      <c r="B85" s="280" t="s">
        <v>297</v>
      </c>
      <c r="C85" s="281">
        <v>4088</v>
      </c>
      <c r="D85" s="282">
        <v>410</v>
      </c>
      <c r="E85" s="281">
        <v>4236</v>
      </c>
      <c r="F85" s="282">
        <v>432</v>
      </c>
      <c r="G85" s="281">
        <v>4373</v>
      </c>
      <c r="H85" s="282">
        <v>446</v>
      </c>
      <c r="I85" s="281">
        <v>4483</v>
      </c>
      <c r="J85" s="282">
        <v>457</v>
      </c>
      <c r="K85" s="281">
        <f>$I85-'Año 2018'!$I85</f>
        <v>525</v>
      </c>
      <c r="L85" s="283">
        <f>$J85-'Año 2018'!$J85</f>
        <v>66</v>
      </c>
      <c r="M85" s="139"/>
      <c r="N85" s="140"/>
    </row>
    <row r="86" spans="1:14" x14ac:dyDescent="0.2">
      <c r="A86" s="285">
        <v>80</v>
      </c>
      <c r="B86" s="280" t="s">
        <v>298</v>
      </c>
      <c r="C86" s="281">
        <v>148244</v>
      </c>
      <c r="D86" s="282">
        <v>29163</v>
      </c>
      <c r="E86" s="281">
        <v>158490</v>
      </c>
      <c r="F86" s="282">
        <v>30966</v>
      </c>
      <c r="G86" s="281">
        <v>169878</v>
      </c>
      <c r="H86" s="282">
        <v>32680</v>
      </c>
      <c r="I86" s="281">
        <v>180102</v>
      </c>
      <c r="J86" s="282">
        <v>34073</v>
      </c>
      <c r="K86" s="281">
        <f>$I86-'Año 2018'!$I86</f>
        <v>41767</v>
      </c>
      <c r="L86" s="283">
        <f>$J86-'Año 2018'!$J86</f>
        <v>6490</v>
      </c>
      <c r="M86" s="139"/>
      <c r="N86" s="140"/>
    </row>
    <row r="87" spans="1:14" x14ac:dyDescent="0.2">
      <c r="A87" s="285">
        <v>81</v>
      </c>
      <c r="B87" s="280" t="s">
        <v>373</v>
      </c>
      <c r="C87" s="281"/>
      <c r="D87" s="282"/>
      <c r="E87" s="281"/>
      <c r="F87" s="282"/>
      <c r="G87" s="281"/>
      <c r="H87" s="282"/>
      <c r="I87" s="281">
        <v>1068</v>
      </c>
      <c r="J87" s="282">
        <v>161</v>
      </c>
      <c r="K87" s="281">
        <f>+I87</f>
        <v>1068</v>
      </c>
      <c r="L87" s="283">
        <f>+J87</f>
        <v>161</v>
      </c>
      <c r="M87" s="139"/>
      <c r="N87" s="140"/>
    </row>
    <row r="88" spans="1:14" x14ac:dyDescent="0.2">
      <c r="A88" s="285">
        <v>82</v>
      </c>
      <c r="B88" s="280" t="s">
        <v>374</v>
      </c>
      <c r="C88" s="281"/>
      <c r="D88" s="282"/>
      <c r="E88" s="281"/>
      <c r="F88" s="282"/>
      <c r="G88" s="281"/>
      <c r="H88" s="282"/>
      <c r="I88" s="281">
        <v>1612</v>
      </c>
      <c r="J88" s="282">
        <v>390</v>
      </c>
      <c r="K88" s="281">
        <f t="shared" ref="K88:K91" si="0">+I88</f>
        <v>1612</v>
      </c>
      <c r="L88" s="283">
        <f t="shared" ref="L88:L91" si="1">+J88</f>
        <v>390</v>
      </c>
      <c r="M88" s="139"/>
      <c r="N88" s="140"/>
    </row>
    <row r="89" spans="1:14" x14ac:dyDescent="0.2">
      <c r="A89" s="285">
        <v>83</v>
      </c>
      <c r="B89" s="280" t="s">
        <v>375</v>
      </c>
      <c r="C89" s="281"/>
      <c r="D89" s="282"/>
      <c r="E89" s="281"/>
      <c r="F89" s="282"/>
      <c r="G89" s="281"/>
      <c r="H89" s="282"/>
      <c r="I89" s="281">
        <v>868</v>
      </c>
      <c r="J89" s="282">
        <v>99</v>
      </c>
      <c r="K89" s="281">
        <f t="shared" si="0"/>
        <v>868</v>
      </c>
      <c r="L89" s="283">
        <f t="shared" si="1"/>
        <v>99</v>
      </c>
      <c r="M89" s="139"/>
      <c r="N89" s="140"/>
    </row>
    <row r="90" spans="1:14" x14ac:dyDescent="0.2">
      <c r="A90" s="285">
        <v>84</v>
      </c>
      <c r="B90" s="280" t="s">
        <v>376</v>
      </c>
      <c r="C90" s="281"/>
      <c r="D90" s="282"/>
      <c r="E90" s="281"/>
      <c r="F90" s="282"/>
      <c r="G90" s="281"/>
      <c r="H90" s="282"/>
      <c r="I90" s="281">
        <v>752</v>
      </c>
      <c r="J90" s="282">
        <v>149</v>
      </c>
      <c r="K90" s="281">
        <f t="shared" si="0"/>
        <v>752</v>
      </c>
      <c r="L90" s="283">
        <f t="shared" si="1"/>
        <v>149</v>
      </c>
      <c r="M90" s="139"/>
      <c r="N90" s="140"/>
    </row>
    <row r="91" spans="1:14" x14ac:dyDescent="0.2">
      <c r="A91" s="285">
        <v>85</v>
      </c>
      <c r="B91" s="280" t="s">
        <v>377</v>
      </c>
      <c r="C91" s="281"/>
      <c r="D91" s="282"/>
      <c r="E91" s="281"/>
      <c r="F91" s="282"/>
      <c r="G91" s="281"/>
      <c r="H91" s="282"/>
      <c r="I91" s="281">
        <v>3424</v>
      </c>
      <c r="J91" s="282">
        <v>426</v>
      </c>
      <c r="K91" s="281">
        <f t="shared" si="0"/>
        <v>3424</v>
      </c>
      <c r="L91" s="283">
        <f t="shared" si="1"/>
        <v>426</v>
      </c>
      <c r="M91" s="139"/>
      <c r="N91" s="140"/>
    </row>
    <row r="92" spans="1:14" x14ac:dyDescent="0.2">
      <c r="A92" s="285">
        <v>0</v>
      </c>
      <c r="B92" s="280" t="s">
        <v>145</v>
      </c>
      <c r="C92" s="281"/>
      <c r="D92" s="282"/>
      <c r="E92" s="281"/>
      <c r="F92" s="282"/>
      <c r="G92" s="281"/>
      <c r="H92" s="282"/>
      <c r="I92" s="281"/>
      <c r="J92" s="282"/>
      <c r="K92" s="281"/>
      <c r="L92" s="283"/>
      <c r="M92" s="139"/>
      <c r="N92" s="140"/>
    </row>
    <row r="93" spans="1:14" x14ac:dyDescent="0.2">
      <c r="A93" s="288"/>
      <c r="B93" s="276" t="s">
        <v>60</v>
      </c>
      <c r="C93" s="277">
        <f>SUM(C7:C92)</f>
        <v>35546127</v>
      </c>
      <c r="D93" s="278">
        <f t="shared" ref="D93:J93" si="2">SUM(D7:D92)</f>
        <v>1928214</v>
      </c>
      <c r="E93" s="277">
        <f t="shared" si="2"/>
        <v>36489503</v>
      </c>
      <c r="F93" s="278">
        <f t="shared" si="2"/>
        <v>1981644</v>
      </c>
      <c r="G93" s="277">
        <f t="shared" si="2"/>
        <v>37395166</v>
      </c>
      <c r="H93" s="278">
        <f t="shared" si="2"/>
        <v>2037222</v>
      </c>
      <c r="I93" s="277">
        <f>SUM(I7:I92)</f>
        <v>38131586</v>
      </c>
      <c r="J93" s="278">
        <f t="shared" si="2"/>
        <v>2079747</v>
      </c>
      <c r="K93" s="277">
        <f>SUM(K7:K92)</f>
        <v>3396714</v>
      </c>
      <c r="L93" s="279">
        <f>SUM(L7:L92)</f>
        <v>194535</v>
      </c>
      <c r="M93" s="139"/>
      <c r="N93" s="140"/>
    </row>
    <row r="94" spans="1:14" ht="18.75" customHeight="1" x14ac:dyDescent="0.2">
      <c r="E94" s="78"/>
      <c r="F94" s="76"/>
      <c r="G94" s="162"/>
      <c r="H94" s="162"/>
      <c r="I94" s="383"/>
      <c r="J94" s="384"/>
      <c r="K94" s="163"/>
      <c r="L94" s="163"/>
      <c r="M94" s="139"/>
      <c r="N94" s="140"/>
    </row>
    <row r="97" spans="1:13" ht="14.25" x14ac:dyDescent="0.2">
      <c r="A97" s="83"/>
      <c r="B97" s="83"/>
      <c r="C97" s="84"/>
      <c r="D97" s="85"/>
      <c r="E97" s="85"/>
      <c r="F97" s="85"/>
      <c r="G97" s="85"/>
      <c r="H97" s="85"/>
      <c r="I97" s="85"/>
      <c r="J97" s="85"/>
      <c r="K97" s="85"/>
      <c r="L97" s="85"/>
      <c r="M97" s="141"/>
    </row>
    <row r="98" spans="1:13" ht="14.25" x14ac:dyDescent="0.2">
      <c r="A98" s="83"/>
      <c r="B98" s="83"/>
      <c r="C98" s="84"/>
      <c r="D98" s="85"/>
      <c r="E98" s="85"/>
      <c r="F98" s="85"/>
      <c r="G98" s="85"/>
      <c r="H98" s="85"/>
      <c r="I98" s="85"/>
      <c r="J98" s="85"/>
      <c r="K98" s="85"/>
      <c r="L98" s="85"/>
      <c r="M98" s="141"/>
    </row>
    <row r="99" spans="1:13" ht="14.25" x14ac:dyDescent="0.2">
      <c r="A99" s="83"/>
      <c r="B99" s="83"/>
      <c r="C99" s="84"/>
      <c r="D99" s="85"/>
      <c r="E99" s="85"/>
      <c r="F99" s="85"/>
      <c r="G99" s="85"/>
      <c r="H99" s="85"/>
      <c r="I99" s="85"/>
      <c r="J99" s="85"/>
      <c r="K99" s="85"/>
      <c r="L99" s="85"/>
      <c r="M99" s="141"/>
    </row>
    <row r="100" spans="1:13" ht="14.25" x14ac:dyDescent="0.2">
      <c r="A100" s="83"/>
      <c r="B100" s="83"/>
      <c r="C100" s="84"/>
      <c r="D100" s="85"/>
      <c r="E100" s="85"/>
      <c r="F100" s="85"/>
      <c r="G100" s="85"/>
      <c r="H100" s="85"/>
      <c r="I100" s="85"/>
      <c r="J100" s="85"/>
      <c r="K100" s="85"/>
      <c r="L100" s="85"/>
      <c r="M100" s="141"/>
    </row>
    <row r="101" spans="1:13" ht="14.25" x14ac:dyDescent="0.2">
      <c r="A101" s="83"/>
      <c r="B101" s="83"/>
      <c r="C101" s="84"/>
      <c r="D101" s="85"/>
      <c r="E101" s="85"/>
      <c r="F101" s="85"/>
      <c r="G101" s="85"/>
      <c r="H101" s="85"/>
      <c r="I101" s="85"/>
      <c r="J101" s="85"/>
      <c r="K101" s="85"/>
      <c r="L101" s="85"/>
      <c r="M101" s="141"/>
    </row>
    <row r="102" spans="1:13" ht="14.25" x14ac:dyDescent="0.2">
      <c r="A102" s="83"/>
      <c r="B102" s="83"/>
      <c r="C102" s="84"/>
      <c r="D102" s="85"/>
      <c r="E102" s="85"/>
      <c r="F102" s="85"/>
      <c r="G102" s="85"/>
      <c r="H102" s="85"/>
      <c r="I102" s="85"/>
      <c r="J102" s="85"/>
      <c r="K102" s="85"/>
      <c r="L102" s="85"/>
      <c r="M102" s="141"/>
    </row>
    <row r="103" spans="1:13" ht="14.25" x14ac:dyDescent="0.2">
      <c r="A103" s="83"/>
      <c r="B103" s="83"/>
      <c r="C103" s="84"/>
      <c r="D103" s="85"/>
      <c r="E103" s="85"/>
      <c r="F103" s="85"/>
      <c r="G103" s="85"/>
      <c r="H103" s="85"/>
      <c r="I103" s="85"/>
      <c r="J103" s="85"/>
      <c r="K103" s="85"/>
      <c r="L103" s="85"/>
      <c r="M103" s="141"/>
    </row>
    <row r="104" spans="1:13" ht="14.25" x14ac:dyDescent="0.2">
      <c r="A104" s="83"/>
      <c r="B104" s="83"/>
      <c r="C104" s="84"/>
      <c r="D104" s="85"/>
      <c r="E104" s="85"/>
      <c r="F104" s="85"/>
      <c r="G104" s="85"/>
      <c r="H104" s="85"/>
      <c r="I104" s="85"/>
      <c r="J104" s="85"/>
      <c r="K104" s="85"/>
      <c r="L104" s="85"/>
      <c r="M104" s="141"/>
    </row>
    <row r="105" spans="1:13" ht="14.25" x14ac:dyDescent="0.2">
      <c r="A105" s="83"/>
      <c r="B105" s="83"/>
      <c r="C105" s="84"/>
      <c r="D105" s="85"/>
      <c r="E105" s="85"/>
      <c r="F105" s="85"/>
      <c r="G105" s="85"/>
      <c r="H105" s="85"/>
      <c r="I105" s="85"/>
      <c r="J105" s="85"/>
      <c r="K105" s="85"/>
      <c r="L105" s="85"/>
      <c r="M105" s="141"/>
    </row>
    <row r="106" spans="1:13" ht="14.25" x14ac:dyDescent="0.2">
      <c r="A106" s="83"/>
      <c r="B106" s="83"/>
      <c r="C106" s="84"/>
      <c r="D106" s="85"/>
      <c r="E106" s="85"/>
      <c r="F106" s="85"/>
      <c r="G106" s="85"/>
      <c r="H106" s="85"/>
      <c r="I106" s="85"/>
      <c r="J106" s="85"/>
      <c r="K106" s="85"/>
      <c r="L106" s="85"/>
      <c r="M106" s="141"/>
    </row>
    <row r="107" spans="1:13" ht="14.25" x14ac:dyDescent="0.2">
      <c r="A107" s="83"/>
      <c r="B107" s="83"/>
      <c r="C107" s="84"/>
      <c r="D107" s="85"/>
      <c r="E107" s="85"/>
      <c r="F107" s="85"/>
      <c r="G107" s="85"/>
      <c r="H107" s="85"/>
      <c r="I107" s="85"/>
      <c r="J107" s="85"/>
      <c r="K107" s="85"/>
      <c r="L107" s="85"/>
      <c r="M107" s="141"/>
    </row>
    <row r="108" spans="1:13" ht="14.25" x14ac:dyDescent="0.2">
      <c r="A108" s="83"/>
      <c r="B108" s="83"/>
      <c r="C108" s="84"/>
      <c r="D108" s="85"/>
      <c r="E108" s="85"/>
      <c r="F108" s="85"/>
      <c r="G108" s="85"/>
      <c r="H108" s="85"/>
      <c r="I108" s="85"/>
      <c r="J108" s="85"/>
      <c r="K108" s="85"/>
      <c r="L108" s="85"/>
      <c r="M108" s="141"/>
    </row>
    <row r="109" spans="1:13" ht="14.25" x14ac:dyDescent="0.2">
      <c r="A109" s="83"/>
      <c r="B109" s="83"/>
      <c r="C109" s="84"/>
      <c r="D109" s="85"/>
      <c r="E109" s="85"/>
      <c r="F109" s="85"/>
      <c r="G109" s="85"/>
      <c r="H109" s="85"/>
      <c r="I109" s="85"/>
      <c r="J109" s="85"/>
      <c r="K109" s="85"/>
      <c r="L109" s="85"/>
      <c r="M109" s="141"/>
    </row>
    <row r="110" spans="1:13" ht="14.25" x14ac:dyDescent="0.2">
      <c r="A110" s="83"/>
      <c r="B110" s="83"/>
      <c r="C110" s="84"/>
      <c r="D110" s="85"/>
      <c r="E110" s="85"/>
      <c r="F110" s="85"/>
      <c r="G110" s="85"/>
      <c r="H110" s="85"/>
      <c r="I110" s="85"/>
      <c r="J110" s="85"/>
      <c r="K110" s="85"/>
      <c r="L110" s="85"/>
      <c r="M110" s="141"/>
    </row>
    <row r="111" spans="1:13" ht="14.25" x14ac:dyDescent="0.2">
      <c r="A111" s="83"/>
      <c r="B111" s="83"/>
      <c r="C111" s="84"/>
      <c r="D111" s="85"/>
      <c r="E111" s="85"/>
      <c r="F111" s="85"/>
      <c r="G111" s="85"/>
      <c r="H111" s="85"/>
      <c r="I111" s="85"/>
      <c r="J111" s="85"/>
      <c r="K111" s="85"/>
      <c r="L111" s="85"/>
      <c r="M111" s="141"/>
    </row>
    <row r="112" spans="1:13" ht="14.25" x14ac:dyDescent="0.2">
      <c r="A112" s="83"/>
      <c r="B112" s="83"/>
      <c r="C112" s="84"/>
      <c r="D112" s="85"/>
      <c r="E112" s="85"/>
      <c r="F112" s="85"/>
      <c r="G112" s="85"/>
      <c r="H112" s="85"/>
      <c r="I112" s="85"/>
      <c r="J112" s="85"/>
      <c r="K112" s="85"/>
      <c r="L112" s="85"/>
      <c r="M112" s="141"/>
    </row>
    <row r="113" spans="1:13" ht="14.25" x14ac:dyDescent="0.2">
      <c r="A113" s="83"/>
      <c r="B113" s="83"/>
      <c r="C113" s="84"/>
      <c r="D113" s="85"/>
      <c r="E113" s="85"/>
      <c r="F113" s="85"/>
      <c r="G113" s="85"/>
      <c r="H113" s="85"/>
      <c r="I113" s="85"/>
      <c r="J113" s="85"/>
      <c r="K113" s="85"/>
      <c r="L113" s="85"/>
      <c r="M113" s="141"/>
    </row>
    <row r="114" spans="1:13" ht="14.25" x14ac:dyDescent="0.2">
      <c r="A114" s="83"/>
      <c r="B114" s="83"/>
      <c r="C114" s="84"/>
      <c r="D114" s="85"/>
      <c r="E114" s="85"/>
      <c r="F114" s="85"/>
      <c r="G114" s="85"/>
      <c r="H114" s="85"/>
      <c r="I114" s="85"/>
      <c r="J114" s="85"/>
      <c r="K114" s="85"/>
      <c r="L114" s="85"/>
      <c r="M114" s="141"/>
    </row>
    <row r="115" spans="1:13" ht="14.25" x14ac:dyDescent="0.2">
      <c r="A115" s="83"/>
      <c r="B115" s="83"/>
      <c r="C115" s="84"/>
      <c r="D115" s="85"/>
      <c r="E115" s="85"/>
      <c r="F115" s="85"/>
      <c r="G115" s="85"/>
      <c r="H115" s="85"/>
      <c r="I115" s="85"/>
      <c r="J115" s="85"/>
      <c r="K115" s="85"/>
      <c r="L115" s="85"/>
      <c r="M115" s="141"/>
    </row>
    <row r="116" spans="1:13" ht="14.25" x14ac:dyDescent="0.2">
      <c r="A116" s="83"/>
      <c r="B116" s="83"/>
      <c r="C116" s="84"/>
      <c r="D116" s="85"/>
      <c r="E116" s="85"/>
      <c r="F116" s="85"/>
      <c r="G116" s="85"/>
      <c r="H116" s="85"/>
      <c r="I116" s="85"/>
      <c r="J116" s="85"/>
      <c r="K116" s="85"/>
      <c r="L116" s="85"/>
      <c r="M116" s="141"/>
    </row>
    <row r="117" spans="1:13" ht="14.25" x14ac:dyDescent="0.2">
      <c r="A117" s="83"/>
      <c r="B117" s="83"/>
      <c r="C117" s="84"/>
      <c r="D117" s="85"/>
      <c r="E117" s="85"/>
      <c r="F117" s="85"/>
      <c r="G117" s="85"/>
      <c r="H117" s="85"/>
      <c r="I117" s="85"/>
      <c r="J117" s="85"/>
      <c r="K117" s="85"/>
      <c r="L117" s="85"/>
      <c r="M117" s="141"/>
    </row>
    <row r="118" spans="1:13" ht="14.25" x14ac:dyDescent="0.2">
      <c r="A118" s="83"/>
      <c r="B118" s="83"/>
      <c r="C118" s="84"/>
      <c r="D118" s="85"/>
      <c r="E118" s="85"/>
      <c r="F118" s="85"/>
      <c r="G118" s="85"/>
      <c r="H118" s="85"/>
      <c r="I118" s="85"/>
      <c r="J118" s="85"/>
      <c r="K118" s="85"/>
      <c r="L118" s="85"/>
      <c r="M118" s="141"/>
    </row>
    <row r="119" spans="1:13" ht="14.25" x14ac:dyDescent="0.2">
      <c r="A119" s="83"/>
      <c r="B119" s="83"/>
      <c r="C119" s="84"/>
      <c r="D119" s="85"/>
      <c r="E119" s="85"/>
      <c r="F119" s="85"/>
      <c r="G119" s="85"/>
      <c r="H119" s="85"/>
      <c r="I119" s="85"/>
      <c r="J119" s="85"/>
      <c r="K119" s="85"/>
      <c r="L119" s="85"/>
      <c r="M119" s="141"/>
    </row>
    <row r="120" spans="1:13" ht="14.25" x14ac:dyDescent="0.2">
      <c r="A120" s="83"/>
      <c r="B120" s="83"/>
      <c r="C120" s="84"/>
      <c r="D120" s="85"/>
      <c r="E120" s="85"/>
      <c r="F120" s="85"/>
      <c r="G120" s="85"/>
      <c r="H120" s="85"/>
      <c r="I120" s="85"/>
      <c r="J120" s="85"/>
      <c r="K120" s="85"/>
      <c r="L120" s="85"/>
      <c r="M120" s="141"/>
    </row>
    <row r="121" spans="1:13" ht="14.25" x14ac:dyDescent="0.2">
      <c r="A121" s="83"/>
      <c r="B121" s="83"/>
      <c r="C121" s="84"/>
      <c r="D121" s="85"/>
      <c r="E121" s="85"/>
      <c r="F121" s="85"/>
      <c r="G121" s="85"/>
      <c r="H121" s="85"/>
      <c r="I121" s="85"/>
      <c r="J121" s="85"/>
      <c r="K121" s="85"/>
      <c r="L121" s="85"/>
      <c r="M121" s="141"/>
    </row>
    <row r="122" spans="1:13" ht="14.25" x14ac:dyDescent="0.2">
      <c r="A122" s="83"/>
      <c r="B122" s="83"/>
      <c r="C122" s="84"/>
      <c r="D122" s="85"/>
      <c r="E122" s="85"/>
      <c r="F122" s="85"/>
      <c r="G122" s="85"/>
      <c r="H122" s="85"/>
      <c r="I122" s="85"/>
      <c r="J122" s="85"/>
      <c r="K122" s="85"/>
      <c r="L122" s="85"/>
      <c r="M122" s="141"/>
    </row>
    <row r="123" spans="1:13" ht="14.25" x14ac:dyDescent="0.2">
      <c r="A123" s="83"/>
      <c r="B123" s="83"/>
      <c r="C123" s="84"/>
      <c r="D123" s="85"/>
      <c r="E123" s="85"/>
      <c r="F123" s="85"/>
      <c r="G123" s="85"/>
      <c r="H123" s="85"/>
      <c r="I123" s="85"/>
      <c r="J123" s="85"/>
      <c r="K123" s="85"/>
      <c r="L123" s="85"/>
      <c r="M123" s="141"/>
    </row>
    <row r="124" spans="1:13" ht="14.25" x14ac:dyDescent="0.2">
      <c r="A124" s="83"/>
      <c r="B124" s="83"/>
      <c r="C124" s="84"/>
      <c r="D124" s="85"/>
      <c r="E124" s="85"/>
      <c r="F124" s="85"/>
      <c r="G124" s="85"/>
      <c r="H124" s="85"/>
      <c r="I124" s="85"/>
      <c r="J124" s="85"/>
      <c r="K124" s="85"/>
      <c r="L124" s="85"/>
      <c r="M124" s="141"/>
    </row>
    <row r="125" spans="1:13" ht="14.25" x14ac:dyDescent="0.2">
      <c r="A125" s="83"/>
      <c r="B125" s="83"/>
      <c r="C125" s="84"/>
      <c r="D125" s="85"/>
      <c r="E125" s="85"/>
      <c r="F125" s="85"/>
      <c r="G125" s="85"/>
      <c r="H125" s="85"/>
      <c r="I125" s="85"/>
      <c r="J125" s="85"/>
      <c r="K125" s="85"/>
      <c r="L125" s="85"/>
      <c r="M125" s="141"/>
    </row>
    <row r="126" spans="1:13" ht="14.25" x14ac:dyDescent="0.2">
      <c r="A126" s="83"/>
      <c r="B126" s="83"/>
      <c r="C126" s="84"/>
      <c r="D126" s="85"/>
      <c r="E126" s="85"/>
      <c r="F126" s="85"/>
      <c r="G126" s="85"/>
      <c r="H126" s="85"/>
      <c r="I126" s="85"/>
      <c r="J126" s="85"/>
      <c r="K126" s="85"/>
      <c r="L126" s="85"/>
      <c r="M126" s="141"/>
    </row>
    <row r="127" spans="1:13" ht="14.25" x14ac:dyDescent="0.2">
      <c r="A127" s="83"/>
      <c r="B127" s="83"/>
      <c r="C127" s="84"/>
      <c r="D127" s="85"/>
      <c r="E127" s="85"/>
      <c r="F127" s="85"/>
      <c r="G127" s="85"/>
      <c r="H127" s="85"/>
      <c r="I127" s="85"/>
      <c r="J127" s="85"/>
      <c r="K127" s="85"/>
      <c r="L127" s="85"/>
      <c r="M127" s="141"/>
    </row>
    <row r="128" spans="1:13" x14ac:dyDescent="0.2">
      <c r="A128" s="72"/>
      <c r="B128" s="72"/>
      <c r="C128" s="72"/>
      <c r="D128" s="85"/>
      <c r="E128" s="85"/>
      <c r="F128" s="85"/>
      <c r="G128" s="85"/>
      <c r="H128" s="85"/>
      <c r="I128" s="85"/>
      <c r="J128" s="85"/>
      <c r="K128" s="85"/>
      <c r="L128" s="85"/>
      <c r="M128" s="141"/>
    </row>
    <row r="129" spans="1:13" x14ac:dyDescent="0.2">
      <c r="A129" s="72"/>
      <c r="B129" s="72"/>
      <c r="C129" s="72"/>
      <c r="D129" s="85"/>
      <c r="E129" s="85"/>
      <c r="F129" s="85"/>
      <c r="G129" s="85"/>
      <c r="H129" s="85"/>
      <c r="I129" s="85"/>
      <c r="J129" s="85"/>
      <c r="K129" s="85"/>
      <c r="L129" s="85"/>
      <c r="M129" s="141"/>
    </row>
    <row r="130" spans="1:13" x14ac:dyDescent="0.2">
      <c r="A130" s="72"/>
      <c r="B130" s="72"/>
      <c r="C130" s="72"/>
      <c r="D130" s="85"/>
      <c r="E130" s="85"/>
      <c r="F130" s="85"/>
      <c r="G130" s="85"/>
      <c r="H130" s="85"/>
      <c r="I130" s="85"/>
      <c r="J130" s="85"/>
      <c r="K130" s="85"/>
      <c r="L130" s="85"/>
      <c r="M130" s="141"/>
    </row>
  </sheetData>
  <mergeCells count="11">
    <mergeCell ref="I94:J94"/>
    <mergeCell ref="A4:A6"/>
    <mergeCell ref="B4:B6"/>
    <mergeCell ref="C4:D4"/>
    <mergeCell ref="E4:F4"/>
    <mergeCell ref="A2:L2"/>
    <mergeCell ref="I4:J4"/>
    <mergeCell ref="K4:L4"/>
    <mergeCell ref="K5:K6"/>
    <mergeCell ref="L5:L6"/>
    <mergeCell ref="G4:H4"/>
  </mergeCells>
  <conditionalFormatting sqref="M7:N94">
    <cfRule type="cellIs" dxfId="15" priority="2" operator="greaterThan">
      <formula>0.2</formula>
    </cfRule>
  </conditionalFormatting>
  <conditionalFormatting sqref="M8:M94 M7:N93">
    <cfRule type="cellIs" dxfId="14" priority="1" operator="greaterThan">
      <formula>0.05</formula>
    </cfRule>
  </conditionalFormatting>
  <pageMargins left="0.74803149606299213" right="0.74803149606299213" top="0.98425196850393704" bottom="0.98425196850393704" header="0" footer="0"/>
  <pageSetup scale="37" orientation="portrait" r:id="rId1"/>
  <headerFooter alignWithMargins="0"/>
  <ignoredErrors>
    <ignoredError sqref="C93:L93" formulaRange="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V78"/>
  <sheetViews>
    <sheetView showGridLines="0" zoomScale="80" workbookViewId="0">
      <selection activeCell="B1" sqref="B1:S1"/>
    </sheetView>
  </sheetViews>
  <sheetFormatPr baseColWidth="10" defaultColWidth="11.42578125" defaultRowHeight="12.75" x14ac:dyDescent="0.2"/>
  <cols>
    <col min="1" max="1" width="3" style="20" customWidth="1"/>
    <col min="2" max="2" width="82.140625" style="20" customWidth="1"/>
    <col min="3" max="3" width="7.42578125" style="105" customWidth="1"/>
    <col min="4" max="4" width="8.42578125" style="105" customWidth="1"/>
    <col min="5" max="5" width="8.5703125" style="105" customWidth="1"/>
    <col min="6" max="6" width="7.28515625" style="105" customWidth="1"/>
    <col min="7" max="7" width="8.42578125" style="105" customWidth="1"/>
    <col min="8" max="9" width="8.5703125" style="105" customWidth="1"/>
    <col min="10" max="10" width="8.42578125" style="105" customWidth="1"/>
    <col min="11" max="11" width="8.5703125" style="105" customWidth="1"/>
    <col min="12" max="12" width="8.42578125" style="105" customWidth="1"/>
    <col min="13" max="13" width="8.5703125" style="105" customWidth="1"/>
    <col min="14" max="15" width="7.42578125" style="105" customWidth="1"/>
    <col min="16" max="16" width="9.5703125" style="105" customWidth="1"/>
    <col min="17" max="18" width="7.42578125" style="105" customWidth="1"/>
    <col min="19" max="19" width="9.5703125" style="105" customWidth="1"/>
    <col min="20" max="16384" width="11.42578125" style="20"/>
  </cols>
  <sheetData>
    <row r="1" spans="1:22" x14ac:dyDescent="0.2">
      <c r="A1" s="96"/>
      <c r="B1" s="385" t="s">
        <v>280</v>
      </c>
      <c r="C1" s="386"/>
      <c r="D1" s="386"/>
      <c r="E1" s="386"/>
      <c r="F1" s="386"/>
      <c r="G1" s="386"/>
      <c r="H1" s="386"/>
      <c r="I1" s="386"/>
      <c r="J1" s="386"/>
      <c r="K1" s="386"/>
      <c r="L1" s="386"/>
      <c r="M1" s="386"/>
      <c r="N1" s="386"/>
      <c r="O1" s="386"/>
      <c r="P1" s="386"/>
      <c r="Q1" s="386"/>
      <c r="R1" s="386"/>
      <c r="S1" s="386"/>
    </row>
    <row r="2" spans="1:22" ht="13.5" thickBot="1" x14ac:dyDescent="0.25">
      <c r="A2" s="96"/>
      <c r="B2" s="97"/>
      <c r="C2" s="98" t="s">
        <v>86</v>
      </c>
      <c r="D2" s="98">
        <v>1</v>
      </c>
      <c r="E2" s="98">
        <v>2</v>
      </c>
      <c r="F2" s="98">
        <v>3</v>
      </c>
      <c r="G2" s="98">
        <v>4</v>
      </c>
      <c r="H2" s="98">
        <v>5</v>
      </c>
      <c r="I2" s="98">
        <v>6</v>
      </c>
      <c r="J2" s="98">
        <v>7</v>
      </c>
      <c r="K2" s="98">
        <v>8</v>
      </c>
      <c r="L2" s="98">
        <v>9</v>
      </c>
      <c r="M2" s="98">
        <v>10</v>
      </c>
      <c r="N2" s="98">
        <v>11</v>
      </c>
      <c r="O2" s="98">
        <v>12</v>
      </c>
      <c r="P2" s="98">
        <v>13</v>
      </c>
      <c r="Q2" s="98">
        <v>14</v>
      </c>
      <c r="R2" s="98">
        <v>15</v>
      </c>
      <c r="S2" s="99" t="s">
        <v>87</v>
      </c>
    </row>
    <row r="3" spans="1:22" ht="13.5" thickBot="1" x14ac:dyDescent="0.25">
      <c r="A3" s="101">
        <v>1</v>
      </c>
      <c r="B3" s="102" t="s">
        <v>88</v>
      </c>
      <c r="C3" s="52">
        <v>10</v>
      </c>
      <c r="D3" s="52">
        <v>55</v>
      </c>
      <c r="E3" s="52">
        <v>148</v>
      </c>
      <c r="F3" s="52">
        <v>16</v>
      </c>
      <c r="G3" s="52">
        <v>39</v>
      </c>
      <c r="H3" s="52">
        <v>180</v>
      </c>
      <c r="I3" s="52">
        <v>134</v>
      </c>
      <c r="J3" s="52">
        <v>59</v>
      </c>
      <c r="K3" s="52">
        <v>153</v>
      </c>
      <c r="L3" s="52">
        <v>40</v>
      </c>
      <c r="M3" s="52">
        <v>78</v>
      </c>
      <c r="N3" s="52">
        <v>3</v>
      </c>
      <c r="O3" s="52">
        <v>39</v>
      </c>
      <c r="P3" s="52">
        <v>1263</v>
      </c>
      <c r="Q3" s="52">
        <v>13</v>
      </c>
      <c r="R3" s="52">
        <v>15</v>
      </c>
      <c r="S3" s="104">
        <f t="shared" ref="S3:S71" si="0">SUM(C3:R3)</f>
        <v>2245</v>
      </c>
      <c r="U3" s="387" t="s">
        <v>63</v>
      </c>
      <c r="V3" s="388"/>
    </row>
    <row r="4" spans="1:22" x14ac:dyDescent="0.2">
      <c r="A4" s="101">
        <v>2</v>
      </c>
      <c r="B4" s="102" t="s">
        <v>89</v>
      </c>
      <c r="C4" s="52">
        <v>13</v>
      </c>
      <c r="D4" s="52">
        <v>51</v>
      </c>
      <c r="E4" s="52">
        <v>130</v>
      </c>
      <c r="F4" s="52">
        <v>68</v>
      </c>
      <c r="G4" s="52">
        <v>43</v>
      </c>
      <c r="H4" s="52">
        <v>139</v>
      </c>
      <c r="I4" s="52">
        <v>97</v>
      </c>
      <c r="J4" s="52">
        <v>80</v>
      </c>
      <c r="K4" s="52">
        <v>111</v>
      </c>
      <c r="L4" s="52">
        <v>58</v>
      </c>
      <c r="M4" s="52">
        <v>98</v>
      </c>
      <c r="N4" s="52">
        <v>7</v>
      </c>
      <c r="O4" s="52">
        <v>26</v>
      </c>
      <c r="P4" s="52">
        <v>1608</v>
      </c>
      <c r="Q4" s="52">
        <v>7</v>
      </c>
      <c r="R4" s="52">
        <v>6</v>
      </c>
      <c r="S4" s="104">
        <f t="shared" si="0"/>
        <v>2542</v>
      </c>
    </row>
    <row r="5" spans="1:22" x14ac:dyDescent="0.2">
      <c r="A5" s="101">
        <v>3</v>
      </c>
      <c r="B5" s="102" t="s">
        <v>90</v>
      </c>
      <c r="C5" s="52">
        <v>58</v>
      </c>
      <c r="D5" s="52">
        <v>527</v>
      </c>
      <c r="E5" s="52">
        <v>330</v>
      </c>
      <c r="F5" s="52">
        <v>78</v>
      </c>
      <c r="G5" s="52">
        <v>122</v>
      </c>
      <c r="H5" s="52">
        <v>414</v>
      </c>
      <c r="I5" s="52">
        <v>192</v>
      </c>
      <c r="J5" s="52">
        <v>503</v>
      </c>
      <c r="K5" s="52">
        <v>1035</v>
      </c>
      <c r="L5" s="52">
        <v>828</v>
      </c>
      <c r="M5" s="52">
        <v>617</v>
      </c>
      <c r="N5" s="52">
        <v>28</v>
      </c>
      <c r="O5" s="52">
        <v>61</v>
      </c>
      <c r="P5" s="52">
        <v>4306</v>
      </c>
      <c r="Q5" s="52">
        <v>26</v>
      </c>
      <c r="R5" s="52">
        <v>45</v>
      </c>
      <c r="S5" s="104">
        <f t="shared" si="0"/>
        <v>9170</v>
      </c>
    </row>
    <row r="6" spans="1:22" x14ac:dyDescent="0.2">
      <c r="A6" s="101">
        <v>4</v>
      </c>
      <c r="B6" s="102" t="s">
        <v>91</v>
      </c>
      <c r="C6" s="52">
        <v>34</v>
      </c>
      <c r="D6" s="52">
        <v>80</v>
      </c>
      <c r="E6" s="52">
        <v>224</v>
      </c>
      <c r="F6" s="52">
        <v>39</v>
      </c>
      <c r="G6" s="52">
        <v>103</v>
      </c>
      <c r="H6" s="52">
        <v>480</v>
      </c>
      <c r="I6" s="52">
        <v>218</v>
      </c>
      <c r="J6" s="52">
        <v>109</v>
      </c>
      <c r="K6" s="52">
        <v>438</v>
      </c>
      <c r="L6" s="52">
        <v>133</v>
      </c>
      <c r="M6" s="52">
        <v>184</v>
      </c>
      <c r="N6" s="52">
        <v>8</v>
      </c>
      <c r="O6" s="52">
        <v>44</v>
      </c>
      <c r="P6" s="52">
        <v>2967</v>
      </c>
      <c r="Q6" s="52">
        <v>49</v>
      </c>
      <c r="R6" s="52">
        <v>29</v>
      </c>
      <c r="S6" s="104">
        <f t="shared" si="0"/>
        <v>5139</v>
      </c>
    </row>
    <row r="7" spans="1:22" x14ac:dyDescent="0.2">
      <c r="A7" s="101">
        <v>5</v>
      </c>
      <c r="B7" s="102" t="s">
        <v>92</v>
      </c>
      <c r="C7" s="52">
        <v>27</v>
      </c>
      <c r="D7" s="52">
        <v>156</v>
      </c>
      <c r="E7" s="52">
        <v>348</v>
      </c>
      <c r="F7" s="52">
        <v>52</v>
      </c>
      <c r="G7" s="52">
        <v>142</v>
      </c>
      <c r="H7" s="52">
        <v>688</v>
      </c>
      <c r="I7" s="52">
        <v>265</v>
      </c>
      <c r="J7" s="52">
        <v>123</v>
      </c>
      <c r="K7" s="52">
        <v>500</v>
      </c>
      <c r="L7" s="52">
        <v>233</v>
      </c>
      <c r="M7" s="52">
        <v>297</v>
      </c>
      <c r="N7" s="52">
        <v>16</v>
      </c>
      <c r="O7" s="52">
        <v>105</v>
      </c>
      <c r="P7" s="52">
        <v>3590</v>
      </c>
      <c r="Q7" s="52">
        <v>36</v>
      </c>
      <c r="R7" s="52">
        <v>44</v>
      </c>
      <c r="S7" s="104">
        <f t="shared" si="0"/>
        <v>6622</v>
      </c>
    </row>
    <row r="8" spans="1:22" x14ac:dyDescent="0.2">
      <c r="A8" s="101">
        <v>6</v>
      </c>
      <c r="B8" s="102" t="s">
        <v>93</v>
      </c>
      <c r="C8" s="52">
        <v>11</v>
      </c>
      <c r="D8" s="52">
        <v>142</v>
      </c>
      <c r="E8" s="52">
        <v>229</v>
      </c>
      <c r="F8" s="52">
        <v>78</v>
      </c>
      <c r="G8" s="52">
        <v>129</v>
      </c>
      <c r="H8" s="52">
        <v>383</v>
      </c>
      <c r="I8" s="52">
        <v>146</v>
      </c>
      <c r="J8" s="52">
        <v>148</v>
      </c>
      <c r="K8" s="52">
        <v>356</v>
      </c>
      <c r="L8" s="52">
        <v>139</v>
      </c>
      <c r="M8" s="52">
        <v>219</v>
      </c>
      <c r="N8" s="52">
        <v>21</v>
      </c>
      <c r="O8" s="52">
        <v>105</v>
      </c>
      <c r="P8" s="52">
        <v>3228</v>
      </c>
      <c r="Q8" s="52">
        <v>34</v>
      </c>
      <c r="R8" s="52">
        <v>19</v>
      </c>
      <c r="S8" s="104">
        <f t="shared" si="0"/>
        <v>5387</v>
      </c>
    </row>
    <row r="9" spans="1:22" x14ac:dyDescent="0.2">
      <c r="A9" s="101">
        <v>7</v>
      </c>
      <c r="B9" s="102" t="s">
        <v>94</v>
      </c>
      <c r="C9" s="52">
        <v>126</v>
      </c>
      <c r="D9" s="52">
        <v>1387</v>
      </c>
      <c r="E9" s="52">
        <v>2754</v>
      </c>
      <c r="F9" s="52">
        <v>909</v>
      </c>
      <c r="G9" s="52">
        <v>1502</v>
      </c>
      <c r="H9" s="52">
        <v>5110</v>
      </c>
      <c r="I9" s="52">
        <v>4009</v>
      </c>
      <c r="J9" s="52">
        <v>1919</v>
      </c>
      <c r="K9" s="52">
        <v>6252</v>
      </c>
      <c r="L9" s="52">
        <v>2605</v>
      </c>
      <c r="M9" s="52">
        <v>2687</v>
      </c>
      <c r="N9" s="52">
        <v>200</v>
      </c>
      <c r="O9" s="52">
        <v>920</v>
      </c>
      <c r="P9" s="52">
        <v>38291</v>
      </c>
      <c r="Q9" s="52">
        <v>497</v>
      </c>
      <c r="R9" s="52">
        <v>452</v>
      </c>
      <c r="S9" s="104">
        <f t="shared" si="0"/>
        <v>69620</v>
      </c>
    </row>
    <row r="10" spans="1:22" x14ac:dyDescent="0.2">
      <c r="A10" s="101">
        <v>8</v>
      </c>
      <c r="B10" s="102" t="s">
        <v>95</v>
      </c>
      <c r="C10" s="52">
        <v>60</v>
      </c>
      <c r="D10" s="52">
        <v>240</v>
      </c>
      <c r="E10" s="52">
        <v>393</v>
      </c>
      <c r="F10" s="52">
        <v>96</v>
      </c>
      <c r="G10" s="52">
        <v>190</v>
      </c>
      <c r="H10" s="52">
        <v>1115</v>
      </c>
      <c r="I10" s="52">
        <v>635</v>
      </c>
      <c r="J10" s="52">
        <v>297</v>
      </c>
      <c r="K10" s="52">
        <v>969</v>
      </c>
      <c r="L10" s="52">
        <v>698</v>
      </c>
      <c r="M10" s="52">
        <v>434</v>
      </c>
      <c r="N10" s="52">
        <v>29</v>
      </c>
      <c r="O10" s="52">
        <v>126</v>
      </c>
      <c r="P10" s="52">
        <v>9887</v>
      </c>
      <c r="Q10" s="52">
        <v>46</v>
      </c>
      <c r="R10" s="52">
        <v>58</v>
      </c>
      <c r="S10" s="104">
        <f t="shared" si="0"/>
        <v>15273</v>
      </c>
    </row>
    <row r="11" spans="1:22" x14ac:dyDescent="0.2">
      <c r="A11" s="101">
        <v>9</v>
      </c>
      <c r="B11" s="102" t="s">
        <v>96</v>
      </c>
      <c r="C11" s="52"/>
      <c r="D11" s="52">
        <v>6</v>
      </c>
      <c r="E11" s="52">
        <v>29</v>
      </c>
      <c r="F11" s="52">
        <v>2</v>
      </c>
      <c r="G11" s="52">
        <v>7</v>
      </c>
      <c r="H11" s="52">
        <v>14</v>
      </c>
      <c r="I11" s="52">
        <v>11</v>
      </c>
      <c r="J11" s="52">
        <v>8</v>
      </c>
      <c r="K11" s="52">
        <v>4</v>
      </c>
      <c r="L11" s="52">
        <v>3</v>
      </c>
      <c r="M11" s="52">
        <v>11</v>
      </c>
      <c r="N11" s="52"/>
      <c r="O11" s="52">
        <v>5</v>
      </c>
      <c r="P11" s="52">
        <v>125</v>
      </c>
      <c r="Q11" s="52">
        <v>2</v>
      </c>
      <c r="R11" s="52">
        <v>3</v>
      </c>
      <c r="S11" s="104">
        <f t="shared" si="0"/>
        <v>230</v>
      </c>
    </row>
    <row r="12" spans="1:22" x14ac:dyDescent="0.2">
      <c r="A12" s="101">
        <v>10</v>
      </c>
      <c r="B12" s="102" t="s">
        <v>97</v>
      </c>
      <c r="C12" s="52">
        <v>1</v>
      </c>
      <c r="D12" s="52">
        <v>23</v>
      </c>
      <c r="E12" s="52">
        <v>57</v>
      </c>
      <c r="F12" s="52">
        <v>10</v>
      </c>
      <c r="G12" s="52">
        <v>23</v>
      </c>
      <c r="H12" s="52">
        <v>113</v>
      </c>
      <c r="I12" s="52">
        <v>32</v>
      </c>
      <c r="J12" s="52">
        <v>31</v>
      </c>
      <c r="K12" s="52">
        <v>62</v>
      </c>
      <c r="L12" s="52">
        <v>18</v>
      </c>
      <c r="M12" s="52">
        <v>45</v>
      </c>
      <c r="N12" s="52">
        <v>1</v>
      </c>
      <c r="O12" s="52">
        <v>10</v>
      </c>
      <c r="P12" s="52">
        <v>669</v>
      </c>
      <c r="Q12" s="52">
        <v>9</v>
      </c>
      <c r="R12" s="52">
        <v>4</v>
      </c>
      <c r="S12" s="104">
        <f t="shared" si="0"/>
        <v>1108</v>
      </c>
    </row>
    <row r="13" spans="1:22" x14ac:dyDescent="0.2">
      <c r="A13" s="101">
        <v>11</v>
      </c>
      <c r="B13" s="102" t="s">
        <v>98</v>
      </c>
      <c r="C13" s="52">
        <v>45</v>
      </c>
      <c r="D13" s="52">
        <v>304</v>
      </c>
      <c r="E13" s="52">
        <v>697</v>
      </c>
      <c r="F13" s="52">
        <v>116</v>
      </c>
      <c r="G13" s="52">
        <v>405</v>
      </c>
      <c r="H13" s="52">
        <v>1522</v>
      </c>
      <c r="I13" s="52">
        <v>447</v>
      </c>
      <c r="J13" s="52">
        <v>284</v>
      </c>
      <c r="K13" s="52">
        <v>967</v>
      </c>
      <c r="L13" s="52">
        <v>483</v>
      </c>
      <c r="M13" s="52">
        <v>341</v>
      </c>
      <c r="N13" s="52">
        <v>17</v>
      </c>
      <c r="O13" s="52">
        <v>185</v>
      </c>
      <c r="P13" s="52">
        <v>7341</v>
      </c>
      <c r="Q13" s="52">
        <v>75</v>
      </c>
      <c r="R13" s="52">
        <v>92</v>
      </c>
      <c r="S13" s="104">
        <f t="shared" si="0"/>
        <v>13321</v>
      </c>
    </row>
    <row r="14" spans="1:22" x14ac:dyDescent="0.2">
      <c r="A14" s="101">
        <v>12</v>
      </c>
      <c r="B14" s="102" t="s">
        <v>99</v>
      </c>
      <c r="C14" s="52">
        <v>8</v>
      </c>
      <c r="D14" s="52">
        <v>12</v>
      </c>
      <c r="E14" s="52">
        <v>18</v>
      </c>
      <c r="F14" s="52">
        <v>6</v>
      </c>
      <c r="G14" s="52">
        <v>12</v>
      </c>
      <c r="H14" s="52">
        <v>131</v>
      </c>
      <c r="I14" s="52">
        <v>39</v>
      </c>
      <c r="J14" s="52">
        <v>31</v>
      </c>
      <c r="K14" s="52">
        <v>49</v>
      </c>
      <c r="L14" s="52">
        <v>38</v>
      </c>
      <c r="M14" s="52">
        <v>32</v>
      </c>
      <c r="N14" s="52">
        <v>2</v>
      </c>
      <c r="O14" s="52">
        <v>27</v>
      </c>
      <c r="P14" s="52">
        <v>698</v>
      </c>
      <c r="Q14" s="52">
        <v>2</v>
      </c>
      <c r="R14" s="52"/>
      <c r="S14" s="104">
        <f t="shared" si="0"/>
        <v>1105</v>
      </c>
    </row>
    <row r="15" spans="1:22" x14ac:dyDescent="0.2">
      <c r="A15" s="101">
        <v>13</v>
      </c>
      <c r="B15" s="102" t="s">
        <v>100</v>
      </c>
      <c r="C15" s="52"/>
      <c r="D15" s="52">
        <v>6</v>
      </c>
      <c r="E15" s="52">
        <v>23</v>
      </c>
      <c r="F15" s="52">
        <v>4</v>
      </c>
      <c r="G15" s="52">
        <v>4</v>
      </c>
      <c r="H15" s="52">
        <v>9</v>
      </c>
      <c r="I15" s="52">
        <v>17</v>
      </c>
      <c r="J15" s="52">
        <v>10</v>
      </c>
      <c r="K15" s="52">
        <v>14</v>
      </c>
      <c r="L15" s="52">
        <v>2</v>
      </c>
      <c r="M15" s="52">
        <v>13</v>
      </c>
      <c r="N15" s="52"/>
      <c r="O15" s="52">
        <v>2</v>
      </c>
      <c r="P15" s="52">
        <v>177</v>
      </c>
      <c r="Q15" s="52"/>
      <c r="R15" s="52">
        <v>1</v>
      </c>
      <c r="S15" s="104">
        <f t="shared" si="0"/>
        <v>282</v>
      </c>
    </row>
    <row r="16" spans="1:22" x14ac:dyDescent="0.2">
      <c r="A16" s="101">
        <v>14</v>
      </c>
      <c r="B16" s="102" t="s">
        <v>101</v>
      </c>
      <c r="C16" s="52">
        <v>6</v>
      </c>
      <c r="D16" s="52">
        <v>20</v>
      </c>
      <c r="E16" s="52">
        <v>50</v>
      </c>
      <c r="F16" s="52">
        <v>13</v>
      </c>
      <c r="G16" s="52">
        <v>18</v>
      </c>
      <c r="H16" s="52">
        <v>59</v>
      </c>
      <c r="I16" s="52">
        <v>24</v>
      </c>
      <c r="J16" s="52">
        <v>21</v>
      </c>
      <c r="K16" s="52">
        <v>54</v>
      </c>
      <c r="L16" s="52">
        <v>31</v>
      </c>
      <c r="M16" s="52">
        <v>29</v>
      </c>
      <c r="N16" s="52"/>
      <c r="O16" s="52">
        <v>12</v>
      </c>
      <c r="P16" s="52">
        <v>495</v>
      </c>
      <c r="Q16" s="52">
        <v>7</v>
      </c>
      <c r="R16" s="52">
        <v>6</v>
      </c>
      <c r="S16" s="104">
        <f t="shared" si="0"/>
        <v>845</v>
      </c>
    </row>
    <row r="17" spans="1:19" x14ac:dyDescent="0.2">
      <c r="A17" s="101">
        <v>15</v>
      </c>
      <c r="B17" s="102" t="s">
        <v>102</v>
      </c>
      <c r="C17" s="52">
        <v>7</v>
      </c>
      <c r="D17" s="52">
        <v>42</v>
      </c>
      <c r="E17" s="52">
        <v>56</v>
      </c>
      <c r="F17" s="52">
        <v>12</v>
      </c>
      <c r="G17" s="52">
        <v>24</v>
      </c>
      <c r="H17" s="52">
        <v>122</v>
      </c>
      <c r="I17" s="52">
        <v>49</v>
      </c>
      <c r="J17" s="52">
        <v>31</v>
      </c>
      <c r="K17" s="52">
        <v>90</v>
      </c>
      <c r="L17" s="52">
        <v>49</v>
      </c>
      <c r="M17" s="52">
        <v>58</v>
      </c>
      <c r="N17" s="52">
        <v>11</v>
      </c>
      <c r="O17" s="52">
        <v>9</v>
      </c>
      <c r="P17" s="52">
        <v>1095</v>
      </c>
      <c r="Q17" s="52">
        <v>10</v>
      </c>
      <c r="R17" s="52">
        <v>9</v>
      </c>
      <c r="S17" s="104">
        <f t="shared" si="0"/>
        <v>1674</v>
      </c>
    </row>
    <row r="18" spans="1:19" x14ac:dyDescent="0.2">
      <c r="A18" s="101">
        <v>16</v>
      </c>
      <c r="B18" s="102" t="s">
        <v>103</v>
      </c>
      <c r="C18" s="52">
        <v>11</v>
      </c>
      <c r="D18" s="52">
        <v>44</v>
      </c>
      <c r="E18" s="52">
        <v>95</v>
      </c>
      <c r="F18" s="52">
        <v>28</v>
      </c>
      <c r="G18" s="52">
        <v>37</v>
      </c>
      <c r="H18" s="52">
        <v>141</v>
      </c>
      <c r="I18" s="52">
        <v>67</v>
      </c>
      <c r="J18" s="52">
        <v>41</v>
      </c>
      <c r="K18" s="52">
        <v>152</v>
      </c>
      <c r="L18" s="52">
        <v>72</v>
      </c>
      <c r="M18" s="52">
        <v>96</v>
      </c>
      <c r="N18" s="52">
        <v>3</v>
      </c>
      <c r="O18" s="52">
        <v>12</v>
      </c>
      <c r="P18" s="52">
        <v>1034</v>
      </c>
      <c r="Q18" s="52">
        <v>11</v>
      </c>
      <c r="R18" s="52">
        <v>3</v>
      </c>
      <c r="S18" s="104">
        <f t="shared" si="0"/>
        <v>1847</v>
      </c>
    </row>
    <row r="19" spans="1:19" x14ac:dyDescent="0.2">
      <c r="A19" s="101">
        <v>17</v>
      </c>
      <c r="B19" s="102" t="s">
        <v>104</v>
      </c>
      <c r="C19" s="52">
        <v>9</v>
      </c>
      <c r="D19" s="52">
        <v>42</v>
      </c>
      <c r="E19" s="52">
        <v>68</v>
      </c>
      <c r="F19" s="52">
        <v>13</v>
      </c>
      <c r="G19" s="52">
        <v>46</v>
      </c>
      <c r="H19" s="52">
        <v>175</v>
      </c>
      <c r="I19" s="52">
        <v>60</v>
      </c>
      <c r="J19" s="52">
        <v>39</v>
      </c>
      <c r="K19" s="52">
        <v>162</v>
      </c>
      <c r="L19" s="52">
        <v>48</v>
      </c>
      <c r="M19" s="52">
        <v>73</v>
      </c>
      <c r="N19" s="52">
        <v>6</v>
      </c>
      <c r="O19" s="52">
        <v>21</v>
      </c>
      <c r="P19" s="52">
        <v>1122</v>
      </c>
      <c r="Q19" s="52">
        <v>13</v>
      </c>
      <c r="R19" s="52">
        <v>9</v>
      </c>
      <c r="S19" s="104">
        <f t="shared" si="0"/>
        <v>1906</v>
      </c>
    </row>
    <row r="20" spans="1:19" x14ac:dyDescent="0.2">
      <c r="A20" s="101">
        <v>18</v>
      </c>
      <c r="B20" s="102" t="s">
        <v>105</v>
      </c>
      <c r="C20" s="52">
        <v>33</v>
      </c>
      <c r="D20" s="52">
        <v>66</v>
      </c>
      <c r="E20" s="52">
        <v>144</v>
      </c>
      <c r="F20" s="52">
        <v>6</v>
      </c>
      <c r="G20" s="52">
        <v>38</v>
      </c>
      <c r="H20" s="52">
        <v>227</v>
      </c>
      <c r="I20" s="52">
        <v>104</v>
      </c>
      <c r="J20" s="52">
        <v>41</v>
      </c>
      <c r="K20" s="52">
        <v>97</v>
      </c>
      <c r="L20" s="52">
        <v>58</v>
      </c>
      <c r="M20" s="52">
        <v>86</v>
      </c>
      <c r="N20" s="52">
        <v>2</v>
      </c>
      <c r="O20" s="52">
        <v>21</v>
      </c>
      <c r="P20" s="52">
        <v>2982</v>
      </c>
      <c r="Q20" s="52">
        <v>8</v>
      </c>
      <c r="R20" s="52">
        <v>21</v>
      </c>
      <c r="S20" s="104">
        <f t="shared" si="0"/>
        <v>3934</v>
      </c>
    </row>
    <row r="21" spans="1:19" x14ac:dyDescent="0.2">
      <c r="A21" s="101">
        <v>19</v>
      </c>
      <c r="B21" s="102" t="s">
        <v>106</v>
      </c>
      <c r="C21" s="52">
        <v>216</v>
      </c>
      <c r="D21" s="52">
        <v>1329</v>
      </c>
      <c r="E21" s="52">
        <v>2650</v>
      </c>
      <c r="F21" s="52">
        <v>529</v>
      </c>
      <c r="G21" s="52">
        <v>518</v>
      </c>
      <c r="H21" s="52">
        <v>1815</v>
      </c>
      <c r="I21" s="52">
        <v>2572</v>
      </c>
      <c r="J21" s="52">
        <v>711</v>
      </c>
      <c r="K21" s="52">
        <v>2905</v>
      </c>
      <c r="L21" s="52">
        <v>1190</v>
      </c>
      <c r="M21" s="52">
        <v>2078</v>
      </c>
      <c r="N21" s="52">
        <v>72</v>
      </c>
      <c r="O21" s="52">
        <v>259</v>
      </c>
      <c r="P21" s="52">
        <v>56921</v>
      </c>
      <c r="Q21" s="52">
        <v>399</v>
      </c>
      <c r="R21" s="52">
        <v>275</v>
      </c>
      <c r="S21" s="104">
        <f t="shared" si="0"/>
        <v>74439</v>
      </c>
    </row>
    <row r="22" spans="1:19" x14ac:dyDescent="0.2">
      <c r="A22" s="101">
        <v>20</v>
      </c>
      <c r="B22" s="102" t="s">
        <v>107</v>
      </c>
      <c r="C22" s="52">
        <v>1</v>
      </c>
      <c r="D22" s="52">
        <v>4</v>
      </c>
      <c r="E22" s="52">
        <v>16</v>
      </c>
      <c r="F22" s="52">
        <v>4</v>
      </c>
      <c r="G22" s="52">
        <v>8</v>
      </c>
      <c r="H22" s="52">
        <v>50</v>
      </c>
      <c r="I22" s="52">
        <v>58</v>
      </c>
      <c r="J22" s="52">
        <v>8</v>
      </c>
      <c r="K22" s="52">
        <v>21</v>
      </c>
      <c r="L22" s="52">
        <v>9</v>
      </c>
      <c r="M22" s="52">
        <v>14</v>
      </c>
      <c r="N22" s="52"/>
      <c r="O22" s="52">
        <v>11</v>
      </c>
      <c r="P22" s="52">
        <v>416</v>
      </c>
      <c r="Q22" s="52">
        <v>2</v>
      </c>
      <c r="R22" s="52">
        <v>3</v>
      </c>
      <c r="S22" s="104">
        <f t="shared" si="0"/>
        <v>625</v>
      </c>
    </row>
    <row r="23" spans="1:19" x14ac:dyDescent="0.2">
      <c r="A23" s="101">
        <v>21</v>
      </c>
      <c r="B23" s="102" t="s">
        <v>108</v>
      </c>
      <c r="C23" s="52">
        <v>250</v>
      </c>
      <c r="D23" s="52">
        <v>2327</v>
      </c>
      <c r="E23" s="52">
        <v>4556</v>
      </c>
      <c r="F23" s="52">
        <v>1111</v>
      </c>
      <c r="G23" s="52">
        <v>2437</v>
      </c>
      <c r="H23" s="52">
        <v>11293</v>
      </c>
      <c r="I23" s="52">
        <v>6766</v>
      </c>
      <c r="J23" s="52">
        <v>3485</v>
      </c>
      <c r="K23" s="52">
        <v>11226</v>
      </c>
      <c r="L23" s="52">
        <v>5540</v>
      </c>
      <c r="M23" s="52">
        <v>6371</v>
      </c>
      <c r="N23" s="52">
        <v>386</v>
      </c>
      <c r="O23" s="52">
        <v>1674</v>
      </c>
      <c r="P23" s="52">
        <v>90562</v>
      </c>
      <c r="Q23" s="52">
        <v>1555</v>
      </c>
      <c r="R23" s="52">
        <v>952</v>
      </c>
      <c r="S23" s="104">
        <f t="shared" si="0"/>
        <v>150491</v>
      </c>
    </row>
    <row r="24" spans="1:19" x14ac:dyDescent="0.2">
      <c r="A24" s="101">
        <v>22</v>
      </c>
      <c r="B24" s="102" t="s">
        <v>109</v>
      </c>
      <c r="C24" s="52">
        <v>2</v>
      </c>
      <c r="D24" s="52">
        <v>40</v>
      </c>
      <c r="E24" s="52">
        <v>72</v>
      </c>
      <c r="F24" s="52">
        <v>31</v>
      </c>
      <c r="G24" s="52">
        <v>35</v>
      </c>
      <c r="H24" s="52">
        <v>95</v>
      </c>
      <c r="I24" s="52">
        <v>68</v>
      </c>
      <c r="J24" s="52">
        <v>31</v>
      </c>
      <c r="K24" s="52">
        <v>96</v>
      </c>
      <c r="L24" s="52">
        <v>41</v>
      </c>
      <c r="M24" s="52">
        <v>91</v>
      </c>
      <c r="N24" s="52">
        <v>7</v>
      </c>
      <c r="O24" s="52">
        <v>33</v>
      </c>
      <c r="P24" s="52">
        <v>839</v>
      </c>
      <c r="Q24" s="52">
        <v>7</v>
      </c>
      <c r="R24" s="52">
        <v>6</v>
      </c>
      <c r="S24" s="104">
        <f t="shared" si="0"/>
        <v>1494</v>
      </c>
    </row>
    <row r="25" spans="1:19" x14ac:dyDescent="0.2">
      <c r="A25" s="101">
        <v>23</v>
      </c>
      <c r="B25" s="102" t="s">
        <v>110</v>
      </c>
      <c r="C25" s="52">
        <v>347</v>
      </c>
      <c r="D25" s="52">
        <v>2455</v>
      </c>
      <c r="E25" s="52">
        <v>3646</v>
      </c>
      <c r="F25" s="52">
        <v>978</v>
      </c>
      <c r="G25" s="52">
        <v>1348</v>
      </c>
      <c r="H25" s="52">
        <v>5175</v>
      </c>
      <c r="I25" s="52">
        <v>3310</v>
      </c>
      <c r="J25" s="52">
        <v>1855</v>
      </c>
      <c r="K25" s="52">
        <v>7006</v>
      </c>
      <c r="L25" s="52">
        <v>3636</v>
      </c>
      <c r="M25" s="52">
        <v>4900</v>
      </c>
      <c r="N25" s="52">
        <v>298</v>
      </c>
      <c r="O25" s="52">
        <v>555</v>
      </c>
      <c r="P25" s="52">
        <v>46206</v>
      </c>
      <c r="Q25" s="52">
        <v>620</v>
      </c>
      <c r="R25" s="52">
        <v>489</v>
      </c>
      <c r="S25" s="104">
        <f t="shared" si="0"/>
        <v>82824</v>
      </c>
    </row>
    <row r="26" spans="1:19" x14ac:dyDescent="0.2">
      <c r="A26" s="101">
        <v>24</v>
      </c>
      <c r="B26" s="102" t="s">
        <v>111</v>
      </c>
      <c r="C26" s="52">
        <v>18</v>
      </c>
      <c r="D26" s="52">
        <v>35</v>
      </c>
      <c r="E26" s="52">
        <v>293</v>
      </c>
      <c r="F26" s="52">
        <v>11</v>
      </c>
      <c r="G26" s="52">
        <v>32</v>
      </c>
      <c r="H26" s="52">
        <v>195</v>
      </c>
      <c r="I26" s="52">
        <v>169</v>
      </c>
      <c r="J26" s="52">
        <v>86</v>
      </c>
      <c r="K26" s="52">
        <v>207</v>
      </c>
      <c r="L26" s="52">
        <v>90</v>
      </c>
      <c r="M26" s="52">
        <v>107</v>
      </c>
      <c r="N26" s="52">
        <v>7</v>
      </c>
      <c r="O26" s="52">
        <v>14</v>
      </c>
      <c r="P26" s="52">
        <v>2597</v>
      </c>
      <c r="Q26" s="52">
        <v>11</v>
      </c>
      <c r="R26" s="52">
        <v>29</v>
      </c>
      <c r="S26" s="104">
        <f t="shared" si="0"/>
        <v>3901</v>
      </c>
    </row>
    <row r="27" spans="1:19" ht="21" x14ac:dyDescent="0.2">
      <c r="A27" s="101">
        <v>25</v>
      </c>
      <c r="B27" s="102" t="s">
        <v>112</v>
      </c>
      <c r="C27" s="52">
        <v>13</v>
      </c>
      <c r="D27" s="52">
        <v>53</v>
      </c>
      <c r="E27" s="52">
        <v>110</v>
      </c>
      <c r="F27" s="52">
        <v>13</v>
      </c>
      <c r="G27" s="52">
        <v>50</v>
      </c>
      <c r="H27" s="52">
        <v>322</v>
      </c>
      <c r="I27" s="52">
        <v>92</v>
      </c>
      <c r="J27" s="52">
        <v>66</v>
      </c>
      <c r="K27" s="52">
        <v>185</v>
      </c>
      <c r="L27" s="52">
        <v>102</v>
      </c>
      <c r="M27" s="52">
        <v>114</v>
      </c>
      <c r="N27" s="52">
        <v>4</v>
      </c>
      <c r="O27" s="52">
        <v>41</v>
      </c>
      <c r="P27" s="52">
        <v>2396</v>
      </c>
      <c r="Q27" s="52">
        <v>18</v>
      </c>
      <c r="R27" s="52">
        <v>10</v>
      </c>
      <c r="S27" s="104">
        <f t="shared" si="0"/>
        <v>3589</v>
      </c>
    </row>
    <row r="28" spans="1:19" ht="21" x14ac:dyDescent="0.2">
      <c r="A28" s="101">
        <v>26</v>
      </c>
      <c r="B28" s="102" t="s">
        <v>113</v>
      </c>
      <c r="C28" s="52">
        <v>40</v>
      </c>
      <c r="D28" s="52">
        <v>364</v>
      </c>
      <c r="E28" s="52">
        <v>547</v>
      </c>
      <c r="F28" s="52">
        <v>90</v>
      </c>
      <c r="G28" s="52">
        <v>285</v>
      </c>
      <c r="H28" s="52">
        <v>840</v>
      </c>
      <c r="I28" s="52">
        <v>351</v>
      </c>
      <c r="J28" s="52">
        <v>238</v>
      </c>
      <c r="K28" s="52">
        <v>1238</v>
      </c>
      <c r="L28" s="52">
        <v>382</v>
      </c>
      <c r="M28" s="52">
        <v>618</v>
      </c>
      <c r="N28" s="52">
        <v>33</v>
      </c>
      <c r="O28" s="52">
        <v>123</v>
      </c>
      <c r="P28" s="52">
        <v>3843</v>
      </c>
      <c r="Q28" s="52">
        <v>106</v>
      </c>
      <c r="R28" s="52">
        <v>78</v>
      </c>
      <c r="S28" s="104">
        <f t="shared" si="0"/>
        <v>9176</v>
      </c>
    </row>
    <row r="29" spans="1:19" x14ac:dyDescent="0.2">
      <c r="A29" s="101">
        <v>27</v>
      </c>
      <c r="B29" s="102" t="s">
        <v>114</v>
      </c>
      <c r="C29" s="52">
        <v>1</v>
      </c>
      <c r="D29" s="52">
        <v>10</v>
      </c>
      <c r="E29" s="52">
        <v>43</v>
      </c>
      <c r="F29" s="52">
        <v>8</v>
      </c>
      <c r="G29" s="52">
        <v>21</v>
      </c>
      <c r="H29" s="52">
        <v>92</v>
      </c>
      <c r="I29" s="52">
        <v>31</v>
      </c>
      <c r="J29" s="52">
        <v>20</v>
      </c>
      <c r="K29" s="52">
        <v>80</v>
      </c>
      <c r="L29" s="52">
        <v>42</v>
      </c>
      <c r="M29" s="52">
        <v>38</v>
      </c>
      <c r="N29" s="52">
        <v>4</v>
      </c>
      <c r="O29" s="52">
        <v>18</v>
      </c>
      <c r="P29" s="52">
        <v>453</v>
      </c>
      <c r="Q29" s="52">
        <v>7</v>
      </c>
      <c r="R29" s="52">
        <v>4</v>
      </c>
      <c r="S29" s="104">
        <f t="shared" si="0"/>
        <v>872</v>
      </c>
    </row>
    <row r="30" spans="1:19" x14ac:dyDescent="0.2">
      <c r="A30" s="101">
        <v>28</v>
      </c>
      <c r="B30" s="102" t="s">
        <v>115</v>
      </c>
      <c r="C30" s="52">
        <v>8</v>
      </c>
      <c r="D30" s="52">
        <v>62</v>
      </c>
      <c r="E30" s="52">
        <v>91</v>
      </c>
      <c r="F30" s="52">
        <v>29</v>
      </c>
      <c r="G30" s="52">
        <v>60</v>
      </c>
      <c r="H30" s="52">
        <v>401</v>
      </c>
      <c r="I30" s="52">
        <v>215</v>
      </c>
      <c r="J30" s="52">
        <v>68</v>
      </c>
      <c r="K30" s="52">
        <v>313</v>
      </c>
      <c r="L30" s="52">
        <v>127</v>
      </c>
      <c r="M30" s="52">
        <v>137</v>
      </c>
      <c r="N30" s="52">
        <v>4</v>
      </c>
      <c r="O30" s="52">
        <v>49</v>
      </c>
      <c r="P30" s="52">
        <v>1822</v>
      </c>
      <c r="Q30" s="52">
        <v>27</v>
      </c>
      <c r="R30" s="52">
        <v>17</v>
      </c>
      <c r="S30" s="104">
        <f t="shared" si="0"/>
        <v>3430</v>
      </c>
    </row>
    <row r="31" spans="1:19" x14ac:dyDescent="0.2">
      <c r="A31" s="101">
        <v>29</v>
      </c>
      <c r="B31" s="102" t="s">
        <v>116</v>
      </c>
      <c r="C31" s="52">
        <v>32</v>
      </c>
      <c r="D31" s="52">
        <v>37</v>
      </c>
      <c r="E31" s="52">
        <v>103</v>
      </c>
      <c r="F31" s="52">
        <v>7</v>
      </c>
      <c r="G31" s="52">
        <v>121</v>
      </c>
      <c r="H31" s="52">
        <v>378</v>
      </c>
      <c r="I31" s="52">
        <v>457</v>
      </c>
      <c r="J31" s="52">
        <v>68</v>
      </c>
      <c r="K31" s="52">
        <v>232</v>
      </c>
      <c r="L31" s="52">
        <v>81</v>
      </c>
      <c r="M31" s="52">
        <v>56</v>
      </c>
      <c r="N31" s="52">
        <v>11</v>
      </c>
      <c r="O31" s="52">
        <v>39</v>
      </c>
      <c r="P31" s="52">
        <v>5256</v>
      </c>
      <c r="Q31" s="52">
        <v>4</v>
      </c>
      <c r="R31" s="52">
        <v>11</v>
      </c>
      <c r="S31" s="104">
        <f t="shared" si="0"/>
        <v>6893</v>
      </c>
    </row>
    <row r="32" spans="1:19" x14ac:dyDescent="0.2">
      <c r="A32" s="101">
        <v>30</v>
      </c>
      <c r="B32" s="102" t="s">
        <v>117</v>
      </c>
      <c r="C32" s="52">
        <v>11</v>
      </c>
      <c r="D32" s="52">
        <v>65</v>
      </c>
      <c r="E32" s="52">
        <v>109</v>
      </c>
      <c r="F32" s="52">
        <v>51</v>
      </c>
      <c r="G32" s="52">
        <v>61</v>
      </c>
      <c r="H32" s="52">
        <v>187</v>
      </c>
      <c r="I32" s="52">
        <v>86</v>
      </c>
      <c r="J32" s="52">
        <v>59</v>
      </c>
      <c r="K32" s="52">
        <v>314</v>
      </c>
      <c r="L32" s="52">
        <v>98</v>
      </c>
      <c r="M32" s="52">
        <v>107</v>
      </c>
      <c r="N32" s="52">
        <v>9</v>
      </c>
      <c r="O32" s="52">
        <v>44</v>
      </c>
      <c r="P32" s="52">
        <v>1872</v>
      </c>
      <c r="Q32" s="52">
        <v>10</v>
      </c>
      <c r="R32" s="52">
        <v>12</v>
      </c>
      <c r="S32" s="104">
        <f t="shared" si="0"/>
        <v>3095</v>
      </c>
    </row>
    <row r="33" spans="1:19" x14ac:dyDescent="0.2">
      <c r="A33" s="101">
        <v>31</v>
      </c>
      <c r="B33" s="102" t="s">
        <v>118</v>
      </c>
      <c r="C33" s="52">
        <v>9</v>
      </c>
      <c r="D33" s="52">
        <v>55</v>
      </c>
      <c r="E33" s="52">
        <v>156</v>
      </c>
      <c r="F33" s="52">
        <v>56</v>
      </c>
      <c r="G33" s="52">
        <v>118</v>
      </c>
      <c r="H33" s="52">
        <v>280</v>
      </c>
      <c r="I33" s="52">
        <v>95</v>
      </c>
      <c r="J33" s="52">
        <v>77</v>
      </c>
      <c r="K33" s="52">
        <v>318</v>
      </c>
      <c r="L33" s="52">
        <v>159</v>
      </c>
      <c r="M33" s="52">
        <v>93</v>
      </c>
      <c r="N33" s="52">
        <v>6</v>
      </c>
      <c r="O33" s="52">
        <v>49</v>
      </c>
      <c r="P33" s="52">
        <v>1693</v>
      </c>
      <c r="Q33" s="52">
        <v>18</v>
      </c>
      <c r="R33" s="52">
        <v>14</v>
      </c>
      <c r="S33" s="104">
        <f t="shared" si="0"/>
        <v>3196</v>
      </c>
    </row>
    <row r="34" spans="1:19" x14ac:dyDescent="0.2">
      <c r="A34" s="101">
        <v>32</v>
      </c>
      <c r="B34" s="102" t="s">
        <v>119</v>
      </c>
      <c r="C34" s="52">
        <v>1</v>
      </c>
      <c r="D34" s="52">
        <v>31</v>
      </c>
      <c r="E34" s="52">
        <v>50</v>
      </c>
      <c r="F34" s="52">
        <v>17</v>
      </c>
      <c r="G34" s="52">
        <v>29</v>
      </c>
      <c r="H34" s="52">
        <v>92</v>
      </c>
      <c r="I34" s="52">
        <v>53</v>
      </c>
      <c r="J34" s="52">
        <v>28</v>
      </c>
      <c r="K34" s="52">
        <v>82</v>
      </c>
      <c r="L34" s="52">
        <v>49</v>
      </c>
      <c r="M34" s="52">
        <v>26</v>
      </c>
      <c r="N34" s="52">
        <v>5</v>
      </c>
      <c r="O34" s="52">
        <v>13</v>
      </c>
      <c r="P34" s="52">
        <v>574</v>
      </c>
      <c r="Q34" s="52">
        <v>8</v>
      </c>
      <c r="R34" s="52">
        <v>12</v>
      </c>
      <c r="S34" s="104">
        <f t="shared" si="0"/>
        <v>1070</v>
      </c>
    </row>
    <row r="35" spans="1:19" x14ac:dyDescent="0.2">
      <c r="A35" s="101">
        <v>33</v>
      </c>
      <c r="B35" s="102" t="s">
        <v>120</v>
      </c>
      <c r="C35" s="52"/>
      <c r="D35" s="52">
        <v>2</v>
      </c>
      <c r="E35" s="52">
        <v>7</v>
      </c>
      <c r="F35" s="52">
        <v>1</v>
      </c>
      <c r="G35" s="52"/>
      <c r="H35" s="52">
        <v>12</v>
      </c>
      <c r="I35" s="52">
        <v>10</v>
      </c>
      <c r="J35" s="52">
        <v>1</v>
      </c>
      <c r="K35" s="52">
        <v>6</v>
      </c>
      <c r="L35" s="52">
        <v>10</v>
      </c>
      <c r="M35" s="52">
        <v>5</v>
      </c>
      <c r="N35" s="52">
        <v>1</v>
      </c>
      <c r="O35" s="52"/>
      <c r="P35" s="52">
        <v>154</v>
      </c>
      <c r="Q35" s="52">
        <v>1</v>
      </c>
      <c r="R35" s="52"/>
      <c r="S35" s="104">
        <f t="shared" si="0"/>
        <v>210</v>
      </c>
    </row>
    <row r="36" spans="1:19" x14ac:dyDescent="0.2">
      <c r="A36" s="101">
        <v>34</v>
      </c>
      <c r="B36" s="102" t="s">
        <v>121</v>
      </c>
      <c r="C36" s="52">
        <v>674</v>
      </c>
      <c r="D36" s="52">
        <v>4047</v>
      </c>
      <c r="E36" s="52">
        <v>4357</v>
      </c>
      <c r="F36" s="52">
        <v>743</v>
      </c>
      <c r="G36" s="52">
        <v>2415</v>
      </c>
      <c r="H36" s="52">
        <v>8221</v>
      </c>
      <c r="I36" s="52">
        <v>4745</v>
      </c>
      <c r="J36" s="52">
        <v>3986</v>
      </c>
      <c r="K36" s="52">
        <v>9234</v>
      </c>
      <c r="L36" s="52">
        <v>5722</v>
      </c>
      <c r="M36" s="52">
        <v>8194</v>
      </c>
      <c r="N36" s="52">
        <v>673</v>
      </c>
      <c r="O36" s="52">
        <v>1400</v>
      </c>
      <c r="P36" s="52">
        <v>81245</v>
      </c>
      <c r="Q36" s="52">
        <v>1495</v>
      </c>
      <c r="R36" s="52">
        <v>813</v>
      </c>
      <c r="S36" s="104">
        <f t="shared" si="0"/>
        <v>137964</v>
      </c>
    </row>
    <row r="37" spans="1:19" ht="21" x14ac:dyDescent="0.2">
      <c r="A37" s="101">
        <v>35</v>
      </c>
      <c r="B37" s="102" t="s">
        <v>122</v>
      </c>
      <c r="C37" s="52">
        <v>2</v>
      </c>
      <c r="D37" s="52">
        <v>73</v>
      </c>
      <c r="E37" s="52">
        <v>196</v>
      </c>
      <c r="F37" s="52">
        <v>11</v>
      </c>
      <c r="G37" s="52">
        <v>53</v>
      </c>
      <c r="H37" s="52">
        <v>184</v>
      </c>
      <c r="I37" s="52">
        <v>59</v>
      </c>
      <c r="J37" s="52">
        <v>17</v>
      </c>
      <c r="K37" s="52">
        <v>146</v>
      </c>
      <c r="L37" s="52">
        <v>68</v>
      </c>
      <c r="M37" s="52">
        <v>40</v>
      </c>
      <c r="N37" s="52">
        <v>7</v>
      </c>
      <c r="O37" s="52">
        <v>42</v>
      </c>
      <c r="P37" s="52">
        <v>832</v>
      </c>
      <c r="Q37" s="52">
        <v>6</v>
      </c>
      <c r="R37" s="52">
        <v>25</v>
      </c>
      <c r="S37" s="104">
        <f t="shared" si="0"/>
        <v>1761</v>
      </c>
    </row>
    <row r="38" spans="1:19" x14ac:dyDescent="0.2">
      <c r="A38" s="101">
        <v>36</v>
      </c>
      <c r="B38" s="102" t="s">
        <v>123</v>
      </c>
      <c r="C38" s="52">
        <v>3</v>
      </c>
      <c r="D38" s="52">
        <v>17</v>
      </c>
      <c r="E38" s="52">
        <v>36</v>
      </c>
      <c r="F38" s="52">
        <v>4</v>
      </c>
      <c r="G38" s="52">
        <v>17</v>
      </c>
      <c r="H38" s="52">
        <v>121</v>
      </c>
      <c r="I38" s="52">
        <v>116</v>
      </c>
      <c r="J38" s="52">
        <v>13</v>
      </c>
      <c r="K38" s="52">
        <v>51</v>
      </c>
      <c r="L38" s="52">
        <v>19</v>
      </c>
      <c r="M38" s="52">
        <v>22</v>
      </c>
      <c r="N38" s="52">
        <v>2</v>
      </c>
      <c r="O38" s="52">
        <v>11</v>
      </c>
      <c r="P38" s="52">
        <v>444</v>
      </c>
      <c r="Q38" s="52">
        <v>7</v>
      </c>
      <c r="R38" s="52">
        <v>10</v>
      </c>
      <c r="S38" s="104">
        <f t="shared" si="0"/>
        <v>893</v>
      </c>
    </row>
    <row r="39" spans="1:19" x14ac:dyDescent="0.2">
      <c r="A39" s="101">
        <v>37</v>
      </c>
      <c r="B39" s="102" t="s">
        <v>124</v>
      </c>
      <c r="C39" s="52">
        <v>23</v>
      </c>
      <c r="D39" s="52">
        <v>74</v>
      </c>
      <c r="E39" s="52">
        <v>229</v>
      </c>
      <c r="F39" s="52">
        <v>30</v>
      </c>
      <c r="G39" s="52">
        <v>57</v>
      </c>
      <c r="H39" s="52">
        <v>474</v>
      </c>
      <c r="I39" s="52">
        <v>139</v>
      </c>
      <c r="J39" s="52">
        <v>91</v>
      </c>
      <c r="K39" s="52">
        <v>471</v>
      </c>
      <c r="L39" s="52">
        <v>165</v>
      </c>
      <c r="M39" s="52">
        <v>182</v>
      </c>
      <c r="N39" s="52">
        <v>12</v>
      </c>
      <c r="O39" s="52">
        <v>73</v>
      </c>
      <c r="P39" s="52">
        <v>2523</v>
      </c>
      <c r="Q39" s="52">
        <v>47</v>
      </c>
      <c r="R39" s="52">
        <v>32</v>
      </c>
      <c r="S39" s="104">
        <f t="shared" si="0"/>
        <v>4622</v>
      </c>
    </row>
    <row r="40" spans="1:19" x14ac:dyDescent="0.2">
      <c r="A40" s="101">
        <v>38</v>
      </c>
      <c r="B40" s="102" t="s">
        <v>125</v>
      </c>
      <c r="C40" s="52">
        <v>25</v>
      </c>
      <c r="D40" s="52">
        <v>36</v>
      </c>
      <c r="E40" s="52">
        <v>101</v>
      </c>
      <c r="F40" s="52">
        <v>27</v>
      </c>
      <c r="G40" s="52">
        <v>50</v>
      </c>
      <c r="H40" s="52">
        <v>460</v>
      </c>
      <c r="I40" s="52">
        <v>280</v>
      </c>
      <c r="J40" s="52">
        <v>97</v>
      </c>
      <c r="K40" s="52">
        <v>350</v>
      </c>
      <c r="L40" s="52">
        <v>143</v>
      </c>
      <c r="M40" s="52">
        <v>170</v>
      </c>
      <c r="N40" s="52">
        <v>4</v>
      </c>
      <c r="O40" s="52">
        <v>80</v>
      </c>
      <c r="P40" s="52">
        <v>3134</v>
      </c>
      <c r="Q40" s="52">
        <v>27</v>
      </c>
      <c r="R40" s="52">
        <v>19</v>
      </c>
      <c r="S40" s="104">
        <f t="shared" si="0"/>
        <v>5003</v>
      </c>
    </row>
    <row r="41" spans="1:19" x14ac:dyDescent="0.2">
      <c r="A41" s="101">
        <v>39</v>
      </c>
      <c r="B41" s="102" t="s">
        <v>126</v>
      </c>
      <c r="C41" s="52">
        <v>96</v>
      </c>
      <c r="D41" s="52">
        <v>510</v>
      </c>
      <c r="E41" s="52">
        <v>380</v>
      </c>
      <c r="F41" s="52">
        <v>143</v>
      </c>
      <c r="G41" s="52">
        <v>767</v>
      </c>
      <c r="H41" s="52">
        <v>1592</v>
      </c>
      <c r="I41" s="52">
        <v>1131</v>
      </c>
      <c r="J41" s="52">
        <v>486</v>
      </c>
      <c r="K41" s="52">
        <v>3145</v>
      </c>
      <c r="L41" s="52">
        <v>419</v>
      </c>
      <c r="M41" s="52">
        <v>2008</v>
      </c>
      <c r="N41" s="52">
        <v>172</v>
      </c>
      <c r="O41" s="52">
        <v>100</v>
      </c>
      <c r="P41" s="52">
        <v>12284</v>
      </c>
      <c r="Q41" s="52">
        <v>460</v>
      </c>
      <c r="R41" s="52">
        <v>42</v>
      </c>
      <c r="S41" s="104">
        <f t="shared" si="0"/>
        <v>23735</v>
      </c>
    </row>
    <row r="42" spans="1:19" x14ac:dyDescent="0.2">
      <c r="A42" s="101">
        <v>40</v>
      </c>
      <c r="B42" s="102" t="s">
        <v>127</v>
      </c>
      <c r="C42" s="52">
        <v>7</v>
      </c>
      <c r="D42" s="52">
        <v>38</v>
      </c>
      <c r="E42" s="52">
        <v>234</v>
      </c>
      <c r="F42" s="52">
        <v>14</v>
      </c>
      <c r="G42" s="52">
        <v>33</v>
      </c>
      <c r="H42" s="52">
        <v>182</v>
      </c>
      <c r="I42" s="52">
        <v>55</v>
      </c>
      <c r="J42" s="52">
        <v>51</v>
      </c>
      <c r="K42" s="52">
        <v>201</v>
      </c>
      <c r="L42" s="52">
        <v>42</v>
      </c>
      <c r="M42" s="52">
        <v>43</v>
      </c>
      <c r="N42" s="52">
        <v>11</v>
      </c>
      <c r="O42" s="52">
        <v>9</v>
      </c>
      <c r="P42" s="52">
        <v>692</v>
      </c>
      <c r="Q42" s="52">
        <v>10</v>
      </c>
      <c r="R42" s="52">
        <v>6</v>
      </c>
      <c r="S42" s="104">
        <f t="shared" si="0"/>
        <v>1628</v>
      </c>
    </row>
    <row r="43" spans="1:19" ht="21" x14ac:dyDescent="0.2">
      <c r="A43" s="101">
        <v>41</v>
      </c>
      <c r="B43" s="102" t="s">
        <v>128</v>
      </c>
      <c r="C43" s="52">
        <v>18</v>
      </c>
      <c r="D43" s="52">
        <v>95</v>
      </c>
      <c r="E43" s="52">
        <v>148</v>
      </c>
      <c r="F43" s="52">
        <v>32</v>
      </c>
      <c r="G43" s="52">
        <v>89</v>
      </c>
      <c r="H43" s="52">
        <v>516</v>
      </c>
      <c r="I43" s="52">
        <v>907</v>
      </c>
      <c r="J43" s="52">
        <v>197</v>
      </c>
      <c r="K43" s="52">
        <v>476</v>
      </c>
      <c r="L43" s="52">
        <v>255</v>
      </c>
      <c r="M43" s="52">
        <v>195</v>
      </c>
      <c r="N43" s="52">
        <v>12</v>
      </c>
      <c r="O43" s="52">
        <v>42</v>
      </c>
      <c r="P43" s="52">
        <v>4620</v>
      </c>
      <c r="Q43" s="52">
        <v>113</v>
      </c>
      <c r="R43" s="52">
        <v>28</v>
      </c>
      <c r="S43" s="104">
        <f t="shared" si="0"/>
        <v>7743</v>
      </c>
    </row>
    <row r="44" spans="1:19" x14ac:dyDescent="0.2">
      <c r="A44" s="101">
        <v>42</v>
      </c>
      <c r="B44" s="102" t="s">
        <v>129</v>
      </c>
      <c r="C44" s="52">
        <v>1</v>
      </c>
      <c r="D44" s="52">
        <v>11</v>
      </c>
      <c r="E44" s="52">
        <v>23</v>
      </c>
      <c r="F44" s="52">
        <v>4</v>
      </c>
      <c r="G44" s="52">
        <v>14</v>
      </c>
      <c r="H44" s="52">
        <v>34</v>
      </c>
      <c r="I44" s="52">
        <v>17</v>
      </c>
      <c r="J44" s="52">
        <v>4</v>
      </c>
      <c r="K44" s="52">
        <v>46</v>
      </c>
      <c r="L44" s="52">
        <v>20</v>
      </c>
      <c r="M44" s="52">
        <v>13</v>
      </c>
      <c r="N44" s="52">
        <v>1</v>
      </c>
      <c r="O44" s="52">
        <v>11</v>
      </c>
      <c r="P44" s="52">
        <v>239</v>
      </c>
      <c r="Q44" s="52">
        <v>5</v>
      </c>
      <c r="R44" s="52">
        <v>2</v>
      </c>
      <c r="S44" s="104">
        <f t="shared" si="0"/>
        <v>445</v>
      </c>
    </row>
    <row r="45" spans="1:19" ht="21" x14ac:dyDescent="0.2">
      <c r="A45" s="101">
        <v>43</v>
      </c>
      <c r="B45" s="102" t="s">
        <v>130</v>
      </c>
      <c r="C45" s="52">
        <v>5</v>
      </c>
      <c r="D45" s="52">
        <v>31</v>
      </c>
      <c r="E45" s="52">
        <v>53</v>
      </c>
      <c r="F45" s="52">
        <v>7</v>
      </c>
      <c r="G45" s="52">
        <v>16</v>
      </c>
      <c r="H45" s="52">
        <v>54</v>
      </c>
      <c r="I45" s="52">
        <v>16</v>
      </c>
      <c r="J45" s="52">
        <v>24</v>
      </c>
      <c r="K45" s="52">
        <v>75</v>
      </c>
      <c r="L45" s="52">
        <v>40</v>
      </c>
      <c r="M45" s="52">
        <v>41</v>
      </c>
      <c r="N45" s="52">
        <v>2</v>
      </c>
      <c r="O45" s="52">
        <v>18</v>
      </c>
      <c r="P45" s="52">
        <v>485</v>
      </c>
      <c r="Q45" s="52">
        <v>7</v>
      </c>
      <c r="R45" s="52">
        <v>4</v>
      </c>
      <c r="S45" s="104">
        <f t="shared" si="0"/>
        <v>878</v>
      </c>
    </row>
    <row r="46" spans="1:19" x14ac:dyDescent="0.2">
      <c r="A46" s="101">
        <v>44</v>
      </c>
      <c r="B46" s="102" t="s">
        <v>131</v>
      </c>
      <c r="C46" s="52">
        <v>29</v>
      </c>
      <c r="D46" s="52">
        <v>130</v>
      </c>
      <c r="E46" s="52">
        <v>529</v>
      </c>
      <c r="F46" s="52">
        <v>59</v>
      </c>
      <c r="G46" s="52">
        <v>97</v>
      </c>
      <c r="H46" s="52">
        <v>710</v>
      </c>
      <c r="I46" s="52">
        <v>225</v>
      </c>
      <c r="J46" s="52">
        <v>188</v>
      </c>
      <c r="K46" s="52">
        <v>974</v>
      </c>
      <c r="L46" s="52">
        <v>168</v>
      </c>
      <c r="M46" s="52">
        <v>333</v>
      </c>
      <c r="N46" s="52">
        <v>32</v>
      </c>
      <c r="O46" s="52">
        <v>151</v>
      </c>
      <c r="P46" s="52">
        <v>3013</v>
      </c>
      <c r="Q46" s="52">
        <v>37</v>
      </c>
      <c r="R46" s="52">
        <v>24</v>
      </c>
      <c r="S46" s="104">
        <f t="shared" si="0"/>
        <v>6699</v>
      </c>
    </row>
    <row r="47" spans="1:19" x14ac:dyDescent="0.2">
      <c r="A47" s="101">
        <v>45</v>
      </c>
      <c r="B47" s="102" t="s">
        <v>132</v>
      </c>
      <c r="C47" s="52">
        <v>1</v>
      </c>
      <c r="D47" s="52">
        <v>24</v>
      </c>
      <c r="E47" s="52">
        <v>36</v>
      </c>
      <c r="F47" s="52">
        <v>5</v>
      </c>
      <c r="G47" s="52">
        <v>9</v>
      </c>
      <c r="H47" s="52">
        <v>64</v>
      </c>
      <c r="I47" s="52">
        <v>22</v>
      </c>
      <c r="J47" s="52">
        <v>15</v>
      </c>
      <c r="K47" s="52">
        <v>42</v>
      </c>
      <c r="L47" s="52">
        <v>11</v>
      </c>
      <c r="M47" s="52">
        <v>25</v>
      </c>
      <c r="N47" s="52">
        <v>2</v>
      </c>
      <c r="O47" s="52">
        <v>9</v>
      </c>
      <c r="P47" s="52">
        <v>377</v>
      </c>
      <c r="Q47" s="52">
        <v>6</v>
      </c>
      <c r="R47" s="52">
        <v>1</v>
      </c>
      <c r="S47" s="104">
        <f t="shared" si="0"/>
        <v>649</v>
      </c>
    </row>
    <row r="48" spans="1:19" x14ac:dyDescent="0.2">
      <c r="A48" s="101">
        <v>46</v>
      </c>
      <c r="B48" s="102" t="s">
        <v>133</v>
      </c>
      <c r="C48" s="52">
        <v>60</v>
      </c>
      <c r="D48" s="52">
        <v>5440</v>
      </c>
      <c r="E48" s="52">
        <v>576</v>
      </c>
      <c r="F48" s="52">
        <v>263</v>
      </c>
      <c r="G48" s="52">
        <v>1181</v>
      </c>
      <c r="H48" s="52">
        <v>4631</v>
      </c>
      <c r="I48" s="52">
        <v>1787</v>
      </c>
      <c r="J48" s="52">
        <v>251</v>
      </c>
      <c r="K48" s="52">
        <v>4823</v>
      </c>
      <c r="L48" s="52">
        <v>1501</v>
      </c>
      <c r="M48" s="52">
        <v>1126</v>
      </c>
      <c r="N48" s="52">
        <v>55</v>
      </c>
      <c r="O48" s="52">
        <v>167</v>
      </c>
      <c r="P48" s="52">
        <v>29125</v>
      </c>
      <c r="Q48" s="52">
        <v>500</v>
      </c>
      <c r="R48" s="52">
        <v>531</v>
      </c>
      <c r="S48" s="104">
        <f t="shared" si="0"/>
        <v>52017</v>
      </c>
    </row>
    <row r="49" spans="1:19" x14ac:dyDescent="0.2">
      <c r="A49" s="101">
        <v>47</v>
      </c>
      <c r="B49" s="102" t="s">
        <v>134</v>
      </c>
      <c r="C49" s="52">
        <v>21</v>
      </c>
      <c r="D49" s="52">
        <v>78</v>
      </c>
      <c r="E49" s="52">
        <v>178</v>
      </c>
      <c r="F49" s="52">
        <v>18</v>
      </c>
      <c r="G49" s="52">
        <v>44</v>
      </c>
      <c r="H49" s="52">
        <v>436</v>
      </c>
      <c r="I49" s="52">
        <v>386</v>
      </c>
      <c r="J49" s="52">
        <v>107</v>
      </c>
      <c r="K49" s="52">
        <v>329</v>
      </c>
      <c r="L49" s="52">
        <v>205</v>
      </c>
      <c r="M49" s="52">
        <v>172</v>
      </c>
      <c r="N49" s="52">
        <v>11</v>
      </c>
      <c r="O49" s="52">
        <v>41</v>
      </c>
      <c r="P49" s="52">
        <v>2352</v>
      </c>
      <c r="Q49" s="52">
        <v>50</v>
      </c>
      <c r="R49" s="52">
        <v>25</v>
      </c>
      <c r="S49" s="104">
        <f t="shared" si="0"/>
        <v>4453</v>
      </c>
    </row>
    <row r="50" spans="1:19" x14ac:dyDescent="0.2">
      <c r="A50" s="101">
        <v>48</v>
      </c>
      <c r="B50" s="102" t="s">
        <v>135</v>
      </c>
      <c r="C50" s="52">
        <v>3</v>
      </c>
      <c r="D50" s="52">
        <v>14</v>
      </c>
      <c r="E50" s="52">
        <v>32</v>
      </c>
      <c r="F50" s="52">
        <v>7</v>
      </c>
      <c r="G50" s="52">
        <v>6</v>
      </c>
      <c r="H50" s="52">
        <v>49</v>
      </c>
      <c r="I50" s="52">
        <v>15</v>
      </c>
      <c r="J50" s="52">
        <v>9</v>
      </c>
      <c r="K50" s="52">
        <v>47</v>
      </c>
      <c r="L50" s="52">
        <v>24</v>
      </c>
      <c r="M50" s="52">
        <v>24</v>
      </c>
      <c r="N50" s="52">
        <v>2</v>
      </c>
      <c r="O50" s="52">
        <v>9</v>
      </c>
      <c r="P50" s="52">
        <v>295</v>
      </c>
      <c r="Q50" s="52">
        <v>7</v>
      </c>
      <c r="R50" s="52">
        <v>2</v>
      </c>
      <c r="S50" s="104">
        <f t="shared" si="0"/>
        <v>545</v>
      </c>
    </row>
    <row r="51" spans="1:19" x14ac:dyDescent="0.2">
      <c r="A51" s="101">
        <v>49</v>
      </c>
      <c r="B51" s="102" t="s">
        <v>136</v>
      </c>
      <c r="C51" s="52">
        <v>7</v>
      </c>
      <c r="D51" s="52">
        <v>17</v>
      </c>
      <c r="E51" s="52">
        <v>53</v>
      </c>
      <c r="F51" s="52">
        <v>9</v>
      </c>
      <c r="G51" s="52">
        <v>7</v>
      </c>
      <c r="H51" s="52">
        <v>78</v>
      </c>
      <c r="I51" s="52">
        <v>45</v>
      </c>
      <c r="J51" s="52">
        <v>29</v>
      </c>
      <c r="K51" s="52">
        <v>56</v>
      </c>
      <c r="L51" s="52">
        <v>18</v>
      </c>
      <c r="M51" s="52">
        <v>26</v>
      </c>
      <c r="N51" s="52">
        <v>5</v>
      </c>
      <c r="O51" s="52">
        <v>24</v>
      </c>
      <c r="P51" s="52">
        <v>543</v>
      </c>
      <c r="Q51" s="52">
        <v>10</v>
      </c>
      <c r="R51" s="52">
        <v>3</v>
      </c>
      <c r="S51" s="104">
        <f t="shared" si="0"/>
        <v>930</v>
      </c>
    </row>
    <row r="52" spans="1:19" x14ac:dyDescent="0.2">
      <c r="A52" s="101">
        <v>50</v>
      </c>
      <c r="B52" s="102" t="s">
        <v>137</v>
      </c>
      <c r="C52" s="52">
        <v>2</v>
      </c>
      <c r="D52" s="52">
        <v>4</v>
      </c>
      <c r="E52" s="52">
        <v>15</v>
      </c>
      <c r="F52" s="52">
        <v>2</v>
      </c>
      <c r="G52" s="52">
        <v>8</v>
      </c>
      <c r="H52" s="52">
        <v>16</v>
      </c>
      <c r="I52" s="52">
        <v>12</v>
      </c>
      <c r="J52" s="52">
        <v>8</v>
      </c>
      <c r="K52" s="52">
        <v>22</v>
      </c>
      <c r="L52" s="52">
        <v>12</v>
      </c>
      <c r="M52" s="52">
        <v>5</v>
      </c>
      <c r="N52" s="52">
        <v>3</v>
      </c>
      <c r="O52" s="52">
        <v>10</v>
      </c>
      <c r="P52" s="52">
        <v>293</v>
      </c>
      <c r="Q52" s="52"/>
      <c r="R52" s="52">
        <v>2</v>
      </c>
      <c r="S52" s="104">
        <f t="shared" si="0"/>
        <v>414</v>
      </c>
    </row>
    <row r="53" spans="1:19" x14ac:dyDescent="0.2">
      <c r="A53" s="101">
        <v>51</v>
      </c>
      <c r="B53" s="102" t="s">
        <v>138</v>
      </c>
      <c r="C53" s="52"/>
      <c r="D53" s="52">
        <v>1</v>
      </c>
      <c r="E53" s="52">
        <v>5</v>
      </c>
      <c r="F53" s="52"/>
      <c r="G53" s="52">
        <v>1</v>
      </c>
      <c r="H53" s="52">
        <v>7</v>
      </c>
      <c r="I53" s="52">
        <v>4</v>
      </c>
      <c r="J53" s="52">
        <v>2</v>
      </c>
      <c r="K53" s="52">
        <v>8</v>
      </c>
      <c r="L53" s="52">
        <v>1</v>
      </c>
      <c r="M53" s="52">
        <v>1</v>
      </c>
      <c r="N53" s="52">
        <v>1</v>
      </c>
      <c r="O53" s="52">
        <v>3</v>
      </c>
      <c r="P53" s="52">
        <v>44</v>
      </c>
      <c r="Q53" s="52"/>
      <c r="R53" s="52"/>
      <c r="S53" s="104">
        <f t="shared" si="0"/>
        <v>78</v>
      </c>
    </row>
    <row r="54" spans="1:19" x14ac:dyDescent="0.2">
      <c r="A54" s="101">
        <v>52</v>
      </c>
      <c r="B54" s="102" t="s">
        <v>139</v>
      </c>
      <c r="C54" s="52">
        <v>26</v>
      </c>
      <c r="D54" s="52">
        <v>113</v>
      </c>
      <c r="E54" s="52">
        <v>281</v>
      </c>
      <c r="F54" s="52">
        <v>73</v>
      </c>
      <c r="G54" s="52">
        <v>101</v>
      </c>
      <c r="H54" s="52">
        <v>395</v>
      </c>
      <c r="I54" s="52">
        <v>210</v>
      </c>
      <c r="J54" s="52">
        <v>179</v>
      </c>
      <c r="K54" s="52">
        <v>616</v>
      </c>
      <c r="L54" s="52">
        <v>329</v>
      </c>
      <c r="M54" s="52">
        <v>383</v>
      </c>
      <c r="N54" s="52">
        <v>22</v>
      </c>
      <c r="O54" s="52">
        <v>66</v>
      </c>
      <c r="P54" s="52">
        <v>3002</v>
      </c>
      <c r="Q54" s="52">
        <v>62</v>
      </c>
      <c r="R54" s="52">
        <v>29</v>
      </c>
      <c r="S54" s="104">
        <f t="shared" si="0"/>
        <v>5887</v>
      </c>
    </row>
    <row r="55" spans="1:19" x14ac:dyDescent="0.2">
      <c r="A55" s="101">
        <v>53</v>
      </c>
      <c r="B55" s="102" t="s">
        <v>140</v>
      </c>
      <c r="C55" s="52">
        <v>1</v>
      </c>
      <c r="D55" s="52">
        <v>17</v>
      </c>
      <c r="E55" s="52">
        <v>59</v>
      </c>
      <c r="F55" s="52"/>
      <c r="G55" s="52">
        <v>6</v>
      </c>
      <c r="H55" s="52">
        <v>35</v>
      </c>
      <c r="I55" s="52">
        <v>14</v>
      </c>
      <c r="J55" s="52">
        <v>8</v>
      </c>
      <c r="K55" s="52">
        <v>28</v>
      </c>
      <c r="L55" s="52">
        <v>10</v>
      </c>
      <c r="M55" s="52">
        <v>14</v>
      </c>
      <c r="N55" s="52"/>
      <c r="O55" s="52">
        <v>2</v>
      </c>
      <c r="P55" s="52">
        <v>325</v>
      </c>
      <c r="Q55" s="52">
        <v>7</v>
      </c>
      <c r="R55" s="52">
        <v>3</v>
      </c>
      <c r="S55" s="104">
        <f t="shared" si="0"/>
        <v>529</v>
      </c>
    </row>
    <row r="56" spans="1:19" x14ac:dyDescent="0.2">
      <c r="A56" s="101">
        <v>54</v>
      </c>
      <c r="B56" s="102" t="s">
        <v>141</v>
      </c>
      <c r="C56" s="52"/>
      <c r="D56" s="52">
        <v>2</v>
      </c>
      <c r="E56" s="52">
        <v>711</v>
      </c>
      <c r="F56" s="52">
        <v>1</v>
      </c>
      <c r="G56" s="52">
        <v>15</v>
      </c>
      <c r="H56" s="52">
        <v>3</v>
      </c>
      <c r="I56" s="52"/>
      <c r="J56" s="52">
        <v>19</v>
      </c>
      <c r="K56" s="52">
        <v>14</v>
      </c>
      <c r="L56" s="52">
        <v>9</v>
      </c>
      <c r="M56" s="52">
        <v>20</v>
      </c>
      <c r="N56" s="52">
        <v>18</v>
      </c>
      <c r="O56" s="52">
        <v>1</v>
      </c>
      <c r="P56" s="52">
        <v>33</v>
      </c>
      <c r="Q56" s="52"/>
      <c r="R56" s="52">
        <v>3</v>
      </c>
      <c r="S56" s="104">
        <f t="shared" si="0"/>
        <v>849</v>
      </c>
    </row>
    <row r="57" spans="1:19" x14ac:dyDescent="0.2">
      <c r="A57" s="101">
        <v>55</v>
      </c>
      <c r="B57" s="102" t="s">
        <v>142</v>
      </c>
      <c r="C57" s="52"/>
      <c r="D57" s="52">
        <v>4</v>
      </c>
      <c r="E57" s="52">
        <v>9</v>
      </c>
      <c r="F57" s="52">
        <v>1</v>
      </c>
      <c r="G57" s="52"/>
      <c r="H57" s="52">
        <v>17</v>
      </c>
      <c r="I57" s="52">
        <v>7</v>
      </c>
      <c r="J57" s="52">
        <v>2</v>
      </c>
      <c r="K57" s="52">
        <v>18</v>
      </c>
      <c r="L57" s="52">
        <v>2</v>
      </c>
      <c r="M57" s="52">
        <v>11</v>
      </c>
      <c r="N57" s="52"/>
      <c r="O57" s="52">
        <v>5</v>
      </c>
      <c r="P57" s="52">
        <v>162</v>
      </c>
      <c r="Q57" s="52">
        <v>1</v>
      </c>
      <c r="R57" s="52">
        <v>6</v>
      </c>
      <c r="S57" s="104">
        <f t="shared" si="0"/>
        <v>245</v>
      </c>
    </row>
    <row r="58" spans="1:19" ht="21" x14ac:dyDescent="0.2">
      <c r="A58" s="101">
        <v>56</v>
      </c>
      <c r="B58" s="102" t="s">
        <v>143</v>
      </c>
      <c r="C58" s="52">
        <v>23</v>
      </c>
      <c r="D58" s="52">
        <v>40</v>
      </c>
      <c r="E58" s="52">
        <v>105</v>
      </c>
      <c r="F58" s="52">
        <v>16</v>
      </c>
      <c r="G58" s="52">
        <v>103</v>
      </c>
      <c r="H58" s="52">
        <v>595</v>
      </c>
      <c r="I58" s="52">
        <v>587</v>
      </c>
      <c r="J58" s="52">
        <v>113</v>
      </c>
      <c r="K58" s="52">
        <v>421</v>
      </c>
      <c r="L58" s="52">
        <v>143</v>
      </c>
      <c r="M58" s="52">
        <v>169</v>
      </c>
      <c r="N58" s="52">
        <v>10</v>
      </c>
      <c r="O58" s="52">
        <v>89</v>
      </c>
      <c r="P58" s="52">
        <v>4244</v>
      </c>
      <c r="Q58" s="52">
        <v>42</v>
      </c>
      <c r="R58" s="52">
        <v>32</v>
      </c>
      <c r="S58" s="104">
        <f t="shared" si="0"/>
        <v>6732</v>
      </c>
    </row>
    <row r="59" spans="1:19" x14ac:dyDescent="0.2">
      <c r="A59" s="101">
        <v>57</v>
      </c>
      <c r="B59" s="102" t="s">
        <v>181</v>
      </c>
      <c r="C59" s="52">
        <v>5</v>
      </c>
      <c r="D59" s="52">
        <v>18</v>
      </c>
      <c r="E59" s="52">
        <v>38</v>
      </c>
      <c r="F59" s="52">
        <v>2</v>
      </c>
      <c r="G59" s="52">
        <v>18</v>
      </c>
      <c r="H59" s="52">
        <v>35</v>
      </c>
      <c r="I59" s="52">
        <v>33</v>
      </c>
      <c r="J59" s="52">
        <v>20</v>
      </c>
      <c r="K59" s="52">
        <v>20</v>
      </c>
      <c r="L59" s="52">
        <v>7</v>
      </c>
      <c r="M59" s="52">
        <v>10</v>
      </c>
      <c r="N59" s="52"/>
      <c r="O59" s="52">
        <v>2</v>
      </c>
      <c r="P59" s="52">
        <v>630</v>
      </c>
      <c r="Q59" s="52">
        <v>2</v>
      </c>
      <c r="R59" s="52">
        <v>3</v>
      </c>
      <c r="S59" s="104">
        <f t="shared" si="0"/>
        <v>843</v>
      </c>
    </row>
    <row r="60" spans="1:19" x14ac:dyDescent="0.2">
      <c r="A60" s="101">
        <v>58</v>
      </c>
      <c r="B60" s="102" t="s">
        <v>182</v>
      </c>
      <c r="C60" s="52">
        <v>4</v>
      </c>
      <c r="D60" s="52">
        <v>16</v>
      </c>
      <c r="E60" s="52">
        <v>20</v>
      </c>
      <c r="F60" s="52">
        <v>1</v>
      </c>
      <c r="G60" s="52">
        <v>2</v>
      </c>
      <c r="H60" s="52">
        <v>12</v>
      </c>
      <c r="I60" s="52">
        <v>16</v>
      </c>
      <c r="J60" s="52">
        <v>10</v>
      </c>
      <c r="K60" s="52">
        <v>9</v>
      </c>
      <c r="L60" s="52">
        <v>7</v>
      </c>
      <c r="M60" s="52">
        <v>6</v>
      </c>
      <c r="N60" s="52">
        <v>2</v>
      </c>
      <c r="O60" s="52">
        <v>4</v>
      </c>
      <c r="P60" s="52">
        <v>341</v>
      </c>
      <c r="Q60" s="52">
        <v>2</v>
      </c>
      <c r="R60" s="52">
        <v>2</v>
      </c>
      <c r="S60" s="104">
        <f t="shared" si="0"/>
        <v>454</v>
      </c>
    </row>
    <row r="61" spans="1:19" x14ac:dyDescent="0.2">
      <c r="A61" s="101">
        <v>59</v>
      </c>
      <c r="B61" s="102" t="s">
        <v>183</v>
      </c>
      <c r="C61" s="52">
        <v>5</v>
      </c>
      <c r="D61" s="52">
        <v>29</v>
      </c>
      <c r="E61" s="52">
        <v>53</v>
      </c>
      <c r="F61" s="52">
        <v>3</v>
      </c>
      <c r="G61" s="52">
        <v>4</v>
      </c>
      <c r="H61" s="52">
        <v>53</v>
      </c>
      <c r="I61" s="52">
        <v>28</v>
      </c>
      <c r="J61" s="52">
        <v>22</v>
      </c>
      <c r="K61" s="52">
        <v>41</v>
      </c>
      <c r="L61" s="52">
        <v>26</v>
      </c>
      <c r="M61" s="52">
        <v>22</v>
      </c>
      <c r="N61" s="52">
        <v>4</v>
      </c>
      <c r="O61" s="52">
        <v>6</v>
      </c>
      <c r="P61" s="52">
        <v>754</v>
      </c>
      <c r="Q61" s="52"/>
      <c r="R61" s="52">
        <v>2</v>
      </c>
      <c r="S61" s="104">
        <f t="shared" si="0"/>
        <v>1052</v>
      </c>
    </row>
    <row r="62" spans="1:19" x14ac:dyDescent="0.2">
      <c r="A62" s="101">
        <v>60</v>
      </c>
      <c r="B62" s="102" t="s">
        <v>155</v>
      </c>
      <c r="C62" s="52">
        <v>10</v>
      </c>
      <c r="D62" s="52">
        <v>37</v>
      </c>
      <c r="E62" s="52">
        <v>57</v>
      </c>
      <c r="F62" s="52">
        <v>5</v>
      </c>
      <c r="G62" s="52">
        <v>20</v>
      </c>
      <c r="H62" s="52">
        <v>110</v>
      </c>
      <c r="I62" s="52">
        <v>85</v>
      </c>
      <c r="J62" s="52">
        <v>18</v>
      </c>
      <c r="K62" s="52">
        <v>50</v>
      </c>
      <c r="L62" s="52">
        <v>35</v>
      </c>
      <c r="M62" s="52">
        <v>61</v>
      </c>
      <c r="N62" s="52">
        <v>3</v>
      </c>
      <c r="O62" s="52">
        <v>24</v>
      </c>
      <c r="P62" s="52">
        <v>923</v>
      </c>
      <c r="Q62" s="52">
        <v>16</v>
      </c>
      <c r="R62" s="52">
        <v>2</v>
      </c>
      <c r="S62" s="104">
        <f t="shared" si="0"/>
        <v>1456</v>
      </c>
    </row>
    <row r="63" spans="1:19" x14ac:dyDescent="0.2">
      <c r="A63" s="101">
        <v>61</v>
      </c>
      <c r="B63" s="102" t="s">
        <v>156</v>
      </c>
      <c r="C63" s="52">
        <v>74</v>
      </c>
      <c r="D63" s="52">
        <v>88</v>
      </c>
      <c r="E63" s="52">
        <v>129</v>
      </c>
      <c r="F63" s="52">
        <v>71</v>
      </c>
      <c r="G63" s="52">
        <v>312</v>
      </c>
      <c r="H63" s="52">
        <v>1083</v>
      </c>
      <c r="I63" s="52">
        <v>449</v>
      </c>
      <c r="J63" s="52">
        <v>128</v>
      </c>
      <c r="K63" s="52">
        <v>957</v>
      </c>
      <c r="L63" s="52">
        <v>285</v>
      </c>
      <c r="M63" s="52">
        <v>527</v>
      </c>
      <c r="N63" s="52">
        <v>34</v>
      </c>
      <c r="O63" s="52">
        <v>96</v>
      </c>
      <c r="P63" s="52">
        <v>5520</v>
      </c>
      <c r="Q63" s="52">
        <v>195</v>
      </c>
      <c r="R63" s="52">
        <v>20</v>
      </c>
      <c r="S63" s="104">
        <f t="shared" si="0"/>
        <v>9968</v>
      </c>
    </row>
    <row r="64" spans="1:19" x14ac:dyDescent="0.2">
      <c r="A64" s="101">
        <v>62</v>
      </c>
      <c r="B64" s="102" t="s">
        <v>157</v>
      </c>
      <c r="C64" s="52">
        <v>12</v>
      </c>
      <c r="D64" s="52">
        <v>24</v>
      </c>
      <c r="E64" s="52">
        <v>44</v>
      </c>
      <c r="F64" s="52">
        <v>8</v>
      </c>
      <c r="G64" s="52">
        <v>33</v>
      </c>
      <c r="H64" s="52">
        <v>139</v>
      </c>
      <c r="I64" s="52">
        <v>114</v>
      </c>
      <c r="J64" s="52">
        <v>43</v>
      </c>
      <c r="K64" s="52">
        <v>107</v>
      </c>
      <c r="L64" s="52">
        <v>36</v>
      </c>
      <c r="M64" s="52">
        <v>41</v>
      </c>
      <c r="N64" s="52">
        <v>7</v>
      </c>
      <c r="O64" s="52">
        <v>16</v>
      </c>
      <c r="P64" s="52">
        <v>925</v>
      </c>
      <c r="Q64" s="52">
        <v>10</v>
      </c>
      <c r="R64" s="52">
        <v>8</v>
      </c>
      <c r="S64" s="104">
        <f t="shared" si="0"/>
        <v>1567</v>
      </c>
    </row>
    <row r="65" spans="1:22" x14ac:dyDescent="0.2">
      <c r="A65" s="101">
        <v>63</v>
      </c>
      <c r="B65" s="102" t="s">
        <v>158</v>
      </c>
      <c r="C65" s="52">
        <v>1</v>
      </c>
      <c r="D65" s="52">
        <v>3</v>
      </c>
      <c r="E65" s="52">
        <v>4</v>
      </c>
      <c r="F65" s="52">
        <v>2</v>
      </c>
      <c r="G65" s="52">
        <v>2</v>
      </c>
      <c r="H65" s="52">
        <v>15</v>
      </c>
      <c r="I65" s="52">
        <v>3</v>
      </c>
      <c r="J65" s="52">
        <v>3</v>
      </c>
      <c r="K65" s="52">
        <v>12</v>
      </c>
      <c r="L65" s="52"/>
      <c r="M65" s="52">
        <v>8</v>
      </c>
      <c r="N65" s="52"/>
      <c r="O65" s="52">
        <v>1</v>
      </c>
      <c r="P65" s="52">
        <v>138</v>
      </c>
      <c r="Q65" s="52"/>
      <c r="R65" s="52"/>
      <c r="S65" s="104">
        <f t="shared" si="0"/>
        <v>192</v>
      </c>
    </row>
    <row r="66" spans="1:22" x14ac:dyDescent="0.2">
      <c r="A66" s="101">
        <v>64</v>
      </c>
      <c r="B66" s="102" t="s">
        <v>159</v>
      </c>
      <c r="C66" s="52"/>
      <c r="D66" s="52">
        <v>4</v>
      </c>
      <c r="E66" s="52">
        <v>4</v>
      </c>
      <c r="F66" s="52">
        <v>2</v>
      </c>
      <c r="G66" s="52">
        <v>3</v>
      </c>
      <c r="H66" s="52">
        <v>6</v>
      </c>
      <c r="I66" s="52">
        <v>8</v>
      </c>
      <c r="J66" s="52">
        <v>3</v>
      </c>
      <c r="K66" s="52">
        <v>11</v>
      </c>
      <c r="L66" s="52">
        <v>6</v>
      </c>
      <c r="M66" s="52">
        <v>6</v>
      </c>
      <c r="N66" s="52"/>
      <c r="O66" s="52">
        <v>9</v>
      </c>
      <c r="P66" s="52">
        <v>246</v>
      </c>
      <c r="Q66" s="52">
        <v>2</v>
      </c>
      <c r="R66" s="52"/>
      <c r="S66" s="104">
        <f t="shared" si="0"/>
        <v>310</v>
      </c>
    </row>
    <row r="67" spans="1:22" x14ac:dyDescent="0.2">
      <c r="A67" s="101">
        <v>65</v>
      </c>
      <c r="B67" s="102" t="s">
        <v>160</v>
      </c>
      <c r="C67" s="52">
        <v>5</v>
      </c>
      <c r="D67" s="52">
        <v>7</v>
      </c>
      <c r="E67" s="52">
        <v>81</v>
      </c>
      <c r="F67" s="52">
        <v>8</v>
      </c>
      <c r="G67" s="52">
        <v>21</v>
      </c>
      <c r="H67" s="52">
        <v>47</v>
      </c>
      <c r="I67" s="52">
        <v>31</v>
      </c>
      <c r="J67" s="52">
        <v>14</v>
      </c>
      <c r="K67" s="52">
        <v>39</v>
      </c>
      <c r="L67" s="52">
        <v>26</v>
      </c>
      <c r="M67" s="52">
        <v>41</v>
      </c>
      <c r="N67" s="52">
        <v>5</v>
      </c>
      <c r="O67" s="52">
        <v>3</v>
      </c>
      <c r="P67" s="52">
        <v>534</v>
      </c>
      <c r="Q67" s="52">
        <v>11</v>
      </c>
      <c r="R67" s="52">
        <v>1</v>
      </c>
      <c r="S67" s="104">
        <f t="shared" si="0"/>
        <v>874</v>
      </c>
    </row>
    <row r="68" spans="1:22" x14ac:dyDescent="0.2">
      <c r="A68" s="101">
        <v>66</v>
      </c>
      <c r="B68" s="102" t="s">
        <v>161</v>
      </c>
      <c r="C68" s="52">
        <v>139</v>
      </c>
      <c r="D68" s="52">
        <v>310</v>
      </c>
      <c r="E68" s="52">
        <v>706</v>
      </c>
      <c r="F68" s="52">
        <v>86</v>
      </c>
      <c r="G68" s="52">
        <v>195</v>
      </c>
      <c r="H68" s="52">
        <v>657</v>
      </c>
      <c r="I68" s="52">
        <v>531</v>
      </c>
      <c r="J68" s="52">
        <v>272</v>
      </c>
      <c r="K68" s="52">
        <v>772</v>
      </c>
      <c r="L68" s="52">
        <v>430</v>
      </c>
      <c r="M68" s="52">
        <v>513</v>
      </c>
      <c r="N68" s="52">
        <v>77</v>
      </c>
      <c r="O68" s="52">
        <v>79</v>
      </c>
      <c r="P68" s="52">
        <v>7462</v>
      </c>
      <c r="Q68" s="52">
        <v>112</v>
      </c>
      <c r="R68" s="52">
        <v>68</v>
      </c>
      <c r="S68" s="104">
        <f t="shared" si="0"/>
        <v>12409</v>
      </c>
    </row>
    <row r="69" spans="1:22" x14ac:dyDescent="0.2">
      <c r="A69" s="101">
        <v>67</v>
      </c>
      <c r="B69" s="102" t="s">
        <v>162</v>
      </c>
      <c r="C69" s="52">
        <v>8</v>
      </c>
      <c r="D69" s="52">
        <v>3</v>
      </c>
      <c r="E69" s="52">
        <v>17</v>
      </c>
      <c r="F69" s="52"/>
      <c r="G69" s="52">
        <v>11</v>
      </c>
      <c r="H69" s="52">
        <v>44</v>
      </c>
      <c r="I69" s="52">
        <v>23</v>
      </c>
      <c r="J69" s="52">
        <v>11</v>
      </c>
      <c r="K69" s="52">
        <v>35</v>
      </c>
      <c r="L69" s="52">
        <v>10</v>
      </c>
      <c r="M69" s="52">
        <v>8</v>
      </c>
      <c r="N69" s="52">
        <v>3</v>
      </c>
      <c r="O69" s="52">
        <v>15</v>
      </c>
      <c r="P69" s="52">
        <v>330</v>
      </c>
      <c r="Q69" s="52">
        <v>6</v>
      </c>
      <c r="R69" s="52">
        <v>3</v>
      </c>
      <c r="S69" s="104">
        <f t="shared" si="0"/>
        <v>527</v>
      </c>
    </row>
    <row r="70" spans="1:22" x14ac:dyDescent="0.2">
      <c r="A70" s="101">
        <v>68</v>
      </c>
      <c r="B70" s="102" t="s">
        <v>163</v>
      </c>
      <c r="C70" s="52">
        <v>10</v>
      </c>
      <c r="D70" s="52">
        <v>5</v>
      </c>
      <c r="E70" s="52">
        <v>10</v>
      </c>
      <c r="F70" s="52"/>
      <c r="G70" s="52">
        <v>1</v>
      </c>
      <c r="H70" s="52">
        <v>23</v>
      </c>
      <c r="I70" s="52">
        <v>6</v>
      </c>
      <c r="J70" s="52">
        <v>3</v>
      </c>
      <c r="K70" s="52">
        <v>15</v>
      </c>
      <c r="L70" s="52">
        <v>4</v>
      </c>
      <c r="M70" s="52">
        <v>7</v>
      </c>
      <c r="N70" s="52"/>
      <c r="O70" s="52">
        <v>5</v>
      </c>
      <c r="P70" s="52">
        <v>173</v>
      </c>
      <c r="Q70" s="52"/>
      <c r="R70" s="52">
        <v>1</v>
      </c>
      <c r="S70" s="104">
        <f t="shared" si="0"/>
        <v>263</v>
      </c>
    </row>
    <row r="71" spans="1:22" x14ac:dyDescent="0.2">
      <c r="A71" s="101">
        <v>69</v>
      </c>
      <c r="B71" s="102" t="s">
        <v>164</v>
      </c>
      <c r="C71" s="52">
        <v>1</v>
      </c>
      <c r="D71" s="52">
        <v>7</v>
      </c>
      <c r="E71" s="52">
        <v>4</v>
      </c>
      <c r="F71" s="52">
        <v>1</v>
      </c>
      <c r="G71" s="52">
        <v>7</v>
      </c>
      <c r="H71" s="52">
        <v>10</v>
      </c>
      <c r="I71" s="52">
        <v>2</v>
      </c>
      <c r="J71" s="52">
        <v>1</v>
      </c>
      <c r="K71" s="52">
        <v>13</v>
      </c>
      <c r="L71" s="52">
        <v>1</v>
      </c>
      <c r="M71" s="52">
        <v>4</v>
      </c>
      <c r="N71" s="52"/>
      <c r="O71" s="52">
        <v>3</v>
      </c>
      <c r="P71" s="52">
        <v>185</v>
      </c>
      <c r="Q71" s="52">
        <v>1</v>
      </c>
      <c r="R71" s="52">
        <v>3</v>
      </c>
      <c r="S71" s="104">
        <f t="shared" si="0"/>
        <v>243</v>
      </c>
    </row>
    <row r="72" spans="1:22" x14ac:dyDescent="0.2">
      <c r="A72" s="103"/>
      <c r="B72" s="103" t="s">
        <v>87</v>
      </c>
      <c r="C72" s="104">
        <f t="shared" ref="C72:S72" si="1">SUM(C3:C71)</f>
        <v>2709</v>
      </c>
      <c r="D72" s="104">
        <f t="shared" si="1"/>
        <v>21439</v>
      </c>
      <c r="E72" s="104">
        <f t="shared" si="1"/>
        <v>27755</v>
      </c>
      <c r="F72" s="104">
        <f t="shared" si="1"/>
        <v>6140</v>
      </c>
      <c r="G72" s="104">
        <f t="shared" si="1"/>
        <v>13725</v>
      </c>
      <c r="H72" s="104">
        <f t="shared" si="1"/>
        <v>53357</v>
      </c>
      <c r="I72" s="104">
        <f t="shared" si="1"/>
        <v>32987</v>
      </c>
      <c r="J72" s="104">
        <f t="shared" si="1"/>
        <v>17020</v>
      </c>
      <c r="K72" s="104">
        <f t="shared" si="1"/>
        <v>59368</v>
      </c>
      <c r="L72" s="104">
        <f t="shared" si="1"/>
        <v>27291</v>
      </c>
      <c r="M72" s="104">
        <f t="shared" si="1"/>
        <v>34624</v>
      </c>
      <c r="N72" s="104">
        <f t="shared" si="1"/>
        <v>2393</v>
      </c>
      <c r="O72" s="104">
        <f t="shared" si="1"/>
        <v>7278</v>
      </c>
      <c r="P72" s="104">
        <f t="shared" si="1"/>
        <v>464949</v>
      </c>
      <c r="Q72" s="104">
        <f t="shared" si="1"/>
        <v>6894</v>
      </c>
      <c r="R72" s="104">
        <f t="shared" si="1"/>
        <v>4483</v>
      </c>
      <c r="S72" s="104">
        <f t="shared" si="1"/>
        <v>782412</v>
      </c>
    </row>
    <row r="74" spans="1:22" ht="13.5" thickBot="1" x14ac:dyDescent="0.25">
      <c r="A74" s="96">
        <v>0</v>
      </c>
      <c r="B74" s="97" t="s">
        <v>277</v>
      </c>
      <c r="C74" s="100">
        <v>4</v>
      </c>
      <c r="D74" s="100"/>
      <c r="E74" s="100"/>
      <c r="F74" s="100"/>
      <c r="G74" s="100"/>
      <c r="H74" s="100"/>
      <c r="I74" s="100"/>
      <c r="J74" s="100">
        <v>2</v>
      </c>
      <c r="K74" s="100">
        <v>1</v>
      </c>
      <c r="L74" s="100"/>
      <c r="M74" s="100">
        <v>2</v>
      </c>
      <c r="N74" s="100">
        <v>1</v>
      </c>
      <c r="O74" s="100"/>
      <c r="P74" s="100">
        <v>2</v>
      </c>
      <c r="Q74" s="100"/>
      <c r="R74" s="100"/>
      <c r="S74" s="99">
        <f>SUM(C74:R74)</f>
        <v>12</v>
      </c>
    </row>
    <row r="75" spans="1:22" ht="13.5" thickBot="1" x14ac:dyDescent="0.25">
      <c r="U75" s="387" t="s">
        <v>63</v>
      </c>
      <c r="V75" s="388"/>
    </row>
    <row r="78" spans="1:22" x14ac:dyDescent="0.2">
      <c r="C78" s="106"/>
      <c r="D78" s="106"/>
      <c r="E78" s="106"/>
      <c r="F78" s="106"/>
      <c r="G78" s="106"/>
      <c r="H78" s="106"/>
      <c r="I78" s="106"/>
      <c r="J78" s="106"/>
      <c r="K78" s="106"/>
      <c r="L78" s="106"/>
      <c r="M78" s="106"/>
      <c r="N78" s="106"/>
      <c r="O78" s="106"/>
      <c r="P78" s="106"/>
      <c r="Q78" s="106"/>
      <c r="R78" s="106"/>
      <c r="S78" s="106"/>
    </row>
  </sheetData>
  <mergeCells count="3">
    <mergeCell ref="B1:S1"/>
    <mergeCell ref="U3:V3"/>
    <mergeCell ref="U75:V75"/>
  </mergeCells>
  <phoneticPr fontId="2" type="noConversion"/>
  <hyperlinks>
    <hyperlink ref="U3" location="Indice!A1" display="Volver al Indice"/>
    <hyperlink ref="U75" location="Indice!A1" display="Volver al Indice"/>
    <hyperlink ref="U3:V3" location="Indice!B24" display="Volver al Indice"/>
    <hyperlink ref="U75:V75" location="Indice!B24"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pageSetUpPr fitToPage="1"/>
  </sheetPr>
  <dimension ref="A2:R130"/>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6.5703125" style="75" customWidth="1"/>
    <col min="11" max="11" width="13.28515625" style="75" bestFit="1" customWidth="1"/>
    <col min="12" max="12" width="12.140625" style="75" bestFit="1" customWidth="1"/>
    <col min="13" max="13" width="10.140625" style="138" customWidth="1"/>
    <col min="14" max="14" width="13.140625" style="138" bestFit="1" customWidth="1"/>
    <col min="15" max="16384" width="11.42578125" style="75"/>
  </cols>
  <sheetData>
    <row r="2" spans="1:18" ht="15" x14ac:dyDescent="0.2">
      <c r="A2" s="367" t="s">
        <v>423</v>
      </c>
      <c r="B2" s="367"/>
      <c r="C2" s="367"/>
      <c r="D2" s="367"/>
      <c r="E2" s="367"/>
      <c r="F2" s="367"/>
      <c r="G2" s="367"/>
      <c r="H2" s="367"/>
      <c r="I2" s="367"/>
      <c r="J2" s="367"/>
      <c r="K2" s="367"/>
      <c r="L2" s="367"/>
      <c r="M2" s="137"/>
    </row>
    <row r="3" spans="1:18" ht="15" x14ac:dyDescent="0.2">
      <c r="A3" s="267"/>
      <c r="B3" s="267"/>
      <c r="C3" s="267"/>
      <c r="D3" s="267"/>
      <c r="E3" s="267"/>
      <c r="F3" s="267"/>
      <c r="G3" s="267"/>
      <c r="H3" s="267"/>
      <c r="I3" s="86"/>
      <c r="J3" s="86"/>
      <c r="K3" s="86"/>
      <c r="L3" s="86"/>
      <c r="M3" s="137"/>
    </row>
    <row r="4" spans="1:18" ht="35.25" customHeight="1" x14ac:dyDescent="0.2">
      <c r="A4" s="369" t="s">
        <v>233</v>
      </c>
      <c r="B4" s="375" t="s">
        <v>0</v>
      </c>
      <c r="C4" s="372" t="s">
        <v>380</v>
      </c>
      <c r="D4" s="372"/>
      <c r="E4" s="372" t="s">
        <v>381</v>
      </c>
      <c r="F4" s="372"/>
      <c r="G4" s="372" t="s">
        <v>382</v>
      </c>
      <c r="H4" s="372"/>
      <c r="I4" s="372" t="s">
        <v>383</v>
      </c>
      <c r="J4" s="372"/>
      <c r="K4" s="373" t="s">
        <v>445</v>
      </c>
      <c r="L4" s="374"/>
      <c r="M4" s="88"/>
    </row>
    <row r="5" spans="1:18" ht="15" customHeight="1" x14ac:dyDescent="0.2">
      <c r="A5" s="370"/>
      <c r="B5" s="376"/>
      <c r="C5" s="272" t="s">
        <v>54</v>
      </c>
      <c r="D5" s="273" t="s">
        <v>55</v>
      </c>
      <c r="E5" s="272" t="s">
        <v>54</v>
      </c>
      <c r="F5" s="273" t="s">
        <v>55</v>
      </c>
      <c r="G5" s="272" t="s">
        <v>54</v>
      </c>
      <c r="H5" s="273" t="s">
        <v>55</v>
      </c>
      <c r="I5" s="272" t="s">
        <v>54</v>
      </c>
      <c r="J5" s="273" t="s">
        <v>55</v>
      </c>
      <c r="K5" s="378" t="s">
        <v>54</v>
      </c>
      <c r="L5" s="380" t="s">
        <v>55</v>
      </c>
      <c r="M5" s="88"/>
      <c r="Q5" s="80"/>
    </row>
    <row r="6" spans="1:18" ht="15" customHeight="1" x14ac:dyDescent="0.2">
      <c r="A6" s="371"/>
      <c r="B6" s="377"/>
      <c r="C6" s="286">
        <v>43915</v>
      </c>
      <c r="D6" s="287">
        <v>43921</v>
      </c>
      <c r="E6" s="286">
        <v>44008</v>
      </c>
      <c r="F6" s="287">
        <v>44012</v>
      </c>
      <c r="G6" s="286">
        <v>44099</v>
      </c>
      <c r="H6" s="287">
        <v>44104</v>
      </c>
      <c r="I6" s="286">
        <v>43825</v>
      </c>
      <c r="J6" s="287">
        <v>43830</v>
      </c>
      <c r="K6" s="379"/>
      <c r="L6" s="381"/>
      <c r="M6" s="88"/>
    </row>
    <row r="7" spans="1:18" x14ac:dyDescent="0.2">
      <c r="A7" s="285">
        <v>1</v>
      </c>
      <c r="B7" s="280" t="s">
        <v>1</v>
      </c>
      <c r="C7" s="281">
        <v>61634</v>
      </c>
      <c r="D7" s="282">
        <v>5026</v>
      </c>
      <c r="E7" s="281">
        <v>62380</v>
      </c>
      <c r="F7" s="282">
        <v>5063</v>
      </c>
      <c r="G7" s="281">
        <v>63552</v>
      </c>
      <c r="H7" s="282">
        <v>5165</v>
      </c>
      <c r="I7" s="281">
        <v>64864</v>
      </c>
      <c r="J7" s="282">
        <v>5266</v>
      </c>
      <c r="K7" s="281">
        <f>I7-'Año 2019'!$I7</f>
        <v>4527</v>
      </c>
      <c r="L7" s="283">
        <f>$J7-'Año 2019'!$J7</f>
        <v>385</v>
      </c>
      <c r="M7" s="139"/>
      <c r="N7" s="140"/>
      <c r="O7" s="20"/>
      <c r="P7" s="20"/>
    </row>
    <row r="8" spans="1:18" x14ac:dyDescent="0.2">
      <c r="A8" s="285">
        <v>2</v>
      </c>
      <c r="B8" s="280" t="s">
        <v>2</v>
      </c>
      <c r="C8" s="281">
        <v>95506</v>
      </c>
      <c r="D8" s="282">
        <v>5265</v>
      </c>
      <c r="E8" s="281">
        <v>96218</v>
      </c>
      <c r="F8" s="282">
        <v>5292</v>
      </c>
      <c r="G8" s="281">
        <v>97148</v>
      </c>
      <c r="H8" s="282">
        <v>5359</v>
      </c>
      <c r="I8" s="281">
        <v>98193</v>
      </c>
      <c r="J8" s="282">
        <v>5415</v>
      </c>
      <c r="K8" s="281">
        <f>I8-'Año 2019'!$I8</f>
        <v>4217</v>
      </c>
      <c r="L8" s="283">
        <f>$J8-'Año 2019'!$J8</f>
        <v>215</v>
      </c>
      <c r="M8" s="139"/>
      <c r="N8" s="140"/>
      <c r="O8" s="20"/>
      <c r="P8" s="20"/>
    </row>
    <row r="9" spans="1:18" x14ac:dyDescent="0.2">
      <c r="A9" s="285">
        <v>3</v>
      </c>
      <c r="B9" s="280" t="s">
        <v>3</v>
      </c>
      <c r="C9" s="281">
        <v>5826720</v>
      </c>
      <c r="D9" s="282">
        <v>20573</v>
      </c>
      <c r="E9" s="281">
        <v>5840040</v>
      </c>
      <c r="F9" s="282">
        <v>20731</v>
      </c>
      <c r="G9" s="281">
        <v>5883930</v>
      </c>
      <c r="H9" s="282">
        <v>21043</v>
      </c>
      <c r="I9" s="281">
        <v>5969832</v>
      </c>
      <c r="J9" s="282">
        <v>21562</v>
      </c>
      <c r="K9" s="281">
        <f>I9-'Año 2019'!$I9</f>
        <v>326664</v>
      </c>
      <c r="L9" s="283">
        <f>$J9-'Año 2019'!$J9</f>
        <v>1471</v>
      </c>
      <c r="M9" s="139"/>
      <c r="N9" s="140"/>
      <c r="O9" s="20"/>
      <c r="P9" s="20"/>
    </row>
    <row r="10" spans="1:18" x14ac:dyDescent="0.2">
      <c r="A10" s="285">
        <v>4</v>
      </c>
      <c r="B10" s="280" t="s">
        <v>4</v>
      </c>
      <c r="C10" s="281">
        <v>238342</v>
      </c>
      <c r="D10" s="282">
        <v>16234</v>
      </c>
      <c r="E10" s="281">
        <v>242676</v>
      </c>
      <c r="F10" s="282">
        <v>16506</v>
      </c>
      <c r="G10" s="281">
        <v>248285</v>
      </c>
      <c r="H10" s="282">
        <v>16969</v>
      </c>
      <c r="I10" s="281">
        <v>254062</v>
      </c>
      <c r="J10" s="282">
        <v>17499</v>
      </c>
      <c r="K10" s="281">
        <f>I10-'Año 2019'!$I10</f>
        <v>21412</v>
      </c>
      <c r="L10" s="283">
        <f>$J10-'Año 2019'!$J10</f>
        <v>1863</v>
      </c>
      <c r="M10" s="139"/>
      <c r="N10" s="140"/>
      <c r="R10" s="171"/>
    </row>
    <row r="11" spans="1:18" x14ac:dyDescent="0.2">
      <c r="A11" s="285">
        <v>5</v>
      </c>
      <c r="B11" s="280" t="s">
        <v>5</v>
      </c>
      <c r="C11" s="281">
        <v>1242199</v>
      </c>
      <c r="D11" s="282">
        <v>16575</v>
      </c>
      <c r="E11" s="281">
        <v>1257120</v>
      </c>
      <c r="F11" s="282">
        <v>16812</v>
      </c>
      <c r="G11" s="281">
        <v>1275574</v>
      </c>
      <c r="H11" s="282">
        <v>17124</v>
      </c>
      <c r="I11" s="281">
        <v>1294315</v>
      </c>
      <c r="J11" s="282">
        <v>17461</v>
      </c>
      <c r="K11" s="281">
        <f>I11-'Año 2019'!$I11</f>
        <v>75589</v>
      </c>
      <c r="L11" s="283">
        <f>$J11-'Año 2019'!$J11</f>
        <v>1372</v>
      </c>
      <c r="M11" s="139"/>
      <c r="N11" s="140"/>
      <c r="R11" s="171"/>
    </row>
    <row r="12" spans="1:18" x14ac:dyDescent="0.2">
      <c r="A12" s="285">
        <v>6</v>
      </c>
      <c r="B12" s="280" t="s">
        <v>6</v>
      </c>
      <c r="C12" s="281">
        <v>15243</v>
      </c>
      <c r="D12" s="282">
        <v>8328</v>
      </c>
      <c r="E12" s="281">
        <v>15527</v>
      </c>
      <c r="F12" s="282">
        <v>8407</v>
      </c>
      <c r="G12" s="281">
        <v>15927</v>
      </c>
      <c r="H12" s="282">
        <v>8519</v>
      </c>
      <c r="I12" s="281">
        <v>16332</v>
      </c>
      <c r="J12" s="282">
        <v>8637</v>
      </c>
      <c r="K12" s="281">
        <f>I12-'Año 2019'!$I12</f>
        <v>1396</v>
      </c>
      <c r="L12" s="283">
        <f>$J12-'Año 2019'!$J12</f>
        <v>439</v>
      </c>
      <c r="M12" s="139"/>
      <c r="N12" s="140"/>
      <c r="R12" s="171"/>
    </row>
    <row r="13" spans="1:18" x14ac:dyDescent="0.2">
      <c r="A13" s="285">
        <v>7</v>
      </c>
      <c r="B13" s="280" t="s">
        <v>7</v>
      </c>
      <c r="C13" s="281">
        <v>1662012</v>
      </c>
      <c r="D13" s="282">
        <v>143418</v>
      </c>
      <c r="E13" s="281">
        <v>1672319</v>
      </c>
      <c r="F13" s="282">
        <v>144353</v>
      </c>
      <c r="G13" s="281">
        <v>1692159</v>
      </c>
      <c r="H13" s="282">
        <v>146326</v>
      </c>
      <c r="I13" s="281">
        <v>1716433</v>
      </c>
      <c r="J13" s="282">
        <v>148868</v>
      </c>
      <c r="K13" s="281">
        <f>I13-'Año 2019'!$I13</f>
        <v>88043</v>
      </c>
      <c r="L13" s="283">
        <f>$J13-'Año 2019'!$J13</f>
        <v>8910</v>
      </c>
      <c r="M13" s="139"/>
      <c r="N13" s="140"/>
      <c r="R13" s="171"/>
    </row>
    <row r="14" spans="1:18" x14ac:dyDescent="0.2">
      <c r="A14" s="285">
        <v>8</v>
      </c>
      <c r="B14" s="280" t="s">
        <v>8</v>
      </c>
      <c r="C14" s="281">
        <v>172873</v>
      </c>
      <c r="D14" s="282">
        <v>36047</v>
      </c>
      <c r="E14" s="281">
        <v>174629</v>
      </c>
      <c r="F14" s="282">
        <v>36391</v>
      </c>
      <c r="G14" s="281">
        <v>177527</v>
      </c>
      <c r="H14" s="282">
        <v>36856</v>
      </c>
      <c r="I14" s="281">
        <v>181806</v>
      </c>
      <c r="J14" s="282">
        <v>37777</v>
      </c>
      <c r="K14" s="281">
        <f>I14-'Año 2019'!$I14</f>
        <v>13029</v>
      </c>
      <c r="L14" s="283">
        <f>$J14-'Año 2019'!$J14</f>
        <v>2539</v>
      </c>
      <c r="M14" s="139"/>
      <c r="N14" s="140"/>
      <c r="R14" s="171"/>
    </row>
    <row r="15" spans="1:18" x14ac:dyDescent="0.2">
      <c r="A15" s="285">
        <v>9</v>
      </c>
      <c r="B15" s="280" t="s">
        <v>9</v>
      </c>
      <c r="C15" s="281">
        <v>11832</v>
      </c>
      <c r="D15" s="282">
        <v>471</v>
      </c>
      <c r="E15" s="281">
        <v>11921</v>
      </c>
      <c r="F15" s="282">
        <v>472</v>
      </c>
      <c r="G15" s="281">
        <v>12065</v>
      </c>
      <c r="H15" s="282">
        <v>476</v>
      </c>
      <c r="I15" s="281">
        <v>12236</v>
      </c>
      <c r="J15" s="282">
        <v>486</v>
      </c>
      <c r="K15" s="281">
        <f>I15-'Año 2019'!$I15</f>
        <v>620</v>
      </c>
      <c r="L15" s="283">
        <f>$J15-'Año 2019'!$J15</f>
        <v>23</v>
      </c>
      <c r="M15" s="139"/>
      <c r="N15" s="140"/>
      <c r="R15" s="171"/>
    </row>
    <row r="16" spans="1:18" x14ac:dyDescent="0.2">
      <c r="A16" s="285">
        <v>10</v>
      </c>
      <c r="B16" s="280" t="s">
        <v>10</v>
      </c>
      <c r="C16" s="281">
        <v>9871</v>
      </c>
      <c r="D16" s="282">
        <v>2005</v>
      </c>
      <c r="E16" s="281">
        <v>9888</v>
      </c>
      <c r="F16" s="282">
        <v>2007</v>
      </c>
      <c r="G16" s="281">
        <v>9986</v>
      </c>
      <c r="H16" s="282">
        <v>2022</v>
      </c>
      <c r="I16" s="281">
        <v>10169</v>
      </c>
      <c r="J16" s="282">
        <v>2064</v>
      </c>
      <c r="K16" s="281">
        <f>I16-'Año 2019'!$I16</f>
        <v>453</v>
      </c>
      <c r="L16" s="283">
        <f>$J16-'Año 2019'!$J16</f>
        <v>84</v>
      </c>
      <c r="M16" s="139"/>
      <c r="N16" s="140"/>
      <c r="R16" s="171"/>
    </row>
    <row r="17" spans="1:18" x14ac:dyDescent="0.2">
      <c r="A17" s="285">
        <v>11</v>
      </c>
      <c r="B17" s="280" t="s">
        <v>11</v>
      </c>
      <c r="C17" s="281">
        <v>872364</v>
      </c>
      <c r="D17" s="282">
        <v>29306</v>
      </c>
      <c r="E17" s="281">
        <v>873757</v>
      </c>
      <c r="F17" s="282">
        <v>29350</v>
      </c>
      <c r="G17" s="281">
        <v>879096</v>
      </c>
      <c r="H17" s="282">
        <v>29622</v>
      </c>
      <c r="I17" s="281">
        <v>890501</v>
      </c>
      <c r="J17" s="282">
        <v>30185</v>
      </c>
      <c r="K17" s="281">
        <f>I17-'Año 2019'!$I17</f>
        <v>36147</v>
      </c>
      <c r="L17" s="283">
        <f>$J17-'Año 2019'!$J17</f>
        <v>1620</v>
      </c>
      <c r="M17" s="139"/>
      <c r="N17" s="140"/>
      <c r="R17" s="171"/>
    </row>
    <row r="18" spans="1:18" ht="15" x14ac:dyDescent="0.2">
      <c r="A18" s="285">
        <v>12</v>
      </c>
      <c r="B18" s="280" t="s">
        <v>12</v>
      </c>
      <c r="C18" s="281">
        <v>39084</v>
      </c>
      <c r="D18" s="282">
        <v>2974</v>
      </c>
      <c r="E18" s="281">
        <v>39158</v>
      </c>
      <c r="F18" s="282">
        <v>2978</v>
      </c>
      <c r="G18" s="281">
        <v>39388</v>
      </c>
      <c r="H18" s="282">
        <v>3024</v>
      </c>
      <c r="I18" s="281">
        <v>39986</v>
      </c>
      <c r="J18" s="282">
        <v>3113</v>
      </c>
      <c r="K18" s="281">
        <f>I18-'Año 2019'!$I18</f>
        <v>1929</v>
      </c>
      <c r="L18" s="283">
        <f>$J18-'Año 2019'!$J18</f>
        <v>252</v>
      </c>
      <c r="M18" s="139"/>
      <c r="N18" s="140"/>
      <c r="O18" s="180"/>
    </row>
    <row r="19" spans="1:18" x14ac:dyDescent="0.2">
      <c r="A19" s="285">
        <v>13</v>
      </c>
      <c r="B19" s="280" t="s">
        <v>13</v>
      </c>
      <c r="C19" s="281">
        <v>5627</v>
      </c>
      <c r="D19" s="282">
        <v>818</v>
      </c>
      <c r="E19" s="281">
        <v>5689</v>
      </c>
      <c r="F19" s="282">
        <v>824</v>
      </c>
      <c r="G19" s="281">
        <v>5764</v>
      </c>
      <c r="H19" s="282">
        <v>843</v>
      </c>
      <c r="I19" s="281">
        <v>5843</v>
      </c>
      <c r="J19" s="282">
        <v>868</v>
      </c>
      <c r="K19" s="281">
        <f>I19-'Año 2019'!$I19</f>
        <v>304</v>
      </c>
      <c r="L19" s="283">
        <f>$J19-'Año 2019'!$J19</f>
        <v>67</v>
      </c>
      <c r="M19" s="139"/>
      <c r="N19" s="140"/>
    </row>
    <row r="20" spans="1:18" x14ac:dyDescent="0.2">
      <c r="A20" s="285">
        <v>14</v>
      </c>
      <c r="B20" s="280" t="s">
        <v>14</v>
      </c>
      <c r="C20" s="281">
        <v>15593</v>
      </c>
      <c r="D20" s="282">
        <v>1811</v>
      </c>
      <c r="E20" s="281">
        <v>15755</v>
      </c>
      <c r="F20" s="282">
        <v>1832</v>
      </c>
      <c r="G20" s="281">
        <v>15985</v>
      </c>
      <c r="H20" s="282">
        <v>1861</v>
      </c>
      <c r="I20" s="281">
        <v>16229</v>
      </c>
      <c r="J20" s="282">
        <v>1892</v>
      </c>
      <c r="K20" s="281">
        <f>I20-'Año 2019'!$I20</f>
        <v>853</v>
      </c>
      <c r="L20" s="283">
        <f>$J20-'Año 2019'!$J20</f>
        <v>114</v>
      </c>
      <c r="M20" s="139"/>
      <c r="N20" s="140"/>
      <c r="R20" s="171"/>
    </row>
    <row r="21" spans="1:18" x14ac:dyDescent="0.2">
      <c r="A21" s="285">
        <v>15</v>
      </c>
      <c r="B21" s="280" t="s">
        <v>15</v>
      </c>
      <c r="C21" s="281">
        <v>39454</v>
      </c>
      <c r="D21" s="282">
        <v>3930</v>
      </c>
      <c r="E21" s="281">
        <v>39852</v>
      </c>
      <c r="F21" s="282">
        <v>3975</v>
      </c>
      <c r="G21" s="281">
        <v>40510</v>
      </c>
      <c r="H21" s="282">
        <v>4050</v>
      </c>
      <c r="I21" s="281">
        <v>41151</v>
      </c>
      <c r="J21" s="282">
        <v>4111</v>
      </c>
      <c r="K21" s="281">
        <f>I21-'Año 2019'!$I21</f>
        <v>2369</v>
      </c>
      <c r="L21" s="283">
        <f>$J21-'Año 2019'!$J21</f>
        <v>282</v>
      </c>
      <c r="M21" s="139"/>
      <c r="N21" s="140"/>
      <c r="R21" s="171"/>
    </row>
    <row r="22" spans="1:18" x14ac:dyDescent="0.2">
      <c r="A22" s="285">
        <v>16</v>
      </c>
      <c r="B22" s="280" t="s">
        <v>16</v>
      </c>
      <c r="C22" s="281">
        <v>22066</v>
      </c>
      <c r="D22" s="282">
        <v>3968</v>
      </c>
      <c r="E22" s="281">
        <v>22279</v>
      </c>
      <c r="F22" s="282">
        <v>4017</v>
      </c>
      <c r="G22" s="281">
        <v>22547</v>
      </c>
      <c r="H22" s="282">
        <v>4096</v>
      </c>
      <c r="I22" s="281">
        <v>22874</v>
      </c>
      <c r="J22" s="282">
        <v>4164</v>
      </c>
      <c r="K22" s="281">
        <f>I22-'Año 2019'!$I22</f>
        <v>1161</v>
      </c>
      <c r="L22" s="283">
        <f>$J22-'Año 2019'!$J22</f>
        <v>262</v>
      </c>
      <c r="M22" s="139"/>
      <c r="N22" s="140"/>
    </row>
    <row r="23" spans="1:18" x14ac:dyDescent="0.2">
      <c r="A23" s="285">
        <v>17</v>
      </c>
      <c r="B23" s="280" t="s">
        <v>17</v>
      </c>
      <c r="C23" s="281">
        <v>28044</v>
      </c>
      <c r="D23" s="282">
        <v>4748</v>
      </c>
      <c r="E23" s="281">
        <v>28507</v>
      </c>
      <c r="F23" s="282">
        <v>4809</v>
      </c>
      <c r="G23" s="281">
        <v>29106</v>
      </c>
      <c r="H23" s="282">
        <v>4885</v>
      </c>
      <c r="I23" s="281">
        <v>29733</v>
      </c>
      <c r="J23" s="282">
        <v>5024</v>
      </c>
      <c r="K23" s="281">
        <f>I23-'Año 2019'!$I23</f>
        <v>2365</v>
      </c>
      <c r="L23" s="283">
        <f>$J23-'Año 2019'!$J23</f>
        <v>408</v>
      </c>
      <c r="M23" s="139"/>
      <c r="N23" s="140"/>
      <c r="R23" s="171"/>
    </row>
    <row r="24" spans="1:18" s="76" customFormat="1" x14ac:dyDescent="0.2">
      <c r="A24" s="285">
        <v>18</v>
      </c>
      <c r="B24" s="280" t="s">
        <v>470</v>
      </c>
      <c r="C24" s="281">
        <v>654009</v>
      </c>
      <c r="D24" s="282">
        <v>13485</v>
      </c>
      <c r="E24" s="281">
        <v>674935</v>
      </c>
      <c r="F24" s="282">
        <v>13653</v>
      </c>
      <c r="G24" s="281">
        <v>699501</v>
      </c>
      <c r="H24" s="282">
        <v>13866</v>
      </c>
      <c r="I24" s="281">
        <v>726006</v>
      </c>
      <c r="J24" s="282">
        <v>14091</v>
      </c>
      <c r="K24" s="281">
        <f>I24-'Año 2019'!$I24</f>
        <v>117216</v>
      </c>
      <c r="L24" s="283">
        <f>$J24-'Año 2019'!$J24</f>
        <v>973</v>
      </c>
      <c r="M24" s="139"/>
      <c r="N24" s="140"/>
      <c r="R24" s="172"/>
    </row>
    <row r="25" spans="1:18" x14ac:dyDescent="0.2">
      <c r="A25" s="285">
        <v>19</v>
      </c>
      <c r="B25" s="280" t="s">
        <v>19</v>
      </c>
      <c r="C25" s="281">
        <v>4225485</v>
      </c>
      <c r="D25" s="282">
        <v>220355</v>
      </c>
      <c r="E25" s="281">
        <v>4228192</v>
      </c>
      <c r="F25" s="282">
        <v>221865</v>
      </c>
      <c r="G25" s="281">
        <v>4229258</v>
      </c>
      <c r="H25" s="282">
        <v>223635</v>
      </c>
      <c r="I25" s="281">
        <v>4230633</v>
      </c>
      <c r="J25" s="282">
        <v>225557</v>
      </c>
      <c r="K25" s="281">
        <f>I25-'Año 2019'!$I25</f>
        <v>23278</v>
      </c>
      <c r="L25" s="283">
        <f>$J25-'Año 2019'!$J25</f>
        <v>10789</v>
      </c>
      <c r="M25" s="139"/>
      <c r="N25" s="140"/>
      <c r="R25" s="171"/>
    </row>
    <row r="26" spans="1:18" x14ac:dyDescent="0.2">
      <c r="A26" s="285">
        <v>20</v>
      </c>
      <c r="B26" s="280" t="s">
        <v>20</v>
      </c>
      <c r="C26" s="281">
        <v>411168</v>
      </c>
      <c r="D26" s="282">
        <v>1863</v>
      </c>
      <c r="E26" s="281">
        <v>413451</v>
      </c>
      <c r="F26" s="282">
        <v>1867</v>
      </c>
      <c r="G26" s="281">
        <v>415708</v>
      </c>
      <c r="H26" s="282">
        <v>1874</v>
      </c>
      <c r="I26" s="281">
        <v>417415</v>
      </c>
      <c r="J26" s="282">
        <v>1882</v>
      </c>
      <c r="K26" s="281">
        <f>I26-'Año 2019'!$I26</f>
        <v>12018</v>
      </c>
      <c r="L26" s="283">
        <f>$J26-'Año 2019'!$J26</f>
        <v>57</v>
      </c>
      <c r="M26" s="139"/>
      <c r="N26" s="140"/>
      <c r="R26" s="171"/>
    </row>
    <row r="27" spans="1:18" x14ac:dyDescent="0.2">
      <c r="A27" s="285">
        <v>21</v>
      </c>
      <c r="B27" s="280" t="s">
        <v>21</v>
      </c>
      <c r="C27" s="281">
        <v>3367311</v>
      </c>
      <c r="D27" s="282">
        <v>299224</v>
      </c>
      <c r="E27" s="281">
        <v>3381599</v>
      </c>
      <c r="F27" s="282">
        <v>301172</v>
      </c>
      <c r="G27" s="281">
        <v>3411277</v>
      </c>
      <c r="H27" s="282">
        <v>304789</v>
      </c>
      <c r="I27" s="281">
        <v>3442066</v>
      </c>
      <c r="J27" s="282">
        <v>308931</v>
      </c>
      <c r="K27" s="281">
        <f>I27-'Año 2019'!$I27</f>
        <v>114751</v>
      </c>
      <c r="L27" s="283">
        <f>$J27-'Año 2019'!$J27</f>
        <v>16274</v>
      </c>
      <c r="M27" s="139"/>
      <c r="N27" s="140"/>
      <c r="R27" s="171"/>
    </row>
    <row r="28" spans="1:18" x14ac:dyDescent="0.2">
      <c r="A28" s="285">
        <v>22</v>
      </c>
      <c r="B28" s="280" t="s">
        <v>22</v>
      </c>
      <c r="C28" s="281">
        <v>24493</v>
      </c>
      <c r="D28" s="282">
        <v>3720</v>
      </c>
      <c r="E28" s="281">
        <v>24731</v>
      </c>
      <c r="F28" s="282">
        <v>3770</v>
      </c>
      <c r="G28" s="281">
        <v>25167</v>
      </c>
      <c r="H28" s="282">
        <v>3828</v>
      </c>
      <c r="I28" s="281">
        <v>25643</v>
      </c>
      <c r="J28" s="282">
        <v>3897</v>
      </c>
      <c r="K28" s="281">
        <f>I28-'Año 2019'!$I28</f>
        <v>1838</v>
      </c>
      <c r="L28" s="283">
        <f>$J28-'Año 2019'!$J28</f>
        <v>274</v>
      </c>
      <c r="M28" s="139"/>
      <c r="N28" s="140"/>
      <c r="R28" s="171"/>
    </row>
    <row r="29" spans="1:18" x14ac:dyDescent="0.2">
      <c r="A29" s="285">
        <v>23</v>
      </c>
      <c r="B29" s="280" t="s">
        <v>23</v>
      </c>
      <c r="C29" s="281">
        <v>1475552</v>
      </c>
      <c r="D29" s="282">
        <v>201163</v>
      </c>
      <c r="E29" s="281">
        <v>1478630</v>
      </c>
      <c r="F29" s="282">
        <v>201022</v>
      </c>
      <c r="G29" s="281">
        <v>1484326</v>
      </c>
      <c r="H29" s="282">
        <v>202516</v>
      </c>
      <c r="I29" s="281">
        <v>1493170</v>
      </c>
      <c r="J29" s="282">
        <v>204989</v>
      </c>
      <c r="K29" s="281">
        <f>I29-'Año 2019'!$I29</f>
        <v>43409</v>
      </c>
      <c r="L29" s="283">
        <f>$J29-'Año 2019'!$J29</f>
        <v>7732</v>
      </c>
      <c r="M29" s="139"/>
      <c r="N29" s="140"/>
      <c r="R29" s="171"/>
    </row>
    <row r="30" spans="1:18" x14ac:dyDescent="0.2">
      <c r="A30" s="285">
        <v>24</v>
      </c>
      <c r="B30" s="280" t="s">
        <v>489</v>
      </c>
      <c r="C30" s="281">
        <v>255138</v>
      </c>
      <c r="D30" s="282">
        <v>8860</v>
      </c>
      <c r="E30" s="281">
        <v>257657</v>
      </c>
      <c r="F30" s="282">
        <v>9042</v>
      </c>
      <c r="G30" s="281">
        <v>260878</v>
      </c>
      <c r="H30" s="282">
        <v>9215</v>
      </c>
      <c r="I30" s="281">
        <v>263683</v>
      </c>
      <c r="J30" s="282">
        <v>9347</v>
      </c>
      <c r="K30" s="281">
        <f>I30-'Año 2019'!$I30</f>
        <v>12467</v>
      </c>
      <c r="L30" s="283">
        <f>$J30-'Año 2019'!$J30</f>
        <v>622</v>
      </c>
      <c r="M30" s="139"/>
      <c r="N30" s="140"/>
      <c r="R30" s="171"/>
    </row>
    <row r="31" spans="1:18" x14ac:dyDescent="0.2">
      <c r="A31" s="285">
        <v>25</v>
      </c>
      <c r="B31" s="280" t="s">
        <v>25</v>
      </c>
      <c r="C31" s="281">
        <v>79071</v>
      </c>
      <c r="D31" s="282">
        <v>8269</v>
      </c>
      <c r="E31" s="281">
        <v>79777</v>
      </c>
      <c r="F31" s="282">
        <v>8320</v>
      </c>
      <c r="G31" s="281">
        <v>80872</v>
      </c>
      <c r="H31" s="282">
        <v>8457</v>
      </c>
      <c r="I31" s="281">
        <v>82202</v>
      </c>
      <c r="J31" s="282">
        <v>8630</v>
      </c>
      <c r="K31" s="281">
        <f>I31-'Año 2019'!$I31</f>
        <v>4907</v>
      </c>
      <c r="L31" s="283">
        <f>$J31-'Año 2019'!$J31</f>
        <v>618</v>
      </c>
      <c r="M31" s="139"/>
      <c r="N31" s="140"/>
      <c r="R31" s="171"/>
    </row>
    <row r="32" spans="1:18" x14ac:dyDescent="0.2">
      <c r="A32" s="285">
        <v>26</v>
      </c>
      <c r="B32" s="280" t="s">
        <v>150</v>
      </c>
      <c r="C32" s="281">
        <v>294179</v>
      </c>
      <c r="D32" s="282">
        <v>26062</v>
      </c>
      <c r="E32" s="281">
        <v>295908</v>
      </c>
      <c r="F32" s="282">
        <v>26217</v>
      </c>
      <c r="G32" s="281">
        <v>299893</v>
      </c>
      <c r="H32" s="282">
        <v>26723</v>
      </c>
      <c r="I32" s="281">
        <v>304672</v>
      </c>
      <c r="J32" s="282">
        <v>27329</v>
      </c>
      <c r="K32" s="281">
        <f>I32-'Año 2019'!$I32</f>
        <v>16487</v>
      </c>
      <c r="L32" s="283">
        <f>$J32-'Año 2019'!$J32</f>
        <v>1863</v>
      </c>
      <c r="M32" s="139"/>
      <c r="N32" s="140"/>
      <c r="R32" s="171"/>
    </row>
    <row r="33" spans="1:18" x14ac:dyDescent="0.2">
      <c r="A33" s="285">
        <v>27</v>
      </c>
      <c r="B33" s="280" t="s">
        <v>27</v>
      </c>
      <c r="C33" s="281">
        <v>194355</v>
      </c>
      <c r="D33" s="282">
        <v>2105</v>
      </c>
      <c r="E33" s="281">
        <v>195665</v>
      </c>
      <c r="F33" s="282">
        <v>2133</v>
      </c>
      <c r="G33" s="281">
        <v>198262</v>
      </c>
      <c r="H33" s="282">
        <v>2177</v>
      </c>
      <c r="I33" s="281">
        <v>201589</v>
      </c>
      <c r="J33" s="282">
        <v>2238</v>
      </c>
      <c r="K33" s="281">
        <f>I33-'Año 2019'!$I33</f>
        <v>11474</v>
      </c>
      <c r="L33" s="283">
        <f>$J33-'Año 2019'!$J33</f>
        <v>189</v>
      </c>
      <c r="M33" s="139"/>
      <c r="N33" s="140"/>
      <c r="R33" s="171"/>
    </row>
    <row r="34" spans="1:18" x14ac:dyDescent="0.2">
      <c r="A34" s="285">
        <v>28</v>
      </c>
      <c r="B34" s="280" t="s">
        <v>28</v>
      </c>
      <c r="C34" s="281">
        <v>56487</v>
      </c>
      <c r="D34" s="282">
        <v>7976</v>
      </c>
      <c r="E34" s="281">
        <v>57054</v>
      </c>
      <c r="F34" s="282">
        <v>8043</v>
      </c>
      <c r="G34" s="281">
        <v>57757</v>
      </c>
      <c r="H34" s="282">
        <v>8139</v>
      </c>
      <c r="I34" s="281">
        <v>58705</v>
      </c>
      <c r="J34" s="282">
        <v>8340</v>
      </c>
      <c r="K34" s="281">
        <f>I34-'Año 2019'!$I34</f>
        <v>3432</v>
      </c>
      <c r="L34" s="283">
        <f>$J34-'Año 2019'!$J34</f>
        <v>641</v>
      </c>
      <c r="M34" s="139"/>
      <c r="N34" s="140"/>
      <c r="R34" s="171"/>
    </row>
    <row r="35" spans="1:18" x14ac:dyDescent="0.2">
      <c r="A35" s="285">
        <v>29</v>
      </c>
      <c r="B35" s="280" t="s">
        <v>29</v>
      </c>
      <c r="C35" s="281">
        <v>2214791</v>
      </c>
      <c r="D35" s="282">
        <v>36508</v>
      </c>
      <c r="E35" s="281">
        <v>2217701</v>
      </c>
      <c r="F35" s="282">
        <v>36681</v>
      </c>
      <c r="G35" s="281">
        <v>2228341</v>
      </c>
      <c r="H35" s="282">
        <v>37308</v>
      </c>
      <c r="I35" s="281">
        <v>2257525</v>
      </c>
      <c r="J35" s="282">
        <v>38765</v>
      </c>
      <c r="K35" s="281">
        <f>I35-'Año 2019'!$I35</f>
        <v>103914</v>
      </c>
      <c r="L35" s="283">
        <f>$J35-'Año 2019'!$J35</f>
        <v>3956</v>
      </c>
      <c r="M35" s="139"/>
      <c r="N35" s="140"/>
      <c r="R35" s="171"/>
    </row>
    <row r="36" spans="1:18" x14ac:dyDescent="0.2">
      <c r="A36" s="285">
        <v>30</v>
      </c>
      <c r="B36" s="280" t="s">
        <v>30</v>
      </c>
      <c r="C36" s="281">
        <v>123657</v>
      </c>
      <c r="D36" s="282">
        <v>7310</v>
      </c>
      <c r="E36" s="281">
        <v>123916</v>
      </c>
      <c r="F36" s="282">
        <v>7326</v>
      </c>
      <c r="G36" s="281">
        <v>124673</v>
      </c>
      <c r="H36" s="282">
        <v>7415</v>
      </c>
      <c r="I36" s="281">
        <v>125936</v>
      </c>
      <c r="J36" s="282">
        <v>7576</v>
      </c>
      <c r="K36" s="281">
        <f>I36-'Año 2019'!$I36</f>
        <v>4406</v>
      </c>
      <c r="L36" s="283">
        <f>$J36-'Año 2019'!$J36</f>
        <v>403</v>
      </c>
      <c r="M36" s="139"/>
      <c r="N36" s="140"/>
      <c r="R36" s="171"/>
    </row>
    <row r="37" spans="1:18" x14ac:dyDescent="0.2">
      <c r="A37" s="285">
        <v>31</v>
      </c>
      <c r="B37" s="280" t="s">
        <v>31</v>
      </c>
      <c r="C37" s="281">
        <v>367036</v>
      </c>
      <c r="D37" s="282">
        <v>7856</v>
      </c>
      <c r="E37" s="281">
        <v>368202</v>
      </c>
      <c r="F37" s="282">
        <v>7874</v>
      </c>
      <c r="G37" s="281">
        <v>370512</v>
      </c>
      <c r="H37" s="282">
        <v>7957</v>
      </c>
      <c r="I37" s="281">
        <v>374203</v>
      </c>
      <c r="J37" s="282">
        <v>8111</v>
      </c>
      <c r="K37" s="281">
        <f>I37-'Año 2019'!$I37</f>
        <v>12680</v>
      </c>
      <c r="L37" s="283">
        <f>$J37-'Año 2019'!$J37</f>
        <v>407</v>
      </c>
      <c r="M37" s="139"/>
      <c r="N37" s="140"/>
      <c r="R37" s="171"/>
    </row>
    <row r="38" spans="1:18" x14ac:dyDescent="0.2">
      <c r="A38" s="285">
        <v>32</v>
      </c>
      <c r="B38" s="280" t="s">
        <v>32</v>
      </c>
      <c r="C38" s="281">
        <v>31127</v>
      </c>
      <c r="D38" s="282">
        <v>2607</v>
      </c>
      <c r="E38" s="281">
        <v>31440</v>
      </c>
      <c r="F38" s="282">
        <v>2640</v>
      </c>
      <c r="G38" s="281">
        <v>31995</v>
      </c>
      <c r="H38" s="282">
        <v>2672</v>
      </c>
      <c r="I38" s="281">
        <v>32592</v>
      </c>
      <c r="J38" s="282">
        <v>2711</v>
      </c>
      <c r="K38" s="281">
        <f>I38-'Año 2019'!$I38</f>
        <v>2191</v>
      </c>
      <c r="L38" s="283">
        <f>$J38-'Año 2019'!$J38</f>
        <v>174</v>
      </c>
      <c r="M38" s="139"/>
      <c r="N38" s="140"/>
      <c r="R38" s="171"/>
    </row>
    <row r="39" spans="1:18" x14ac:dyDescent="0.2">
      <c r="A39" s="285">
        <v>33</v>
      </c>
      <c r="B39" s="280" t="s">
        <v>33</v>
      </c>
      <c r="C39" s="281">
        <v>8098</v>
      </c>
      <c r="D39" s="282">
        <v>496</v>
      </c>
      <c r="E39" s="281">
        <v>8128</v>
      </c>
      <c r="F39" s="282">
        <v>498</v>
      </c>
      <c r="G39" s="281">
        <v>8184</v>
      </c>
      <c r="H39" s="282">
        <v>504</v>
      </c>
      <c r="I39" s="281">
        <v>8314</v>
      </c>
      <c r="J39" s="282">
        <v>512</v>
      </c>
      <c r="K39" s="281">
        <f>I39-'Año 2019'!$I39</f>
        <v>436</v>
      </c>
      <c r="L39" s="283">
        <f>$J39-'Año 2019'!$J39</f>
        <v>25</v>
      </c>
      <c r="M39" s="139"/>
      <c r="N39" s="140"/>
      <c r="R39" s="171"/>
    </row>
    <row r="40" spans="1:18" x14ac:dyDescent="0.2">
      <c r="A40" s="285">
        <v>34</v>
      </c>
      <c r="B40" s="280" t="s">
        <v>34</v>
      </c>
      <c r="C40" s="281">
        <v>1242595</v>
      </c>
      <c r="D40" s="282">
        <v>296453</v>
      </c>
      <c r="E40" s="281">
        <v>1246760</v>
      </c>
      <c r="F40" s="282">
        <v>297941</v>
      </c>
      <c r="G40" s="281">
        <v>1254243</v>
      </c>
      <c r="H40" s="282">
        <v>301194</v>
      </c>
      <c r="I40" s="281">
        <v>1262916</v>
      </c>
      <c r="J40" s="282">
        <v>304852</v>
      </c>
      <c r="K40" s="281">
        <f>I40-'Año 2019'!$I40</f>
        <v>33896</v>
      </c>
      <c r="L40" s="283">
        <f>$J40-'Año 2019'!$J40</f>
        <v>14249</v>
      </c>
      <c r="M40" s="139"/>
      <c r="N40" s="140"/>
      <c r="R40" s="171"/>
    </row>
    <row r="41" spans="1:18" x14ac:dyDescent="0.2">
      <c r="A41" s="285">
        <v>35</v>
      </c>
      <c r="B41" s="280" t="s">
        <v>35</v>
      </c>
      <c r="C41" s="281">
        <v>121957</v>
      </c>
      <c r="D41" s="282">
        <v>16286</v>
      </c>
      <c r="E41" s="281">
        <v>123013</v>
      </c>
      <c r="F41" s="282">
        <v>16524</v>
      </c>
      <c r="G41" s="281">
        <v>124841</v>
      </c>
      <c r="H41" s="282">
        <v>16983</v>
      </c>
      <c r="I41" s="281">
        <v>127611</v>
      </c>
      <c r="J41" s="282">
        <v>17730</v>
      </c>
      <c r="K41" s="281">
        <f>I41-'Año 2019'!$I41</f>
        <v>9533</v>
      </c>
      <c r="L41" s="283">
        <f>$J41-'Año 2019'!$J41</f>
        <v>2371</v>
      </c>
      <c r="M41" s="139"/>
      <c r="N41" s="140"/>
      <c r="R41" s="171"/>
    </row>
    <row r="42" spans="1:18" x14ac:dyDescent="0.2">
      <c r="A42" s="285">
        <v>36</v>
      </c>
      <c r="B42" s="280" t="s">
        <v>36</v>
      </c>
      <c r="C42" s="281">
        <v>714201</v>
      </c>
      <c r="D42" s="282">
        <v>3427</v>
      </c>
      <c r="E42" s="281">
        <v>720187</v>
      </c>
      <c r="F42" s="282">
        <v>3478</v>
      </c>
      <c r="G42" s="281">
        <v>730731</v>
      </c>
      <c r="H42" s="282">
        <v>3557</v>
      </c>
      <c r="I42" s="281">
        <v>742934</v>
      </c>
      <c r="J42" s="282">
        <v>3672</v>
      </c>
      <c r="K42" s="281">
        <f>I42-'Año 2019'!$I42</f>
        <v>45921</v>
      </c>
      <c r="L42" s="283">
        <f>$J42-'Año 2019'!$J42</f>
        <v>431</v>
      </c>
      <c r="M42" s="139"/>
      <c r="N42" s="140"/>
    </row>
    <row r="43" spans="1:18" ht="12.75" customHeight="1" x14ac:dyDescent="0.2">
      <c r="A43" s="285">
        <v>37</v>
      </c>
      <c r="B43" s="280" t="s">
        <v>37</v>
      </c>
      <c r="C43" s="281">
        <v>328691</v>
      </c>
      <c r="D43" s="282">
        <v>13849</v>
      </c>
      <c r="E43" s="281">
        <v>334358</v>
      </c>
      <c r="F43" s="282">
        <v>14046</v>
      </c>
      <c r="G43" s="281">
        <v>341600</v>
      </c>
      <c r="H43" s="282">
        <v>14392</v>
      </c>
      <c r="I43" s="281">
        <v>348960</v>
      </c>
      <c r="J43" s="282">
        <v>14766</v>
      </c>
      <c r="K43" s="281">
        <f>I43-'Año 2019'!$I43</f>
        <v>28215</v>
      </c>
      <c r="L43" s="283">
        <f>$J43-'Año 2019'!$J43</f>
        <v>1389</v>
      </c>
      <c r="M43" s="139"/>
      <c r="N43" s="140"/>
      <c r="R43" s="171"/>
    </row>
    <row r="44" spans="1:18" s="76" customFormat="1" x14ac:dyDescent="0.2">
      <c r="A44" s="285">
        <v>38</v>
      </c>
      <c r="B44" s="280" t="s">
        <v>38</v>
      </c>
      <c r="C44" s="281">
        <v>285128</v>
      </c>
      <c r="D44" s="282">
        <v>12741</v>
      </c>
      <c r="E44" s="281">
        <v>286099</v>
      </c>
      <c r="F44" s="282">
        <v>12805</v>
      </c>
      <c r="G44" s="281">
        <v>287629</v>
      </c>
      <c r="H44" s="282">
        <v>12953</v>
      </c>
      <c r="I44" s="281">
        <v>289498</v>
      </c>
      <c r="J44" s="282">
        <v>13184</v>
      </c>
      <c r="K44" s="281">
        <f>I44-'Año 2019'!$I44</f>
        <v>8517</v>
      </c>
      <c r="L44" s="283">
        <f>$J44-'Año 2019'!$J44</f>
        <v>805</v>
      </c>
      <c r="M44" s="139"/>
      <c r="N44" s="140"/>
      <c r="R44" s="172"/>
    </row>
    <row r="45" spans="1:18" x14ac:dyDescent="0.2">
      <c r="A45" s="285">
        <v>39</v>
      </c>
      <c r="B45" s="280" t="s">
        <v>39</v>
      </c>
      <c r="C45" s="281">
        <v>385881</v>
      </c>
      <c r="D45" s="282">
        <v>83129</v>
      </c>
      <c r="E45" s="281">
        <v>386721</v>
      </c>
      <c r="F45" s="282">
        <v>83348</v>
      </c>
      <c r="G45" s="281">
        <v>387356</v>
      </c>
      <c r="H45" s="282">
        <v>83632</v>
      </c>
      <c r="I45" s="281">
        <v>388201</v>
      </c>
      <c r="J45" s="282">
        <v>83963</v>
      </c>
      <c r="K45" s="281">
        <f>I45-'Año 2019'!$I45</f>
        <v>7185</v>
      </c>
      <c r="L45" s="283">
        <f>$J45-'Año 2019'!$J45</f>
        <v>2421</v>
      </c>
      <c r="M45" s="139"/>
      <c r="N45" s="140"/>
      <c r="R45" s="171"/>
    </row>
    <row r="46" spans="1:18" x14ac:dyDescent="0.2">
      <c r="A46" s="285">
        <v>40</v>
      </c>
      <c r="B46" s="280" t="s">
        <v>40</v>
      </c>
      <c r="C46" s="281">
        <v>32886</v>
      </c>
      <c r="D46" s="282">
        <v>3962</v>
      </c>
      <c r="E46" s="281">
        <v>33428</v>
      </c>
      <c r="F46" s="282">
        <v>4025</v>
      </c>
      <c r="G46" s="281">
        <v>34019</v>
      </c>
      <c r="H46" s="282">
        <v>4091</v>
      </c>
      <c r="I46" s="281">
        <v>34502</v>
      </c>
      <c r="J46" s="282">
        <v>4141</v>
      </c>
      <c r="K46" s="281">
        <f>I46-'Año 2019'!$I46</f>
        <v>2179</v>
      </c>
      <c r="L46" s="283">
        <f>$J46-'Año 2019'!$J46</f>
        <v>241</v>
      </c>
      <c r="M46" s="139"/>
      <c r="N46" s="140"/>
      <c r="R46" s="171"/>
    </row>
    <row r="47" spans="1:18" x14ac:dyDescent="0.2">
      <c r="A47" s="285">
        <v>41</v>
      </c>
      <c r="B47" s="280" t="s">
        <v>41</v>
      </c>
      <c r="C47" s="281">
        <v>772487</v>
      </c>
      <c r="D47" s="282">
        <v>30063</v>
      </c>
      <c r="E47" s="281">
        <v>775165</v>
      </c>
      <c r="F47" s="282">
        <v>30205</v>
      </c>
      <c r="G47" s="281">
        <v>781165</v>
      </c>
      <c r="H47" s="282">
        <v>30570</v>
      </c>
      <c r="I47" s="281">
        <v>790681</v>
      </c>
      <c r="J47" s="282">
        <v>31169</v>
      </c>
      <c r="K47" s="281">
        <f>I47-'Año 2019'!$I47</f>
        <v>38660</v>
      </c>
      <c r="L47" s="283">
        <f>$J47-'Año 2019'!$J47</f>
        <v>2319</v>
      </c>
      <c r="M47" s="139"/>
      <c r="N47" s="140"/>
      <c r="R47" s="171"/>
    </row>
    <row r="48" spans="1:18" x14ac:dyDescent="0.2">
      <c r="A48" s="285">
        <v>42</v>
      </c>
      <c r="B48" s="280" t="s">
        <v>42</v>
      </c>
      <c r="C48" s="281">
        <v>10647</v>
      </c>
      <c r="D48" s="282">
        <v>1068</v>
      </c>
      <c r="E48" s="281">
        <v>10931</v>
      </c>
      <c r="F48" s="282">
        <v>1076</v>
      </c>
      <c r="G48" s="281">
        <v>11205</v>
      </c>
      <c r="H48" s="282">
        <v>1097</v>
      </c>
      <c r="I48" s="281">
        <v>11414</v>
      </c>
      <c r="J48" s="282">
        <v>1118</v>
      </c>
      <c r="K48" s="281">
        <f>I48-'Año 2019'!$I48</f>
        <v>1168</v>
      </c>
      <c r="L48" s="283">
        <f>$J48-'Año 2019'!$J48</f>
        <v>74</v>
      </c>
      <c r="M48" s="139"/>
      <c r="N48" s="140"/>
      <c r="R48" s="171"/>
    </row>
    <row r="49" spans="1:18" x14ac:dyDescent="0.2">
      <c r="A49" s="285">
        <v>43</v>
      </c>
      <c r="B49" s="280" t="s">
        <v>149</v>
      </c>
      <c r="C49" s="281">
        <v>17386</v>
      </c>
      <c r="D49" s="282">
        <v>3451</v>
      </c>
      <c r="E49" s="281">
        <v>17559</v>
      </c>
      <c r="F49" s="282">
        <v>3482</v>
      </c>
      <c r="G49" s="281">
        <v>17912</v>
      </c>
      <c r="H49" s="282">
        <v>3575</v>
      </c>
      <c r="I49" s="281">
        <v>18359</v>
      </c>
      <c r="J49" s="282">
        <v>3698</v>
      </c>
      <c r="K49" s="281">
        <f>I49-'Año 2019'!$I49</f>
        <v>1432</v>
      </c>
      <c r="L49" s="283">
        <f>$J49-'Año 2019'!$J49</f>
        <v>364</v>
      </c>
      <c r="M49" s="139"/>
      <c r="N49" s="140"/>
      <c r="R49" s="171"/>
    </row>
    <row r="50" spans="1:18" x14ac:dyDescent="0.2">
      <c r="A50" s="285">
        <v>44</v>
      </c>
      <c r="B50" s="280" t="s">
        <v>152</v>
      </c>
      <c r="C50" s="281">
        <v>35288</v>
      </c>
      <c r="D50" s="282">
        <v>16780</v>
      </c>
      <c r="E50" s="281">
        <v>35423</v>
      </c>
      <c r="F50" s="282">
        <v>16888</v>
      </c>
      <c r="G50" s="281">
        <v>35781</v>
      </c>
      <c r="H50" s="282">
        <v>17206</v>
      </c>
      <c r="I50" s="281">
        <v>36354</v>
      </c>
      <c r="J50" s="282">
        <v>17526</v>
      </c>
      <c r="K50" s="281">
        <f>I50-'Año 2019'!$I50</f>
        <v>1731</v>
      </c>
      <c r="L50" s="283">
        <f>$J50-'Año 2019'!$J50</f>
        <v>1079</v>
      </c>
      <c r="M50" s="139"/>
      <c r="N50" s="140"/>
      <c r="R50" s="171"/>
    </row>
    <row r="51" spans="1:18" x14ac:dyDescent="0.2">
      <c r="A51" s="285">
        <v>45</v>
      </c>
      <c r="B51" s="280" t="s">
        <v>43</v>
      </c>
      <c r="C51" s="281">
        <v>12937</v>
      </c>
      <c r="D51" s="282">
        <v>1916</v>
      </c>
      <c r="E51" s="281">
        <v>13148</v>
      </c>
      <c r="F51" s="282">
        <v>1937</v>
      </c>
      <c r="G51" s="281">
        <v>13441</v>
      </c>
      <c r="H51" s="282">
        <v>1989</v>
      </c>
      <c r="I51" s="281">
        <v>13803</v>
      </c>
      <c r="J51" s="282">
        <v>2037</v>
      </c>
      <c r="K51" s="281">
        <f>I51-'Año 2019'!$I51</f>
        <v>1228</v>
      </c>
      <c r="L51" s="283">
        <f>$J51-'Año 2019'!$J51</f>
        <v>179</v>
      </c>
      <c r="M51" s="139"/>
      <c r="N51" s="140"/>
    </row>
    <row r="52" spans="1:18" x14ac:dyDescent="0.2">
      <c r="A52" s="285">
        <v>46</v>
      </c>
      <c r="B52" s="280" t="s">
        <v>44</v>
      </c>
      <c r="C52" s="281">
        <v>4803302</v>
      </c>
      <c r="D52" s="282">
        <v>75936</v>
      </c>
      <c r="E52" s="281">
        <v>4871483</v>
      </c>
      <c r="F52" s="282">
        <v>76310</v>
      </c>
      <c r="G52" s="281">
        <v>4953663</v>
      </c>
      <c r="H52" s="282">
        <v>76722</v>
      </c>
      <c r="I52" s="281">
        <v>5024302</v>
      </c>
      <c r="J52" s="282">
        <v>77018</v>
      </c>
      <c r="K52" s="281">
        <f>I52-'Año 2019'!$I52</f>
        <v>287570</v>
      </c>
      <c r="L52" s="283">
        <f>$J52-'Año 2019'!$J52</f>
        <v>1610</v>
      </c>
      <c r="M52" s="139"/>
      <c r="N52" s="140"/>
      <c r="R52" s="171"/>
    </row>
    <row r="53" spans="1:18" x14ac:dyDescent="0.2">
      <c r="A53" s="285">
        <v>47</v>
      </c>
      <c r="B53" s="280" t="s">
        <v>45</v>
      </c>
      <c r="C53" s="281">
        <v>463065</v>
      </c>
      <c r="D53" s="282">
        <v>24550</v>
      </c>
      <c r="E53" s="281">
        <v>464809</v>
      </c>
      <c r="F53" s="282">
        <v>24705</v>
      </c>
      <c r="G53" s="281">
        <v>467793</v>
      </c>
      <c r="H53" s="282">
        <v>25319</v>
      </c>
      <c r="I53" s="281">
        <v>471718</v>
      </c>
      <c r="J53" s="282">
        <v>26186</v>
      </c>
      <c r="K53" s="281">
        <f>I53-'Año 2019'!$I53</f>
        <v>18900</v>
      </c>
      <c r="L53" s="283">
        <f>$J53-'Año 2019'!$J53</f>
        <v>2638</v>
      </c>
      <c r="M53" s="139"/>
      <c r="N53" s="140"/>
      <c r="R53" s="171"/>
    </row>
    <row r="54" spans="1:18" x14ac:dyDescent="0.2">
      <c r="A54" s="285">
        <v>48</v>
      </c>
      <c r="B54" s="280" t="s">
        <v>46</v>
      </c>
      <c r="C54" s="281">
        <v>20500</v>
      </c>
      <c r="D54" s="282">
        <v>1396</v>
      </c>
      <c r="E54" s="281">
        <v>20874</v>
      </c>
      <c r="F54" s="282">
        <v>1410</v>
      </c>
      <c r="G54" s="281">
        <v>21349</v>
      </c>
      <c r="H54" s="282">
        <v>1432</v>
      </c>
      <c r="I54" s="281">
        <v>21937</v>
      </c>
      <c r="J54" s="282">
        <v>1478</v>
      </c>
      <c r="K54" s="281">
        <f>I54-'Año 2019'!$I54</f>
        <v>2126</v>
      </c>
      <c r="L54" s="283">
        <f>$J54-'Año 2019'!$J54</f>
        <v>119</v>
      </c>
      <c r="M54" s="139"/>
      <c r="N54" s="140"/>
      <c r="R54" s="171"/>
    </row>
    <row r="55" spans="1:18" x14ac:dyDescent="0.2">
      <c r="A55" s="285">
        <v>49</v>
      </c>
      <c r="B55" s="280" t="s">
        <v>47</v>
      </c>
      <c r="C55" s="281">
        <v>183078</v>
      </c>
      <c r="D55" s="282">
        <v>2744</v>
      </c>
      <c r="E55" s="281">
        <v>186038</v>
      </c>
      <c r="F55" s="282">
        <v>2785</v>
      </c>
      <c r="G55" s="281">
        <v>188934</v>
      </c>
      <c r="H55" s="282">
        <v>2840</v>
      </c>
      <c r="I55" s="281">
        <v>192826</v>
      </c>
      <c r="J55" s="282">
        <v>2902</v>
      </c>
      <c r="K55" s="281">
        <f>I55-'Año 2019'!$I55</f>
        <v>15092</v>
      </c>
      <c r="L55" s="283">
        <f>$J55-'Año 2019'!$J55</f>
        <v>225</v>
      </c>
      <c r="M55" s="139"/>
      <c r="N55" s="140"/>
      <c r="R55" s="171"/>
    </row>
    <row r="56" spans="1:18" x14ac:dyDescent="0.2">
      <c r="A56" s="285">
        <v>50</v>
      </c>
      <c r="B56" s="280" t="s">
        <v>48</v>
      </c>
      <c r="C56" s="281">
        <v>212136</v>
      </c>
      <c r="D56" s="282">
        <v>1328</v>
      </c>
      <c r="E56" s="281">
        <v>214514</v>
      </c>
      <c r="F56" s="282">
        <v>1332</v>
      </c>
      <c r="G56" s="281">
        <v>217150</v>
      </c>
      <c r="H56" s="282">
        <v>1356</v>
      </c>
      <c r="I56" s="281">
        <v>220759</v>
      </c>
      <c r="J56" s="282">
        <v>1384</v>
      </c>
      <c r="K56" s="281">
        <f>I56-'Año 2019'!$I56</f>
        <v>12531</v>
      </c>
      <c r="L56" s="283">
        <f>$J56-'Año 2019'!$J56</f>
        <v>101</v>
      </c>
      <c r="M56" s="139"/>
      <c r="N56" s="140"/>
      <c r="R56" s="171"/>
    </row>
    <row r="57" spans="1:18" x14ac:dyDescent="0.2">
      <c r="A57" s="285">
        <v>51</v>
      </c>
      <c r="B57" s="280" t="s">
        <v>151</v>
      </c>
      <c r="C57" s="281">
        <v>728</v>
      </c>
      <c r="D57" s="282">
        <v>157</v>
      </c>
      <c r="E57" s="281">
        <v>732</v>
      </c>
      <c r="F57" s="282">
        <v>157</v>
      </c>
      <c r="G57" s="281">
        <v>734</v>
      </c>
      <c r="H57" s="282">
        <v>160</v>
      </c>
      <c r="I57" s="281">
        <v>745</v>
      </c>
      <c r="J57" s="282">
        <v>163</v>
      </c>
      <c r="K57" s="281">
        <f>I57-'Año 2019'!$I57</f>
        <v>24</v>
      </c>
      <c r="L57" s="283">
        <f>$J57-'Año 2019'!$J57</f>
        <v>6</v>
      </c>
      <c r="M57" s="139"/>
      <c r="N57" s="140"/>
    </row>
    <row r="58" spans="1:18" x14ac:dyDescent="0.2">
      <c r="A58" s="285">
        <v>52</v>
      </c>
      <c r="B58" s="280" t="s">
        <v>49</v>
      </c>
      <c r="C58" s="281">
        <v>65976</v>
      </c>
      <c r="D58" s="282">
        <v>14072</v>
      </c>
      <c r="E58" s="281">
        <v>66188</v>
      </c>
      <c r="F58" s="282">
        <v>14199</v>
      </c>
      <c r="G58" s="281">
        <v>66554</v>
      </c>
      <c r="H58" s="282">
        <v>14416</v>
      </c>
      <c r="I58" s="281">
        <v>67267</v>
      </c>
      <c r="J58" s="282">
        <v>14680</v>
      </c>
      <c r="K58" s="281">
        <f>I58-'Año 2019'!$I58</f>
        <v>2376</v>
      </c>
      <c r="L58" s="283">
        <f>$J58-'Año 2019'!$J58</f>
        <v>992</v>
      </c>
      <c r="M58" s="139"/>
      <c r="N58" s="140"/>
      <c r="R58" s="171"/>
    </row>
    <row r="59" spans="1:18" x14ac:dyDescent="0.2">
      <c r="A59" s="285">
        <v>53</v>
      </c>
      <c r="B59" s="280" t="s">
        <v>50</v>
      </c>
      <c r="C59" s="281">
        <v>23439</v>
      </c>
      <c r="D59" s="282">
        <v>1371</v>
      </c>
      <c r="E59" s="281">
        <v>23526</v>
      </c>
      <c r="F59" s="282">
        <v>1375</v>
      </c>
      <c r="G59" s="281">
        <v>23663</v>
      </c>
      <c r="H59" s="282">
        <v>1388</v>
      </c>
      <c r="I59" s="281">
        <v>23771</v>
      </c>
      <c r="J59" s="282">
        <v>1393</v>
      </c>
      <c r="K59" s="281">
        <f>I59-'Año 2019'!$I59</f>
        <v>534</v>
      </c>
      <c r="L59" s="283">
        <f>$J59-'Año 2019'!$J59</f>
        <v>41</v>
      </c>
      <c r="M59" s="139"/>
      <c r="N59" s="140"/>
    </row>
    <row r="60" spans="1:18" x14ac:dyDescent="0.2">
      <c r="A60" s="285">
        <v>54</v>
      </c>
      <c r="B60" s="280" t="s">
        <v>51</v>
      </c>
      <c r="C60" s="281">
        <v>774152</v>
      </c>
      <c r="D60" s="282">
        <v>1843</v>
      </c>
      <c r="E60" s="281">
        <v>786381</v>
      </c>
      <c r="F60" s="282">
        <v>1847</v>
      </c>
      <c r="G60" s="281">
        <v>798630</v>
      </c>
      <c r="H60" s="282">
        <v>1852</v>
      </c>
      <c r="I60" s="281">
        <v>809932</v>
      </c>
      <c r="J60" s="282">
        <v>1861</v>
      </c>
      <c r="K60" s="281">
        <f>I60-'Año 2019'!$I60</f>
        <v>50467</v>
      </c>
      <c r="L60" s="283">
        <f>$J60-'Año 2019'!$J60</f>
        <v>32</v>
      </c>
      <c r="M60" s="139"/>
      <c r="N60" s="140"/>
    </row>
    <row r="61" spans="1:18" x14ac:dyDescent="0.2">
      <c r="A61" s="285">
        <v>55</v>
      </c>
      <c r="B61" s="280" t="s">
        <v>52</v>
      </c>
      <c r="C61" s="281">
        <v>11193</v>
      </c>
      <c r="D61" s="282">
        <v>782</v>
      </c>
      <c r="E61" s="281">
        <v>11429</v>
      </c>
      <c r="F61" s="282">
        <v>792</v>
      </c>
      <c r="G61" s="281">
        <v>11724</v>
      </c>
      <c r="H61" s="282">
        <v>810</v>
      </c>
      <c r="I61" s="281">
        <v>11987</v>
      </c>
      <c r="J61" s="282">
        <v>829</v>
      </c>
      <c r="K61" s="281">
        <f>I61-'Año 2019'!$I61</f>
        <v>1100</v>
      </c>
      <c r="L61" s="283">
        <f>$J61-'Año 2019'!$J61</f>
        <v>59</v>
      </c>
      <c r="M61" s="139"/>
      <c r="N61" s="140"/>
      <c r="R61" s="171"/>
    </row>
    <row r="62" spans="1:18" x14ac:dyDescent="0.2">
      <c r="A62" s="285">
        <v>56</v>
      </c>
      <c r="B62" s="280" t="s">
        <v>53</v>
      </c>
      <c r="C62" s="281">
        <v>352342</v>
      </c>
      <c r="D62" s="282">
        <v>19016</v>
      </c>
      <c r="E62" s="281">
        <v>353056</v>
      </c>
      <c r="F62" s="282">
        <v>19045</v>
      </c>
      <c r="G62" s="281">
        <v>354704</v>
      </c>
      <c r="H62" s="282">
        <v>19246</v>
      </c>
      <c r="I62" s="281">
        <v>359722</v>
      </c>
      <c r="J62" s="282">
        <v>19750</v>
      </c>
      <c r="K62" s="281">
        <f>I62-'Año 2019'!$I62</f>
        <v>15011</v>
      </c>
      <c r="L62" s="283">
        <f>$J62-'Año 2019'!$J62</f>
        <v>1334</v>
      </c>
      <c r="M62" s="139"/>
      <c r="N62" s="140"/>
    </row>
    <row r="63" spans="1:18" x14ac:dyDescent="0.2">
      <c r="A63" s="285">
        <v>57</v>
      </c>
      <c r="B63" s="280" t="s">
        <v>472</v>
      </c>
      <c r="C63" s="281">
        <v>24829</v>
      </c>
      <c r="D63" s="282">
        <v>1388</v>
      </c>
      <c r="E63" s="281">
        <v>25246</v>
      </c>
      <c r="F63" s="282">
        <v>1398</v>
      </c>
      <c r="G63" s="281">
        <v>25626</v>
      </c>
      <c r="H63" s="282">
        <v>1406</v>
      </c>
      <c r="I63" s="281">
        <v>26034</v>
      </c>
      <c r="J63" s="282">
        <v>1415</v>
      </c>
      <c r="K63" s="281">
        <f>I63-'Año 2019'!$I63</f>
        <v>1628</v>
      </c>
      <c r="L63" s="283">
        <f>$J63-'Año 2019'!$J63</f>
        <v>27</v>
      </c>
      <c r="M63" s="139"/>
      <c r="N63" s="140"/>
      <c r="R63" s="171"/>
    </row>
    <row r="64" spans="1:18" x14ac:dyDescent="0.2">
      <c r="A64" s="285">
        <v>58</v>
      </c>
      <c r="B64" s="280" t="s">
        <v>473</v>
      </c>
      <c r="C64" s="281">
        <v>9182</v>
      </c>
      <c r="D64" s="282">
        <v>1474</v>
      </c>
      <c r="E64" s="281">
        <v>9326</v>
      </c>
      <c r="F64" s="282">
        <v>1415</v>
      </c>
      <c r="G64" s="281">
        <v>9501</v>
      </c>
      <c r="H64" s="282">
        <v>1430</v>
      </c>
      <c r="I64" s="281">
        <v>9652</v>
      </c>
      <c r="J64" s="282">
        <v>1457</v>
      </c>
      <c r="K64" s="281">
        <f>I64-'Año 2019'!$I64</f>
        <v>640</v>
      </c>
      <c r="L64" s="283">
        <f>$J64-'Año 2019'!$J64</f>
        <v>7</v>
      </c>
      <c r="M64" s="179"/>
      <c r="N64" s="140"/>
    </row>
    <row r="65" spans="1:18" x14ac:dyDescent="0.2">
      <c r="A65" s="285">
        <v>59</v>
      </c>
      <c r="B65" s="280" t="s">
        <v>474</v>
      </c>
      <c r="C65" s="281">
        <v>22100</v>
      </c>
      <c r="D65" s="282">
        <v>1634</v>
      </c>
      <c r="E65" s="281">
        <v>22417</v>
      </c>
      <c r="F65" s="282">
        <v>1642</v>
      </c>
      <c r="G65" s="281">
        <v>22800</v>
      </c>
      <c r="H65" s="282">
        <v>1649</v>
      </c>
      <c r="I65" s="281">
        <v>23163</v>
      </c>
      <c r="J65" s="282">
        <v>1657</v>
      </c>
      <c r="K65" s="281">
        <f>I65-'Año 2019'!$I65</f>
        <v>1390</v>
      </c>
      <c r="L65" s="283">
        <f>$J65-'Año 2019'!$J65</f>
        <v>25</v>
      </c>
      <c r="M65" s="139"/>
      <c r="N65" s="140"/>
      <c r="R65" s="171"/>
    </row>
    <row r="66" spans="1:18" x14ac:dyDescent="0.2">
      <c r="A66" s="285">
        <v>60</v>
      </c>
      <c r="B66" s="280" t="s">
        <v>246</v>
      </c>
      <c r="C66" s="281">
        <v>60203</v>
      </c>
      <c r="D66" s="282">
        <v>8367</v>
      </c>
      <c r="E66" s="281">
        <v>60794</v>
      </c>
      <c r="F66" s="282">
        <v>8484</v>
      </c>
      <c r="G66" s="281">
        <v>61736</v>
      </c>
      <c r="H66" s="282">
        <v>8688</v>
      </c>
      <c r="I66" s="281">
        <v>62806</v>
      </c>
      <c r="J66" s="282">
        <v>8894</v>
      </c>
      <c r="K66" s="281">
        <f>I66-'Año 2019'!$I66</f>
        <v>4282</v>
      </c>
      <c r="L66" s="283">
        <f>$J66-'Año 2019'!$J66</f>
        <v>852</v>
      </c>
      <c r="M66" s="139"/>
      <c r="N66" s="140"/>
    </row>
    <row r="67" spans="1:18" x14ac:dyDescent="0.2">
      <c r="A67" s="285">
        <v>61</v>
      </c>
      <c r="B67" s="280" t="s">
        <v>242</v>
      </c>
      <c r="C67" s="281">
        <v>261810</v>
      </c>
      <c r="D67" s="282">
        <v>57270</v>
      </c>
      <c r="E67" s="281">
        <v>264117</v>
      </c>
      <c r="F67" s="282">
        <v>58464</v>
      </c>
      <c r="G67" s="281">
        <v>266808</v>
      </c>
      <c r="H67" s="282">
        <v>59718</v>
      </c>
      <c r="I67" s="281">
        <v>269901</v>
      </c>
      <c r="J67" s="282">
        <v>61356</v>
      </c>
      <c r="K67" s="281">
        <f>I67-'Año 2019'!$I67</f>
        <v>14373</v>
      </c>
      <c r="L67" s="283">
        <f>$J67-'Año 2019'!$J67</f>
        <v>6609</v>
      </c>
      <c r="M67" s="139"/>
      <c r="N67" s="140"/>
    </row>
    <row r="68" spans="1:18" x14ac:dyDescent="0.2">
      <c r="A68" s="285">
        <v>62</v>
      </c>
      <c r="B68" s="280" t="s">
        <v>245</v>
      </c>
      <c r="C68" s="281">
        <v>36415</v>
      </c>
      <c r="D68" s="282">
        <v>4765</v>
      </c>
      <c r="E68" s="281">
        <v>36668</v>
      </c>
      <c r="F68" s="282">
        <v>4791</v>
      </c>
      <c r="G68" s="281">
        <v>37044</v>
      </c>
      <c r="H68" s="282">
        <v>4868</v>
      </c>
      <c r="I68" s="281">
        <v>37635</v>
      </c>
      <c r="J68" s="282">
        <v>5005</v>
      </c>
      <c r="K68" s="281">
        <f>I68-'Año 2019'!$I68</f>
        <v>2241</v>
      </c>
      <c r="L68" s="283">
        <f>$J68-'Año 2019'!$J68</f>
        <v>411</v>
      </c>
      <c r="M68" s="139"/>
      <c r="N68" s="140"/>
    </row>
    <row r="69" spans="1:18" x14ac:dyDescent="0.2">
      <c r="A69" s="285">
        <v>63</v>
      </c>
      <c r="B69" s="280" t="s">
        <v>239</v>
      </c>
      <c r="C69" s="281">
        <v>2350</v>
      </c>
      <c r="D69" s="282">
        <v>781</v>
      </c>
      <c r="E69" s="281">
        <v>2374</v>
      </c>
      <c r="F69" s="282">
        <v>793</v>
      </c>
      <c r="G69" s="281">
        <v>2404</v>
      </c>
      <c r="H69" s="282">
        <v>812</v>
      </c>
      <c r="I69" s="281">
        <v>2455</v>
      </c>
      <c r="J69" s="282">
        <v>833</v>
      </c>
      <c r="K69" s="281">
        <f>I69-'Año 2019'!$I69</f>
        <v>152</v>
      </c>
      <c r="L69" s="283">
        <f>$J69-'Año 2019'!$J69</f>
        <v>66</v>
      </c>
      <c r="M69" s="139"/>
      <c r="N69" s="140"/>
      <c r="R69" s="171"/>
    </row>
    <row r="70" spans="1:18" x14ac:dyDescent="0.2">
      <c r="A70" s="285">
        <v>64</v>
      </c>
      <c r="B70" s="280" t="s">
        <v>248</v>
      </c>
      <c r="C70" s="281">
        <v>305178</v>
      </c>
      <c r="D70" s="282">
        <v>2113</v>
      </c>
      <c r="E70" s="281">
        <v>306307</v>
      </c>
      <c r="F70" s="282">
        <v>2128</v>
      </c>
      <c r="G70" s="281">
        <v>309197</v>
      </c>
      <c r="H70" s="282">
        <v>2176</v>
      </c>
      <c r="I70" s="281">
        <v>313508</v>
      </c>
      <c r="J70" s="282">
        <v>2243</v>
      </c>
      <c r="K70" s="281">
        <f>I70-'Año 2019'!$I70</f>
        <v>16327</v>
      </c>
      <c r="L70" s="283">
        <f>$J70-'Año 2019'!$J70</f>
        <v>260</v>
      </c>
      <c r="M70" s="139"/>
      <c r="N70" s="140"/>
      <c r="R70" s="171"/>
    </row>
    <row r="71" spans="1:18" x14ac:dyDescent="0.2">
      <c r="A71" s="285">
        <v>65</v>
      </c>
      <c r="B71" s="280" t="s">
        <v>249</v>
      </c>
      <c r="C71" s="281">
        <v>929185</v>
      </c>
      <c r="D71" s="282">
        <v>5085</v>
      </c>
      <c r="E71" s="281">
        <v>946217</v>
      </c>
      <c r="F71" s="282">
        <v>5129</v>
      </c>
      <c r="G71" s="281">
        <v>971059</v>
      </c>
      <c r="H71" s="282">
        <v>5265</v>
      </c>
      <c r="I71" s="281">
        <v>994279</v>
      </c>
      <c r="J71" s="282">
        <v>5395</v>
      </c>
      <c r="K71" s="281">
        <f>I71-'Año 2019'!$I71</f>
        <v>89749</v>
      </c>
      <c r="L71" s="283">
        <f>$J71-'Año 2019'!$J71</f>
        <v>347</v>
      </c>
      <c r="M71" s="139"/>
      <c r="N71" s="140"/>
      <c r="R71" s="171"/>
    </row>
    <row r="72" spans="1:18" x14ac:dyDescent="0.2">
      <c r="A72" s="285">
        <v>66</v>
      </c>
      <c r="B72" s="280" t="s">
        <v>247</v>
      </c>
      <c r="C72" s="281">
        <v>1350069</v>
      </c>
      <c r="D72" s="282">
        <v>105043</v>
      </c>
      <c r="E72" s="281">
        <v>1362454</v>
      </c>
      <c r="F72" s="282">
        <v>105242</v>
      </c>
      <c r="G72" s="281">
        <v>1383703</v>
      </c>
      <c r="H72" s="282">
        <v>106951</v>
      </c>
      <c r="I72" s="281">
        <v>1402698</v>
      </c>
      <c r="J72" s="282">
        <v>108770</v>
      </c>
      <c r="K72" s="281">
        <f>I72-'Año 2019'!$I72</f>
        <v>84273</v>
      </c>
      <c r="L72" s="283">
        <f>$J72-'Año 2019'!$J72</f>
        <v>6441</v>
      </c>
      <c r="M72" s="139"/>
      <c r="N72" s="140"/>
    </row>
    <row r="73" spans="1:18" x14ac:dyDescent="0.2">
      <c r="A73" s="285">
        <v>67</v>
      </c>
      <c r="B73" s="280" t="s">
        <v>240</v>
      </c>
      <c r="C73" s="281">
        <v>2095</v>
      </c>
      <c r="D73" s="282">
        <v>1671</v>
      </c>
      <c r="E73" s="281">
        <v>2124</v>
      </c>
      <c r="F73" s="282">
        <v>1685</v>
      </c>
      <c r="G73" s="281">
        <v>2188</v>
      </c>
      <c r="H73" s="282">
        <v>1719</v>
      </c>
      <c r="I73" s="281">
        <v>2262</v>
      </c>
      <c r="J73" s="282">
        <v>1763</v>
      </c>
      <c r="K73" s="281">
        <f>I73-'Año 2019'!$I73</f>
        <v>220</v>
      </c>
      <c r="L73" s="283">
        <f>$J73-'Año 2019'!$J73</f>
        <v>141</v>
      </c>
      <c r="M73" s="139"/>
      <c r="N73" s="140"/>
      <c r="R73" s="171"/>
    </row>
    <row r="74" spans="1:18" x14ac:dyDescent="0.2">
      <c r="A74" s="285">
        <v>68</v>
      </c>
      <c r="B74" s="280" t="s">
        <v>237</v>
      </c>
      <c r="C74" s="281">
        <v>3278</v>
      </c>
      <c r="D74" s="282">
        <v>1022</v>
      </c>
      <c r="E74" s="281">
        <v>3329</v>
      </c>
      <c r="F74" s="282">
        <v>1028</v>
      </c>
      <c r="G74" s="281">
        <v>3403</v>
      </c>
      <c r="H74" s="282">
        <v>1044</v>
      </c>
      <c r="I74" s="281">
        <v>3529</v>
      </c>
      <c r="J74" s="282">
        <v>1048</v>
      </c>
      <c r="K74" s="281">
        <f>I74-'Año 2019'!$I74</f>
        <v>346</v>
      </c>
      <c r="L74" s="283">
        <f>$J74-'Año 2019'!$J74</f>
        <v>54</v>
      </c>
      <c r="M74" s="139"/>
      <c r="N74" s="140"/>
      <c r="R74" s="171"/>
    </row>
    <row r="75" spans="1:18" x14ac:dyDescent="0.2">
      <c r="A75" s="285">
        <v>69</v>
      </c>
      <c r="B75" s="280" t="s">
        <v>243</v>
      </c>
      <c r="C75" s="281">
        <v>3592</v>
      </c>
      <c r="D75" s="282">
        <v>777</v>
      </c>
      <c r="E75" s="281">
        <v>3630</v>
      </c>
      <c r="F75" s="282">
        <v>786</v>
      </c>
      <c r="G75" s="281">
        <v>3701</v>
      </c>
      <c r="H75" s="282">
        <v>805</v>
      </c>
      <c r="I75" s="281">
        <v>3800</v>
      </c>
      <c r="J75" s="282">
        <v>824</v>
      </c>
      <c r="K75" s="281">
        <f>I75-'Año 2019'!$I75</f>
        <v>305</v>
      </c>
      <c r="L75" s="283">
        <f>$J75-'Año 2019'!$J75</f>
        <v>78</v>
      </c>
      <c r="M75" s="139"/>
      <c r="N75" s="140"/>
      <c r="R75" s="171"/>
    </row>
    <row r="76" spans="1:18" x14ac:dyDescent="0.2">
      <c r="A76" s="285">
        <v>70</v>
      </c>
      <c r="B76" s="280" t="s">
        <v>288</v>
      </c>
      <c r="C76" s="281">
        <v>49095</v>
      </c>
      <c r="D76" s="282">
        <v>3586</v>
      </c>
      <c r="E76" s="281">
        <v>50397</v>
      </c>
      <c r="F76" s="282">
        <v>3672</v>
      </c>
      <c r="G76" s="281">
        <v>52667</v>
      </c>
      <c r="H76" s="282">
        <v>3832</v>
      </c>
      <c r="I76" s="281">
        <v>55553</v>
      </c>
      <c r="J76" s="282">
        <v>4028</v>
      </c>
      <c r="K76" s="281">
        <f>I76-'Año 2019'!$I76</f>
        <v>9987</v>
      </c>
      <c r="L76" s="283">
        <f>$J76-'Año 2019'!$J76</f>
        <v>608</v>
      </c>
      <c r="M76" s="139"/>
      <c r="N76" s="140"/>
      <c r="R76" s="171"/>
    </row>
    <row r="77" spans="1:18" x14ac:dyDescent="0.2">
      <c r="A77" s="285">
        <v>71</v>
      </c>
      <c r="B77" s="280" t="s">
        <v>289</v>
      </c>
      <c r="C77" s="281">
        <v>7222</v>
      </c>
      <c r="D77" s="282">
        <v>868</v>
      </c>
      <c r="E77" s="281">
        <v>7424</v>
      </c>
      <c r="F77" s="282">
        <v>884</v>
      </c>
      <c r="G77" s="281">
        <v>7683</v>
      </c>
      <c r="H77" s="282">
        <v>922</v>
      </c>
      <c r="I77" s="281">
        <v>8033</v>
      </c>
      <c r="J77" s="282">
        <v>969</v>
      </c>
      <c r="K77" s="281">
        <f>I77-'Año 2019'!$I77</f>
        <v>1079</v>
      </c>
      <c r="L77" s="283">
        <f>$J77-'Año 2019'!$J77</f>
        <v>144</v>
      </c>
      <c r="M77" s="139"/>
      <c r="N77" s="140"/>
    </row>
    <row r="78" spans="1:18" x14ac:dyDescent="0.2">
      <c r="A78" s="285">
        <v>72</v>
      </c>
      <c r="B78" s="280" t="s">
        <v>290</v>
      </c>
      <c r="C78" s="281">
        <v>5796</v>
      </c>
      <c r="D78" s="282">
        <v>1154</v>
      </c>
      <c r="E78" s="281">
        <v>5971</v>
      </c>
      <c r="F78" s="282">
        <v>1169</v>
      </c>
      <c r="G78" s="281">
        <v>6207</v>
      </c>
      <c r="H78" s="282">
        <v>1213</v>
      </c>
      <c r="I78" s="281">
        <v>6475</v>
      </c>
      <c r="J78" s="282">
        <v>1256</v>
      </c>
      <c r="K78" s="281">
        <f>I78-'Año 2019'!$I78</f>
        <v>943</v>
      </c>
      <c r="L78" s="283">
        <f>$J78-'Año 2019'!$J78</f>
        <v>173</v>
      </c>
      <c r="M78" s="139"/>
      <c r="N78" s="140"/>
    </row>
    <row r="79" spans="1:18" x14ac:dyDescent="0.2">
      <c r="A79" s="285">
        <v>73</v>
      </c>
      <c r="B79" s="280" t="s">
        <v>291</v>
      </c>
      <c r="C79" s="281">
        <v>530</v>
      </c>
      <c r="D79" s="282">
        <v>80</v>
      </c>
      <c r="E79" s="281">
        <v>543</v>
      </c>
      <c r="F79" s="282">
        <v>81</v>
      </c>
      <c r="G79" s="281">
        <v>564</v>
      </c>
      <c r="H79" s="282">
        <v>81</v>
      </c>
      <c r="I79" s="281">
        <v>581</v>
      </c>
      <c r="J79" s="282">
        <v>87</v>
      </c>
      <c r="K79" s="281">
        <f>I79-'Año 2019'!$I79</f>
        <v>73</v>
      </c>
      <c r="L79" s="283">
        <f>$J79-'Año 2019'!$J79</f>
        <v>13</v>
      </c>
      <c r="M79" s="139"/>
      <c r="N79" s="140"/>
      <c r="R79" s="171"/>
    </row>
    <row r="80" spans="1:18" x14ac:dyDescent="0.2">
      <c r="A80" s="285">
        <v>74</v>
      </c>
      <c r="B80" s="280" t="s">
        <v>292</v>
      </c>
      <c r="C80" s="281">
        <v>7648</v>
      </c>
      <c r="D80" s="282">
        <v>1066</v>
      </c>
      <c r="E80" s="281">
        <v>7731</v>
      </c>
      <c r="F80" s="282">
        <v>1081</v>
      </c>
      <c r="G80" s="281">
        <v>7884</v>
      </c>
      <c r="H80" s="282">
        <v>1117</v>
      </c>
      <c r="I80" s="281">
        <v>8115</v>
      </c>
      <c r="J80" s="282">
        <v>1177</v>
      </c>
      <c r="K80" s="281">
        <f>I80-'Año 2019'!$I80</f>
        <v>732</v>
      </c>
      <c r="L80" s="283">
        <f>$J80-'Año 2019'!$J80</f>
        <v>168</v>
      </c>
      <c r="M80" s="139"/>
      <c r="N80" s="140"/>
    </row>
    <row r="81" spans="1:18" x14ac:dyDescent="0.2">
      <c r="A81" s="285">
        <v>75</v>
      </c>
      <c r="B81" s="280" t="s">
        <v>293</v>
      </c>
      <c r="C81" s="281">
        <v>22621</v>
      </c>
      <c r="D81" s="282">
        <v>22754</v>
      </c>
      <c r="E81" s="281">
        <v>22940</v>
      </c>
      <c r="F81" s="282">
        <v>23082</v>
      </c>
      <c r="G81" s="281">
        <v>23346</v>
      </c>
      <c r="H81" s="282">
        <v>23622</v>
      </c>
      <c r="I81" s="281">
        <v>23786</v>
      </c>
      <c r="J81" s="282">
        <v>24181</v>
      </c>
      <c r="K81" s="281">
        <f>I81-'Año 2019'!$I81</f>
        <v>1691</v>
      </c>
      <c r="L81" s="283">
        <f>$J81-'Año 2019'!$J81</f>
        <v>2210</v>
      </c>
      <c r="M81" s="139"/>
      <c r="N81" s="140"/>
      <c r="R81" s="171"/>
    </row>
    <row r="82" spans="1:18" x14ac:dyDescent="0.2">
      <c r="A82" s="285">
        <v>76</v>
      </c>
      <c r="B82" s="280" t="s">
        <v>294</v>
      </c>
      <c r="C82" s="281">
        <v>593694</v>
      </c>
      <c r="D82" s="282">
        <v>96749</v>
      </c>
      <c r="E82" s="281">
        <v>599424</v>
      </c>
      <c r="F82" s="282">
        <v>97442</v>
      </c>
      <c r="G82" s="281">
        <v>609494</v>
      </c>
      <c r="H82" s="282">
        <v>99070</v>
      </c>
      <c r="I82" s="281">
        <v>621587</v>
      </c>
      <c r="J82" s="282">
        <v>101240</v>
      </c>
      <c r="K82" s="281">
        <f>I82-'Año 2019'!$I82</f>
        <v>46899</v>
      </c>
      <c r="L82" s="283">
        <f>$J82-'Año 2019'!$J82</f>
        <v>9049</v>
      </c>
      <c r="M82" s="139"/>
      <c r="N82" s="140"/>
    </row>
    <row r="83" spans="1:18" s="76" customFormat="1" x14ac:dyDescent="0.2">
      <c r="A83" s="285">
        <v>77</v>
      </c>
      <c r="B83" s="280" t="s">
        <v>295</v>
      </c>
      <c r="C83" s="281">
        <v>800</v>
      </c>
      <c r="D83" s="282">
        <v>205</v>
      </c>
      <c r="E83" s="281">
        <v>813</v>
      </c>
      <c r="F83" s="282">
        <v>207</v>
      </c>
      <c r="G83" s="281">
        <v>858</v>
      </c>
      <c r="H83" s="282">
        <v>212</v>
      </c>
      <c r="I83" s="281">
        <v>898</v>
      </c>
      <c r="J83" s="282">
        <v>221</v>
      </c>
      <c r="K83" s="281">
        <f>I83-'Año 2019'!$I83</f>
        <v>133</v>
      </c>
      <c r="L83" s="283">
        <f>$J83-'Año 2019'!$J83</f>
        <v>24</v>
      </c>
      <c r="M83" s="139"/>
      <c r="N83" s="140"/>
      <c r="R83" s="172"/>
    </row>
    <row r="84" spans="1:18" x14ac:dyDescent="0.2">
      <c r="A84" s="285">
        <v>78</v>
      </c>
      <c r="B84" s="280" t="s">
        <v>296</v>
      </c>
      <c r="C84" s="281">
        <v>12615</v>
      </c>
      <c r="D84" s="282">
        <v>3591</v>
      </c>
      <c r="E84" s="281">
        <v>12705</v>
      </c>
      <c r="F84" s="282">
        <v>3634</v>
      </c>
      <c r="G84" s="281">
        <v>12879</v>
      </c>
      <c r="H84" s="282">
        <v>3712</v>
      </c>
      <c r="I84" s="281">
        <v>13147</v>
      </c>
      <c r="J84" s="282">
        <v>3801</v>
      </c>
      <c r="K84" s="281">
        <f>I84-'Año 2019'!$I84</f>
        <v>891</v>
      </c>
      <c r="L84" s="283">
        <f>$J84-'Año 2019'!$J84</f>
        <v>337</v>
      </c>
      <c r="M84" s="139"/>
      <c r="N84" s="140"/>
      <c r="R84" s="171"/>
    </row>
    <row r="85" spans="1:18" x14ac:dyDescent="0.2">
      <c r="A85" s="285">
        <v>79</v>
      </c>
      <c r="B85" s="280" t="s">
        <v>297</v>
      </c>
      <c r="C85" s="281">
        <v>4587</v>
      </c>
      <c r="D85" s="282">
        <v>482</v>
      </c>
      <c r="E85" s="281">
        <v>4613</v>
      </c>
      <c r="F85" s="282">
        <v>484</v>
      </c>
      <c r="G85" s="281">
        <v>4670</v>
      </c>
      <c r="H85" s="282">
        <v>503</v>
      </c>
      <c r="I85" s="281">
        <v>4751</v>
      </c>
      <c r="J85" s="282">
        <v>523</v>
      </c>
      <c r="K85" s="281">
        <f>I85-'Año 2019'!$I85</f>
        <v>268</v>
      </c>
      <c r="L85" s="283">
        <f>$J85-'Año 2019'!$J85</f>
        <v>66</v>
      </c>
      <c r="M85" s="139"/>
      <c r="N85" s="140"/>
      <c r="R85" s="171"/>
    </row>
    <row r="86" spans="1:18" x14ac:dyDescent="0.2">
      <c r="A86" s="285">
        <v>80</v>
      </c>
      <c r="B86" s="280" t="s">
        <v>298</v>
      </c>
      <c r="C86" s="281">
        <v>190027</v>
      </c>
      <c r="D86" s="282">
        <v>35983</v>
      </c>
      <c r="E86" s="281">
        <v>192028</v>
      </c>
      <c r="F86" s="282">
        <v>36222</v>
      </c>
      <c r="G86" s="281">
        <v>196289</v>
      </c>
      <c r="H86" s="282">
        <v>36869</v>
      </c>
      <c r="I86" s="281">
        <v>203517</v>
      </c>
      <c r="J86" s="282">
        <v>37893</v>
      </c>
      <c r="K86" s="281">
        <f>I86-'Año 2019'!$I86</f>
        <v>23415</v>
      </c>
      <c r="L86" s="283">
        <f>$J86-'Año 2019'!$J86</f>
        <v>3820</v>
      </c>
      <c r="M86" s="139"/>
      <c r="N86" s="140"/>
    </row>
    <row r="87" spans="1:18" x14ac:dyDescent="0.2">
      <c r="A87" s="285">
        <v>81</v>
      </c>
      <c r="B87" s="280" t="s">
        <v>373</v>
      </c>
      <c r="C87" s="281">
        <v>2211</v>
      </c>
      <c r="D87" s="282">
        <v>279</v>
      </c>
      <c r="E87" s="281">
        <v>2703</v>
      </c>
      <c r="F87" s="282">
        <v>349</v>
      </c>
      <c r="G87" s="281">
        <v>3482</v>
      </c>
      <c r="H87" s="282">
        <v>446</v>
      </c>
      <c r="I87" s="281">
        <v>4371</v>
      </c>
      <c r="J87" s="282">
        <v>566</v>
      </c>
      <c r="K87" s="281">
        <f>I87-'Año 2019'!$I87</f>
        <v>3303</v>
      </c>
      <c r="L87" s="283">
        <f>$J87-'Año 2019'!$J87</f>
        <v>405</v>
      </c>
      <c r="M87" s="139"/>
      <c r="N87" s="140"/>
      <c r="R87" s="171"/>
    </row>
    <row r="88" spans="1:18" x14ac:dyDescent="0.2">
      <c r="A88" s="285">
        <v>82</v>
      </c>
      <c r="B88" s="280" t="s">
        <v>374</v>
      </c>
      <c r="C88" s="281">
        <v>3557</v>
      </c>
      <c r="D88" s="282">
        <v>696</v>
      </c>
      <c r="E88" s="281">
        <v>4133</v>
      </c>
      <c r="F88" s="282">
        <v>784</v>
      </c>
      <c r="G88" s="281">
        <v>4654</v>
      </c>
      <c r="H88" s="282">
        <v>949</v>
      </c>
      <c r="I88" s="281">
        <v>5375</v>
      </c>
      <c r="J88" s="282">
        <v>1169</v>
      </c>
      <c r="K88" s="281">
        <f>I88-'Año 2019'!$I88</f>
        <v>3763</v>
      </c>
      <c r="L88" s="283">
        <f>$J88-'Año 2019'!$J88</f>
        <v>779</v>
      </c>
      <c r="M88" s="139"/>
      <c r="N88" s="140"/>
    </row>
    <row r="89" spans="1:18" x14ac:dyDescent="0.2">
      <c r="A89" s="285">
        <v>83</v>
      </c>
      <c r="B89" s="280" t="s">
        <v>375</v>
      </c>
      <c r="C89" s="281">
        <v>1746</v>
      </c>
      <c r="D89" s="282">
        <v>186</v>
      </c>
      <c r="E89" s="281">
        <v>2157</v>
      </c>
      <c r="F89" s="282">
        <v>220</v>
      </c>
      <c r="G89" s="281">
        <v>2696</v>
      </c>
      <c r="H89" s="282">
        <v>288</v>
      </c>
      <c r="I89" s="281">
        <v>3274</v>
      </c>
      <c r="J89" s="282">
        <v>379</v>
      </c>
      <c r="K89" s="281">
        <f>I89-'Año 2019'!$I89</f>
        <v>2406</v>
      </c>
      <c r="L89" s="283">
        <f>$J89-'Año 2019'!$J89</f>
        <v>280</v>
      </c>
      <c r="M89" s="139"/>
      <c r="N89" s="140"/>
      <c r="R89" s="171"/>
    </row>
    <row r="90" spans="1:18" x14ac:dyDescent="0.2">
      <c r="A90" s="285">
        <v>84</v>
      </c>
      <c r="B90" s="280" t="s">
        <v>376</v>
      </c>
      <c r="C90" s="281">
        <v>1226</v>
      </c>
      <c r="D90" s="282">
        <v>223</v>
      </c>
      <c r="E90" s="281">
        <v>1473</v>
      </c>
      <c r="F90" s="282">
        <v>253</v>
      </c>
      <c r="G90" s="281">
        <v>1679</v>
      </c>
      <c r="H90" s="282">
        <v>292</v>
      </c>
      <c r="I90" s="281">
        <v>1872</v>
      </c>
      <c r="J90" s="282">
        <v>342</v>
      </c>
      <c r="K90" s="281">
        <f>I90-'Año 2019'!$I90</f>
        <v>1120</v>
      </c>
      <c r="L90" s="283">
        <f>$J90-'Año 2019'!$J90</f>
        <v>193</v>
      </c>
      <c r="M90" s="139"/>
      <c r="N90" s="140"/>
    </row>
    <row r="91" spans="1:18" x14ac:dyDescent="0.2">
      <c r="A91" s="285">
        <v>85</v>
      </c>
      <c r="B91" s="280" t="s">
        <v>377</v>
      </c>
      <c r="C91" s="281">
        <v>10952</v>
      </c>
      <c r="D91" s="282">
        <v>785</v>
      </c>
      <c r="E91" s="281">
        <v>12276</v>
      </c>
      <c r="F91" s="282">
        <v>855</v>
      </c>
      <c r="G91" s="281">
        <v>15524</v>
      </c>
      <c r="H91" s="282">
        <v>966</v>
      </c>
      <c r="I91" s="281">
        <v>19873</v>
      </c>
      <c r="J91" s="282">
        <v>1151</v>
      </c>
      <c r="K91" s="281">
        <f>I91-'Año 2019'!$I91</f>
        <v>16449</v>
      </c>
      <c r="L91" s="283">
        <f>$J91-'Año 2019'!$J91</f>
        <v>725</v>
      </c>
      <c r="M91" s="139"/>
      <c r="N91" s="140"/>
    </row>
    <row r="92" spans="1:18" x14ac:dyDescent="0.2">
      <c r="A92" s="285">
        <v>0</v>
      </c>
      <c r="B92" s="280" t="s">
        <v>145</v>
      </c>
      <c r="C92" s="281"/>
      <c r="D92" s="282"/>
      <c r="E92" s="281"/>
      <c r="F92" s="282"/>
      <c r="G92" s="281"/>
      <c r="H92" s="282"/>
      <c r="I92" s="281"/>
      <c r="J92" s="282"/>
      <c r="K92" s="281"/>
      <c r="L92" s="283"/>
      <c r="M92" s="139"/>
      <c r="N92" s="140"/>
    </row>
    <row r="93" spans="1:18" x14ac:dyDescent="0.2">
      <c r="A93" s="288"/>
      <c r="B93" s="276" t="s">
        <v>60</v>
      </c>
      <c r="C93" s="277">
        <f>SUM(C7:C92)</f>
        <v>38935029</v>
      </c>
      <c r="D93" s="278">
        <f t="shared" ref="D93:J93" si="0">SUM(D7:D92)</f>
        <v>2135753</v>
      </c>
      <c r="E93" s="277">
        <v>39198857</v>
      </c>
      <c r="F93" s="278">
        <f t="shared" si="0"/>
        <v>2149058</v>
      </c>
      <c r="G93" s="277">
        <f t="shared" si="0"/>
        <v>39609720</v>
      </c>
      <c r="H93" s="278">
        <f t="shared" si="0"/>
        <v>2176720</v>
      </c>
      <c r="I93" s="277">
        <f>SUM(I7:I92)</f>
        <v>40112042</v>
      </c>
      <c r="J93" s="278">
        <f t="shared" si="0"/>
        <v>2212441</v>
      </c>
      <c r="K93" s="277">
        <f>SUM(K7:K92)</f>
        <v>1980456</v>
      </c>
      <c r="L93" s="279">
        <f>SUM(L7:L92)</f>
        <v>132694</v>
      </c>
      <c r="M93" s="139"/>
      <c r="N93" s="140"/>
    </row>
    <row r="94" spans="1:18" ht="18.75" customHeight="1" x14ac:dyDescent="0.2">
      <c r="E94" s="78"/>
      <c r="F94" s="76"/>
      <c r="G94" s="162"/>
      <c r="H94" s="162"/>
      <c r="I94" s="383"/>
      <c r="J94" s="384"/>
      <c r="K94" s="163"/>
      <c r="L94" s="163"/>
      <c r="M94" s="139"/>
      <c r="N94" s="140"/>
    </row>
    <row r="97" spans="1:13" ht="14.25" x14ac:dyDescent="0.2">
      <c r="A97" s="83"/>
      <c r="B97" s="83"/>
      <c r="C97" s="84"/>
      <c r="D97" s="85"/>
      <c r="E97" s="85"/>
      <c r="F97" s="85"/>
      <c r="G97" s="85"/>
      <c r="H97" s="85"/>
      <c r="I97" s="85"/>
      <c r="J97" s="85"/>
      <c r="K97" s="85"/>
      <c r="L97" s="85"/>
      <c r="M97" s="141"/>
    </row>
    <row r="98" spans="1:13" ht="14.25" x14ac:dyDescent="0.2">
      <c r="A98" s="83"/>
      <c r="B98" s="83"/>
      <c r="C98" s="84"/>
      <c r="D98" s="85"/>
      <c r="E98" s="85"/>
      <c r="F98" s="85"/>
      <c r="G98" s="85"/>
      <c r="H98" s="85"/>
      <c r="I98" s="85"/>
      <c r="J98" s="85"/>
      <c r="K98" s="85"/>
      <c r="L98" s="85"/>
      <c r="M98" s="141"/>
    </row>
    <row r="99" spans="1:13" ht="14.25" x14ac:dyDescent="0.2">
      <c r="A99" s="83"/>
      <c r="B99" s="83"/>
      <c r="C99" s="84"/>
      <c r="D99" s="85"/>
      <c r="E99" s="85"/>
      <c r="F99" s="85"/>
      <c r="G99" s="85"/>
      <c r="H99" s="85"/>
      <c r="I99" s="85"/>
      <c r="J99" s="85"/>
      <c r="K99" s="85"/>
      <c r="L99" s="85"/>
      <c r="M99" s="141"/>
    </row>
    <row r="100" spans="1:13" ht="14.25" x14ac:dyDescent="0.2">
      <c r="A100" s="83"/>
      <c r="B100" s="83"/>
      <c r="C100" s="84"/>
      <c r="D100" s="85"/>
      <c r="E100" s="85"/>
      <c r="F100" s="85"/>
      <c r="G100" s="85"/>
      <c r="H100" s="85"/>
      <c r="I100" s="85"/>
      <c r="J100" s="85"/>
      <c r="K100" s="85"/>
      <c r="L100" s="85"/>
      <c r="M100" s="141"/>
    </row>
    <row r="101" spans="1:13" ht="14.25" x14ac:dyDescent="0.2">
      <c r="A101" s="83"/>
      <c r="B101" s="83"/>
      <c r="C101" s="84"/>
      <c r="D101" s="85"/>
      <c r="E101" s="85"/>
      <c r="F101" s="85"/>
      <c r="G101" s="85"/>
      <c r="H101" s="85"/>
      <c r="I101" s="85"/>
      <c r="J101" s="85"/>
      <c r="K101" s="85"/>
      <c r="L101" s="85"/>
      <c r="M101" s="141"/>
    </row>
    <row r="102" spans="1:13" ht="14.25" x14ac:dyDescent="0.2">
      <c r="A102" s="83"/>
      <c r="B102" s="83"/>
      <c r="C102" s="84"/>
      <c r="D102" s="85"/>
      <c r="E102" s="85"/>
      <c r="F102" s="85"/>
      <c r="G102" s="85"/>
      <c r="H102" s="85"/>
      <c r="I102" s="85"/>
      <c r="J102" s="85"/>
      <c r="K102" s="85"/>
      <c r="L102" s="85"/>
      <c r="M102" s="141"/>
    </row>
    <row r="103" spans="1:13" ht="14.25" x14ac:dyDescent="0.2">
      <c r="A103" s="83"/>
      <c r="B103" s="83"/>
      <c r="C103" s="84"/>
      <c r="D103" s="85"/>
      <c r="E103" s="85"/>
      <c r="F103" s="85"/>
      <c r="G103" s="85"/>
      <c r="H103" s="85"/>
      <c r="I103" s="85"/>
      <c r="J103" s="85"/>
      <c r="K103" s="85"/>
      <c r="L103" s="85"/>
      <c r="M103" s="141"/>
    </row>
    <row r="104" spans="1:13" ht="14.25" x14ac:dyDescent="0.2">
      <c r="A104" s="83"/>
      <c r="B104" s="83"/>
      <c r="C104" s="84"/>
      <c r="D104" s="85"/>
      <c r="E104" s="85"/>
      <c r="F104" s="85"/>
      <c r="G104" s="85"/>
      <c r="H104" s="85"/>
      <c r="I104" s="85"/>
      <c r="J104" s="85"/>
      <c r="K104" s="85"/>
      <c r="L104" s="85"/>
      <c r="M104" s="141"/>
    </row>
    <row r="105" spans="1:13" ht="14.25" x14ac:dyDescent="0.2">
      <c r="A105" s="83"/>
      <c r="B105" s="83"/>
      <c r="C105" s="84"/>
      <c r="D105" s="85"/>
      <c r="E105" s="85"/>
      <c r="F105" s="85"/>
      <c r="G105" s="85"/>
      <c r="H105" s="85"/>
      <c r="I105" s="85"/>
      <c r="J105" s="85"/>
      <c r="K105" s="85"/>
      <c r="L105" s="85"/>
      <c r="M105" s="141"/>
    </row>
    <row r="106" spans="1:13" ht="14.25" x14ac:dyDescent="0.2">
      <c r="A106" s="83"/>
      <c r="B106" s="83"/>
      <c r="C106" s="84"/>
      <c r="D106" s="85"/>
      <c r="E106" s="85"/>
      <c r="F106" s="85"/>
      <c r="G106" s="85"/>
      <c r="H106" s="85"/>
      <c r="I106" s="85"/>
      <c r="J106" s="85"/>
      <c r="K106" s="85"/>
      <c r="L106" s="85"/>
      <c r="M106" s="141"/>
    </row>
    <row r="107" spans="1:13" ht="14.25" x14ac:dyDescent="0.2">
      <c r="A107" s="83"/>
      <c r="B107" s="83"/>
      <c r="C107" s="84"/>
      <c r="D107" s="85"/>
      <c r="E107" s="85"/>
      <c r="F107" s="85"/>
      <c r="G107" s="85"/>
      <c r="H107" s="85"/>
      <c r="I107" s="85"/>
      <c r="J107" s="85"/>
      <c r="K107" s="85"/>
      <c r="L107" s="85"/>
      <c r="M107" s="141"/>
    </row>
    <row r="108" spans="1:13" ht="14.25" x14ac:dyDescent="0.2">
      <c r="A108" s="83"/>
      <c r="B108" s="83"/>
      <c r="C108" s="84"/>
      <c r="D108" s="85"/>
      <c r="E108" s="85"/>
      <c r="F108" s="85"/>
      <c r="G108" s="85"/>
      <c r="H108" s="85"/>
      <c r="I108" s="85"/>
      <c r="J108" s="85"/>
      <c r="K108" s="85"/>
      <c r="L108" s="85"/>
      <c r="M108" s="141"/>
    </row>
    <row r="109" spans="1:13" ht="14.25" x14ac:dyDescent="0.2">
      <c r="A109" s="83"/>
      <c r="B109" s="83"/>
      <c r="C109" s="84"/>
      <c r="D109" s="85"/>
      <c r="E109" s="85"/>
      <c r="F109" s="85"/>
      <c r="G109" s="85"/>
      <c r="H109" s="85"/>
      <c r="I109" s="85"/>
      <c r="J109" s="85"/>
      <c r="K109" s="85"/>
      <c r="L109" s="85"/>
      <c r="M109" s="141"/>
    </row>
    <row r="110" spans="1:13" ht="14.25" x14ac:dyDescent="0.2">
      <c r="A110" s="83"/>
      <c r="B110" s="83"/>
      <c r="C110" s="84"/>
      <c r="D110" s="85"/>
      <c r="E110" s="85"/>
      <c r="F110" s="85"/>
      <c r="G110" s="85"/>
      <c r="H110" s="85"/>
      <c r="I110" s="85"/>
      <c r="J110" s="85"/>
      <c r="K110" s="85"/>
      <c r="L110" s="85"/>
      <c r="M110" s="141"/>
    </row>
    <row r="111" spans="1:13" ht="14.25" x14ac:dyDescent="0.2">
      <c r="A111" s="83"/>
      <c r="B111" s="83"/>
      <c r="C111" s="84"/>
      <c r="D111" s="85"/>
      <c r="E111" s="85"/>
      <c r="F111" s="85"/>
      <c r="G111" s="85"/>
      <c r="H111" s="85"/>
      <c r="I111" s="85"/>
      <c r="J111" s="85"/>
      <c r="K111" s="85"/>
      <c r="L111" s="85"/>
      <c r="M111" s="141"/>
    </row>
    <row r="112" spans="1:13" ht="14.25" x14ac:dyDescent="0.2">
      <c r="A112" s="83"/>
      <c r="B112" s="83"/>
      <c r="C112" s="84"/>
      <c r="D112" s="85"/>
      <c r="E112" s="85"/>
      <c r="F112" s="85"/>
      <c r="G112" s="85"/>
      <c r="H112" s="85"/>
      <c r="I112" s="85"/>
      <c r="J112" s="85"/>
      <c r="K112" s="85"/>
      <c r="L112" s="85"/>
      <c r="M112" s="141"/>
    </row>
    <row r="113" spans="1:13" ht="14.25" x14ac:dyDescent="0.2">
      <c r="A113" s="83"/>
      <c r="B113" s="83"/>
      <c r="C113" s="84"/>
      <c r="D113" s="85"/>
      <c r="E113" s="85"/>
      <c r="F113" s="85"/>
      <c r="G113" s="85"/>
      <c r="H113" s="85"/>
      <c r="I113" s="85"/>
      <c r="J113" s="85"/>
      <c r="K113" s="85"/>
      <c r="L113" s="85"/>
      <c r="M113" s="141"/>
    </row>
    <row r="114" spans="1:13" ht="14.25" x14ac:dyDescent="0.2">
      <c r="A114" s="83"/>
      <c r="B114" s="83"/>
      <c r="C114" s="84"/>
      <c r="D114" s="85"/>
      <c r="E114" s="85"/>
      <c r="F114" s="85"/>
      <c r="G114" s="85"/>
      <c r="H114" s="85"/>
      <c r="I114" s="85"/>
      <c r="J114" s="85"/>
      <c r="K114" s="85"/>
      <c r="L114" s="85"/>
      <c r="M114" s="141"/>
    </row>
    <row r="115" spans="1:13" ht="14.25" x14ac:dyDescent="0.2">
      <c r="A115" s="83"/>
      <c r="B115" s="83"/>
      <c r="C115" s="84"/>
      <c r="D115" s="85"/>
      <c r="E115" s="85"/>
      <c r="F115" s="85"/>
      <c r="G115" s="85"/>
      <c r="H115" s="85"/>
      <c r="I115" s="85"/>
      <c r="J115" s="85"/>
      <c r="K115" s="85"/>
      <c r="L115" s="85"/>
      <c r="M115" s="141"/>
    </row>
    <row r="116" spans="1:13" ht="14.25" x14ac:dyDescent="0.2">
      <c r="A116" s="83"/>
      <c r="B116" s="83"/>
      <c r="C116" s="84"/>
      <c r="D116" s="85"/>
      <c r="E116" s="85"/>
      <c r="F116" s="85"/>
      <c r="G116" s="85"/>
      <c r="H116" s="85"/>
      <c r="I116" s="85"/>
      <c r="J116" s="85"/>
      <c r="K116" s="85"/>
      <c r="L116" s="85"/>
      <c r="M116" s="141"/>
    </row>
    <row r="117" spans="1:13" ht="14.25" x14ac:dyDescent="0.2">
      <c r="A117" s="83"/>
      <c r="B117" s="83"/>
      <c r="C117" s="84"/>
      <c r="D117" s="85"/>
      <c r="E117" s="85"/>
      <c r="F117" s="85"/>
      <c r="G117" s="85"/>
      <c r="H117" s="85"/>
      <c r="I117" s="85"/>
      <c r="J117" s="85"/>
      <c r="K117" s="85"/>
      <c r="L117" s="85"/>
      <c r="M117" s="141"/>
    </row>
    <row r="118" spans="1:13" ht="14.25" x14ac:dyDescent="0.2">
      <c r="A118" s="83"/>
      <c r="B118" s="83"/>
      <c r="C118" s="84"/>
      <c r="D118" s="85"/>
      <c r="E118" s="85"/>
      <c r="F118" s="85"/>
      <c r="G118" s="85"/>
      <c r="H118" s="85"/>
      <c r="I118" s="85"/>
      <c r="J118" s="85"/>
      <c r="K118" s="85"/>
      <c r="L118" s="85"/>
      <c r="M118" s="141"/>
    </row>
    <row r="119" spans="1:13" ht="14.25" x14ac:dyDescent="0.2">
      <c r="A119" s="83"/>
      <c r="B119" s="83"/>
      <c r="C119" s="84"/>
      <c r="D119" s="85"/>
      <c r="E119" s="85"/>
      <c r="F119" s="85"/>
      <c r="G119" s="85"/>
      <c r="H119" s="85"/>
      <c r="I119" s="85"/>
      <c r="J119" s="85"/>
      <c r="K119" s="85"/>
      <c r="L119" s="85"/>
      <c r="M119" s="141"/>
    </row>
    <row r="120" spans="1:13" ht="14.25" x14ac:dyDescent="0.2">
      <c r="A120" s="83"/>
      <c r="B120" s="83"/>
      <c r="C120" s="84"/>
      <c r="D120" s="85"/>
      <c r="E120" s="85"/>
      <c r="F120" s="85"/>
      <c r="G120" s="85"/>
      <c r="H120" s="85"/>
      <c r="I120" s="85"/>
      <c r="J120" s="85"/>
      <c r="K120" s="85"/>
      <c r="L120" s="85"/>
      <c r="M120" s="141"/>
    </row>
    <row r="121" spans="1:13" ht="14.25" x14ac:dyDescent="0.2">
      <c r="A121" s="83"/>
      <c r="B121" s="83"/>
      <c r="C121" s="84"/>
      <c r="D121" s="85"/>
      <c r="E121" s="85"/>
      <c r="F121" s="85"/>
      <c r="G121" s="85"/>
      <c r="H121" s="85"/>
      <c r="I121" s="85"/>
      <c r="J121" s="85"/>
      <c r="K121" s="85"/>
      <c r="L121" s="85"/>
      <c r="M121" s="141"/>
    </row>
    <row r="122" spans="1:13" ht="14.25" x14ac:dyDescent="0.2">
      <c r="A122" s="83"/>
      <c r="B122" s="83"/>
      <c r="C122" s="84"/>
      <c r="D122" s="85"/>
      <c r="E122" s="85"/>
      <c r="F122" s="85"/>
      <c r="G122" s="85"/>
      <c r="H122" s="85"/>
      <c r="I122" s="85"/>
      <c r="J122" s="85"/>
      <c r="K122" s="85"/>
      <c r="L122" s="85"/>
      <c r="M122" s="141"/>
    </row>
    <row r="123" spans="1:13" ht="14.25" x14ac:dyDescent="0.2">
      <c r="A123" s="83"/>
      <c r="B123" s="83"/>
      <c r="C123" s="84"/>
      <c r="D123" s="85"/>
      <c r="E123" s="85"/>
      <c r="F123" s="85"/>
      <c r="G123" s="85"/>
      <c r="H123" s="85"/>
      <c r="I123" s="85"/>
      <c r="J123" s="85"/>
      <c r="K123" s="85"/>
      <c r="L123" s="85"/>
      <c r="M123" s="141"/>
    </row>
    <row r="124" spans="1:13" ht="14.25" x14ac:dyDescent="0.2">
      <c r="A124" s="83"/>
      <c r="B124" s="83"/>
      <c r="C124" s="84"/>
      <c r="D124" s="85"/>
      <c r="E124" s="85"/>
      <c r="F124" s="85"/>
      <c r="G124" s="85"/>
      <c r="H124" s="85"/>
      <c r="I124" s="85"/>
      <c r="J124" s="85"/>
      <c r="K124" s="85"/>
      <c r="L124" s="85"/>
      <c r="M124" s="141"/>
    </row>
    <row r="125" spans="1:13" ht="14.25" x14ac:dyDescent="0.2">
      <c r="A125" s="83"/>
      <c r="B125" s="83"/>
      <c r="C125" s="84"/>
      <c r="D125" s="85"/>
      <c r="E125" s="85"/>
      <c r="F125" s="85"/>
      <c r="G125" s="85"/>
      <c r="H125" s="85"/>
      <c r="I125" s="85"/>
      <c r="J125" s="85"/>
      <c r="K125" s="85"/>
      <c r="L125" s="85"/>
      <c r="M125" s="141"/>
    </row>
    <row r="126" spans="1:13" ht="14.25" x14ac:dyDescent="0.2">
      <c r="A126" s="83"/>
      <c r="B126" s="83"/>
      <c r="C126" s="84"/>
      <c r="D126" s="85"/>
      <c r="E126" s="85"/>
      <c r="F126" s="85"/>
      <c r="G126" s="85"/>
      <c r="H126" s="85"/>
      <c r="I126" s="85"/>
      <c r="J126" s="85"/>
      <c r="K126" s="85"/>
      <c r="L126" s="85"/>
      <c r="M126" s="141"/>
    </row>
    <row r="127" spans="1:13" ht="14.25" x14ac:dyDescent="0.2">
      <c r="A127" s="83"/>
      <c r="B127" s="83"/>
      <c r="C127" s="84"/>
      <c r="D127" s="85"/>
      <c r="E127" s="85"/>
      <c r="F127" s="85"/>
      <c r="G127" s="85"/>
      <c r="H127" s="85"/>
      <c r="I127" s="85"/>
      <c r="J127" s="85"/>
      <c r="K127" s="85"/>
      <c r="L127" s="85"/>
      <c r="M127" s="141"/>
    </row>
    <row r="128" spans="1:13" x14ac:dyDescent="0.2">
      <c r="A128" s="72"/>
      <c r="B128" s="72"/>
      <c r="C128" s="72"/>
      <c r="D128" s="85"/>
      <c r="E128" s="85"/>
      <c r="F128" s="85"/>
      <c r="G128" s="85"/>
      <c r="H128" s="85"/>
      <c r="I128" s="85"/>
      <c r="J128" s="85"/>
      <c r="K128" s="85"/>
      <c r="L128" s="85"/>
      <c r="M128" s="141"/>
    </row>
    <row r="129" spans="1:13" x14ac:dyDescent="0.2">
      <c r="A129" s="72"/>
      <c r="B129" s="72"/>
      <c r="C129" s="72"/>
      <c r="D129" s="85"/>
      <c r="E129" s="85"/>
      <c r="F129" s="85"/>
      <c r="G129" s="85"/>
      <c r="H129" s="85"/>
      <c r="I129" s="85"/>
      <c r="J129" s="85"/>
      <c r="K129" s="85"/>
      <c r="L129" s="85"/>
      <c r="M129" s="141"/>
    </row>
    <row r="130" spans="1:13" x14ac:dyDescent="0.2">
      <c r="A130" s="72"/>
      <c r="B130" s="72"/>
      <c r="C130" s="72"/>
      <c r="D130" s="85"/>
      <c r="E130" s="85"/>
      <c r="F130" s="85"/>
      <c r="G130" s="85"/>
      <c r="H130" s="85"/>
      <c r="I130" s="85"/>
      <c r="J130" s="85"/>
      <c r="K130" s="85"/>
      <c r="L130" s="85"/>
      <c r="M130" s="141"/>
    </row>
  </sheetData>
  <mergeCells count="11">
    <mergeCell ref="I94:J94"/>
    <mergeCell ref="G4:H4"/>
    <mergeCell ref="I4:J4"/>
    <mergeCell ref="K4:L4"/>
    <mergeCell ref="K5:K6"/>
    <mergeCell ref="L5:L6"/>
    <mergeCell ref="A4:A6"/>
    <mergeCell ref="B4:B6"/>
    <mergeCell ref="C4:D4"/>
    <mergeCell ref="E4:F4"/>
    <mergeCell ref="A2:L2"/>
  </mergeCells>
  <conditionalFormatting sqref="M7:N94">
    <cfRule type="cellIs" dxfId="13" priority="2" operator="greaterThan">
      <formula>0.2</formula>
    </cfRule>
  </conditionalFormatting>
  <conditionalFormatting sqref="M7:M94 N7:N93">
    <cfRule type="cellIs" dxfId="12" priority="1" operator="greaterThan">
      <formula>0.05</formula>
    </cfRule>
  </conditionalFormatting>
  <pageMargins left="0.74803149606299213" right="0.74803149606299213" top="0.98425196850393704" bottom="0.98425196850393704" header="0" footer="0"/>
  <pageSetup scale="37" orientation="portrait" r:id="rId1"/>
  <headerFooter alignWithMargins="0"/>
  <ignoredErrors>
    <ignoredError sqref="C93:L93"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workbookViewId="0"/>
  </sheetViews>
  <sheetFormatPr baseColWidth="10" defaultColWidth="11.5703125" defaultRowHeight="12.75" x14ac:dyDescent="0.2"/>
  <cols>
    <col min="1" max="1" width="6.5703125" style="217" customWidth="1"/>
    <col min="2" max="2" width="35.7109375" style="217" customWidth="1"/>
    <col min="3" max="3" width="50.7109375" style="217" customWidth="1"/>
    <col min="4" max="9" width="15.5703125" style="217" customWidth="1"/>
    <col min="10" max="16384" width="11.5703125" style="217"/>
  </cols>
  <sheetData>
    <row r="1" spans="1:15" ht="20.25" x14ac:dyDescent="0.2">
      <c r="A1" s="216"/>
      <c r="B1" s="232"/>
      <c r="C1" s="216"/>
      <c r="D1" s="216"/>
      <c r="E1" s="199"/>
      <c r="F1" s="199"/>
      <c r="G1" s="199"/>
      <c r="H1" s="216"/>
    </row>
    <row r="2" spans="1:15" ht="20.25" x14ac:dyDescent="0.2">
      <c r="A2" s="216"/>
      <c r="B2" s="199"/>
      <c r="C2" s="199"/>
      <c r="D2" s="199"/>
      <c r="E2" s="199"/>
      <c r="F2" s="199"/>
      <c r="G2" s="199"/>
      <c r="H2" s="216"/>
    </row>
    <row r="3" spans="1:15" ht="20.25" customHeight="1" x14ac:dyDescent="0.2">
      <c r="A3" s="216"/>
      <c r="B3" s="199"/>
      <c r="C3" s="356" t="s">
        <v>413</v>
      </c>
      <c r="D3" s="356"/>
      <c r="E3" s="356"/>
      <c r="F3" s="356"/>
      <c r="G3" s="356"/>
      <c r="H3" s="356"/>
    </row>
    <row r="4" spans="1:15" ht="20.25" x14ac:dyDescent="0.2">
      <c r="A4" s="216"/>
      <c r="B4" s="199"/>
      <c r="C4" s="356"/>
      <c r="D4" s="356"/>
      <c r="E4" s="356"/>
      <c r="F4" s="356"/>
      <c r="G4" s="356"/>
      <c r="H4" s="356"/>
    </row>
    <row r="5" spans="1:15" ht="13.9" customHeight="1" x14ac:dyDescent="0.2">
      <c r="A5" s="216"/>
      <c r="B5" s="201"/>
      <c r="C5" s="364" t="s">
        <v>416</v>
      </c>
      <c r="D5" s="364"/>
      <c r="E5" s="364"/>
      <c r="F5" s="364"/>
      <c r="G5" s="364"/>
      <c r="H5" s="364"/>
    </row>
    <row r="6" spans="1:15" x14ac:dyDescent="0.2">
      <c r="A6" s="216"/>
    </row>
    <row r="7" spans="1:15" x14ac:dyDescent="0.2">
      <c r="A7" s="216"/>
      <c r="B7" s="233"/>
      <c r="C7" s="216"/>
      <c r="D7" s="216"/>
      <c r="E7" s="216"/>
      <c r="F7" s="216"/>
      <c r="G7" s="216"/>
      <c r="H7" s="216"/>
    </row>
    <row r="8" spans="1:15" ht="18" x14ac:dyDescent="0.2">
      <c r="B8" s="202" t="s">
        <v>396</v>
      </c>
    </row>
    <row r="10" spans="1:15" ht="20.45" customHeight="1" thickBot="1" x14ac:dyDescent="0.25">
      <c r="B10" s="207" t="s">
        <v>233</v>
      </c>
      <c r="C10" s="354" t="s">
        <v>397</v>
      </c>
      <c r="D10" s="355"/>
      <c r="E10" s="355"/>
      <c r="F10" s="355"/>
      <c r="G10" s="355"/>
      <c r="H10" s="355"/>
    </row>
    <row r="11" spans="1:15" ht="6" customHeight="1" thickTop="1" x14ac:dyDescent="0.2">
      <c r="B11" s="209"/>
      <c r="C11" s="231"/>
      <c r="D11" s="209"/>
      <c r="E11" s="209"/>
      <c r="F11" s="209"/>
      <c r="G11" s="209"/>
      <c r="H11" s="209"/>
    </row>
    <row r="12" spans="1:15" ht="42.6" customHeight="1" x14ac:dyDescent="0.2">
      <c r="B12" s="264">
        <v>1</v>
      </c>
      <c r="C12" s="359" t="s">
        <v>379</v>
      </c>
      <c r="D12" s="358"/>
      <c r="E12" s="358"/>
      <c r="F12" s="358"/>
      <c r="G12" s="358"/>
      <c r="H12" s="358"/>
      <c r="J12" s="258"/>
      <c r="K12" s="258"/>
      <c r="L12" s="258"/>
      <c r="M12" s="258"/>
      <c r="N12" s="258"/>
      <c r="O12" s="258"/>
    </row>
    <row r="13" spans="1:15" s="219" customFormat="1" ht="42.6" customHeight="1" x14ac:dyDescent="0.2">
      <c r="A13" s="218"/>
      <c r="B13" s="264">
        <v>2</v>
      </c>
      <c r="C13" s="359" t="s">
        <v>417</v>
      </c>
      <c r="D13" s="358"/>
      <c r="E13" s="358"/>
      <c r="F13" s="358"/>
      <c r="G13" s="358"/>
      <c r="H13" s="358"/>
      <c r="J13" s="258"/>
      <c r="K13" s="258"/>
      <c r="L13" s="258"/>
      <c r="M13" s="258"/>
      <c r="N13" s="258"/>
      <c r="O13" s="258"/>
    </row>
    <row r="14" spans="1:15" s="219" customFormat="1" ht="51.75" customHeight="1" x14ac:dyDescent="0.2">
      <c r="A14" s="218"/>
      <c r="B14" s="264">
        <v>3</v>
      </c>
      <c r="C14" s="359" t="s">
        <v>449</v>
      </c>
      <c r="D14" s="358"/>
      <c r="E14" s="358"/>
      <c r="F14" s="358"/>
      <c r="G14" s="358"/>
      <c r="H14" s="358"/>
      <c r="J14" s="258"/>
      <c r="K14" s="258"/>
      <c r="L14" s="258"/>
      <c r="M14" s="258"/>
      <c r="N14" s="258"/>
      <c r="O14" s="258"/>
    </row>
    <row r="15" spans="1:15" s="219" customFormat="1" ht="54" customHeight="1" x14ac:dyDescent="0.2">
      <c r="A15" s="218"/>
      <c r="B15" s="264">
        <v>4</v>
      </c>
      <c r="C15" s="359" t="s">
        <v>450</v>
      </c>
      <c r="D15" s="358"/>
      <c r="E15" s="358"/>
      <c r="F15" s="358"/>
      <c r="G15" s="358"/>
      <c r="H15" s="358"/>
      <c r="J15" s="258"/>
      <c r="K15" s="258"/>
      <c r="L15" s="258"/>
      <c r="M15" s="258"/>
      <c r="N15" s="258"/>
      <c r="O15" s="258"/>
    </row>
    <row r="16" spans="1:15" s="219" customFormat="1" ht="54" customHeight="1" x14ac:dyDescent="0.2">
      <c r="A16" s="218"/>
      <c r="B16" s="264">
        <v>5</v>
      </c>
      <c r="C16" s="326" t="s">
        <v>452</v>
      </c>
      <c r="D16" s="327"/>
      <c r="E16" s="327"/>
      <c r="F16" s="327"/>
      <c r="G16" s="327"/>
      <c r="H16" s="327"/>
      <c r="J16" s="258"/>
      <c r="K16" s="258"/>
      <c r="L16" s="258"/>
      <c r="M16" s="258"/>
      <c r="N16" s="258"/>
      <c r="O16" s="258"/>
    </row>
    <row r="17" spans="1:12" s="216" customFormat="1" ht="72.75" customHeight="1" x14ac:dyDescent="0.2">
      <c r="A17" s="220"/>
      <c r="B17" s="265">
        <v>6</v>
      </c>
      <c r="C17" s="365" t="s">
        <v>453</v>
      </c>
      <c r="D17" s="366"/>
      <c r="E17" s="366"/>
      <c r="F17" s="366"/>
      <c r="G17" s="366"/>
      <c r="H17" s="366"/>
      <c r="I17" s="221"/>
      <c r="J17" s="221"/>
    </row>
    <row r="18" spans="1:12" s="216" customFormat="1" ht="40.15" customHeight="1" x14ac:dyDescent="0.2">
      <c r="A18" s="220"/>
      <c r="B18" s="361">
        <v>7</v>
      </c>
      <c r="C18" s="360" t="s">
        <v>398</v>
      </c>
      <c r="D18" s="360"/>
      <c r="E18" s="360"/>
      <c r="F18" s="360"/>
      <c r="G18" s="360"/>
      <c r="H18" s="360"/>
      <c r="I18" s="221"/>
      <c r="J18" s="221"/>
    </row>
    <row r="19" spans="1:12" s="216" customFormat="1" ht="40.15" customHeight="1" x14ac:dyDescent="0.2">
      <c r="A19" s="220"/>
      <c r="B19" s="362"/>
      <c r="C19" s="360" t="s">
        <v>399</v>
      </c>
      <c r="D19" s="360"/>
      <c r="E19" s="360"/>
      <c r="F19" s="360"/>
      <c r="G19" s="360"/>
      <c r="H19" s="360"/>
      <c r="I19" s="221"/>
      <c r="J19" s="221"/>
    </row>
    <row r="20" spans="1:12" s="216" customFormat="1" ht="40.15" customHeight="1" x14ac:dyDescent="0.2">
      <c r="A20" s="220"/>
      <c r="B20" s="362"/>
      <c r="C20" s="360" t="s">
        <v>400</v>
      </c>
      <c r="D20" s="360"/>
      <c r="E20" s="360"/>
      <c r="F20" s="360"/>
      <c r="G20" s="360"/>
      <c r="H20" s="360"/>
      <c r="I20" s="221"/>
      <c r="J20" s="221"/>
    </row>
    <row r="21" spans="1:12" s="216" customFormat="1" ht="40.15" customHeight="1" x14ac:dyDescent="0.2">
      <c r="A21" s="220"/>
      <c r="B21" s="362"/>
      <c r="C21" s="360" t="s">
        <v>401</v>
      </c>
      <c r="D21" s="360"/>
      <c r="E21" s="360"/>
      <c r="F21" s="360"/>
      <c r="G21" s="360"/>
      <c r="H21" s="360"/>
      <c r="I21" s="221"/>
      <c r="J21" s="221"/>
    </row>
    <row r="22" spans="1:12" s="216" customFormat="1" ht="40.15" customHeight="1" x14ac:dyDescent="0.2">
      <c r="A22" s="220"/>
      <c r="B22" s="362"/>
      <c r="C22" s="360" t="s">
        <v>454</v>
      </c>
      <c r="D22" s="360"/>
      <c r="E22" s="360"/>
      <c r="F22" s="360"/>
      <c r="G22" s="360"/>
      <c r="H22" s="360"/>
      <c r="I22" s="221"/>
      <c r="J22" s="221"/>
    </row>
    <row r="23" spans="1:12" s="216" customFormat="1" ht="40.15" customHeight="1" x14ac:dyDescent="0.2">
      <c r="A23" s="220"/>
      <c r="B23" s="362"/>
      <c r="C23" s="360" t="s">
        <v>455</v>
      </c>
      <c r="D23" s="360"/>
      <c r="E23" s="360"/>
      <c r="F23" s="360"/>
      <c r="G23" s="360"/>
      <c r="H23" s="360"/>
      <c r="I23" s="221"/>
      <c r="J23" s="221"/>
    </row>
    <row r="24" spans="1:12" s="216" customFormat="1" ht="40.15" customHeight="1" x14ac:dyDescent="0.2">
      <c r="A24" s="220"/>
      <c r="B24" s="362"/>
      <c r="C24" s="360" t="s">
        <v>456</v>
      </c>
      <c r="D24" s="360"/>
      <c r="E24" s="360"/>
      <c r="F24" s="360"/>
      <c r="G24" s="360"/>
      <c r="H24" s="360"/>
      <c r="I24" s="221"/>
      <c r="J24" s="221"/>
      <c r="L24" s="219"/>
    </row>
    <row r="25" spans="1:12" s="224" customFormat="1" ht="40.15" customHeight="1" x14ac:dyDescent="0.2">
      <c r="A25" s="223"/>
      <c r="B25" s="363"/>
      <c r="C25" s="359" t="s">
        <v>457</v>
      </c>
      <c r="D25" s="358"/>
      <c r="E25" s="358"/>
      <c r="F25" s="358"/>
      <c r="G25" s="358"/>
      <c r="H25" s="358"/>
      <c r="I25" s="222"/>
      <c r="J25" s="222"/>
    </row>
    <row r="26" spans="1:12" s="216" customFormat="1" ht="30" customHeight="1" x14ac:dyDescent="0.2">
      <c r="A26" s="220"/>
      <c r="B26" s="266">
        <v>8</v>
      </c>
      <c r="C26" s="359" t="s">
        <v>451</v>
      </c>
      <c r="D26" s="358"/>
      <c r="E26" s="358"/>
      <c r="F26" s="358"/>
      <c r="G26" s="358"/>
      <c r="H26" s="358"/>
      <c r="I26" s="221"/>
      <c r="J26" s="221"/>
    </row>
    <row r="27" spans="1:12" s="216" customFormat="1" ht="30" customHeight="1" x14ac:dyDescent="0.2">
      <c r="A27" s="220"/>
      <c r="B27" s="265">
        <v>9</v>
      </c>
      <c r="C27" s="357" t="s">
        <v>402</v>
      </c>
      <c r="D27" s="358"/>
      <c r="E27" s="358"/>
      <c r="F27" s="358"/>
      <c r="G27" s="358"/>
      <c r="H27" s="358"/>
      <c r="I27" s="221"/>
      <c r="J27" s="221"/>
    </row>
    <row r="28" spans="1:12" s="216" customFormat="1" x14ac:dyDescent="0.2">
      <c r="A28" s="218"/>
      <c r="B28" s="230"/>
      <c r="C28" s="234"/>
      <c r="D28" s="221"/>
      <c r="E28" s="221"/>
      <c r="F28" s="221"/>
      <c r="G28" s="221"/>
      <c r="H28" s="221"/>
      <c r="I28" s="221"/>
      <c r="J28" s="221"/>
    </row>
    <row r="29" spans="1:12" s="216" customFormat="1" x14ac:dyDescent="0.2">
      <c r="A29" s="218"/>
      <c r="B29" s="230"/>
      <c r="C29" s="221"/>
      <c r="D29" s="221"/>
      <c r="E29" s="221"/>
      <c r="F29" s="221"/>
      <c r="G29" s="221"/>
      <c r="H29" s="221"/>
      <c r="I29" s="221"/>
      <c r="J29" s="221"/>
    </row>
    <row r="30" spans="1:12" s="216" customFormat="1" x14ac:dyDescent="0.2">
      <c r="A30" s="218"/>
      <c r="B30" s="230"/>
      <c r="C30" s="221"/>
      <c r="D30" s="221"/>
      <c r="E30" s="221"/>
      <c r="F30" s="221"/>
      <c r="G30" s="221"/>
      <c r="H30" s="221"/>
      <c r="I30" s="221"/>
      <c r="J30" s="221"/>
    </row>
    <row r="31" spans="1:12" s="216" customFormat="1" x14ac:dyDescent="0.2">
      <c r="A31" s="218"/>
      <c r="B31" s="230"/>
      <c r="C31" s="221"/>
      <c r="D31" s="221"/>
      <c r="E31" s="221"/>
      <c r="F31" s="221"/>
      <c r="G31" s="221"/>
      <c r="H31" s="221"/>
      <c r="I31" s="221"/>
      <c r="J31" s="221"/>
    </row>
    <row r="32" spans="1:12" s="216" customFormat="1" ht="12.6" customHeight="1" x14ac:dyDescent="0.2">
      <c r="A32" s="218"/>
      <c r="B32" s="230"/>
      <c r="C32" s="225"/>
      <c r="D32" s="225"/>
      <c r="E32" s="225"/>
      <c r="F32" s="225"/>
      <c r="G32" s="225"/>
      <c r="H32" s="225"/>
      <c r="I32" s="221"/>
      <c r="J32" s="221"/>
    </row>
    <row r="33" spans="1:10" s="227" customFormat="1" ht="19.5" customHeight="1" x14ac:dyDescent="0.2">
      <c r="A33" s="226"/>
      <c r="B33" s="230"/>
      <c r="C33" s="225"/>
      <c r="D33" s="225"/>
      <c r="E33" s="225"/>
      <c r="F33" s="225"/>
      <c r="G33" s="225"/>
      <c r="H33" s="225"/>
      <c r="I33" s="225"/>
      <c r="J33" s="225"/>
    </row>
    <row r="34" spans="1:10" s="227" customFormat="1" x14ac:dyDescent="0.2">
      <c r="A34" s="226"/>
      <c r="B34" s="230"/>
      <c r="C34" s="225"/>
      <c r="D34" s="225"/>
      <c r="E34" s="225"/>
      <c r="F34" s="225"/>
      <c r="G34" s="225"/>
      <c r="H34" s="225"/>
      <c r="I34" s="225"/>
      <c r="J34" s="225"/>
    </row>
    <row r="35" spans="1:10" s="227" customFormat="1" ht="12.6" customHeight="1" x14ac:dyDescent="0.2">
      <c r="A35" s="226"/>
      <c r="B35" s="230"/>
      <c r="C35" s="225"/>
      <c r="D35" s="225"/>
      <c r="E35" s="225"/>
      <c r="F35" s="225"/>
      <c r="G35" s="225"/>
      <c r="H35" s="225"/>
      <c r="I35" s="225"/>
      <c r="J35" s="225"/>
    </row>
    <row r="36" spans="1:10" s="227" customFormat="1" x14ac:dyDescent="0.2">
      <c r="A36" s="226"/>
      <c r="B36" s="190"/>
      <c r="C36" s="221"/>
      <c r="D36" s="221"/>
      <c r="E36" s="221"/>
      <c r="F36" s="221"/>
      <c r="G36" s="221"/>
      <c r="H36" s="221"/>
      <c r="I36" s="225"/>
      <c r="J36" s="225"/>
    </row>
    <row r="37" spans="1:10" s="216" customFormat="1" x14ac:dyDescent="0.2">
      <c r="A37" s="218"/>
      <c r="B37" s="219"/>
      <c r="C37" s="225"/>
      <c r="D37" s="225"/>
      <c r="E37" s="225"/>
      <c r="F37" s="225"/>
      <c r="G37" s="225"/>
      <c r="H37" s="225"/>
      <c r="I37" s="221"/>
      <c r="J37" s="221"/>
    </row>
    <row r="38" spans="1:10" s="227" customFormat="1" x14ac:dyDescent="0.2">
      <c r="A38" s="226"/>
      <c r="B38" s="190"/>
      <c r="C38" s="221"/>
      <c r="D38" s="221"/>
      <c r="E38" s="221"/>
      <c r="F38" s="221"/>
      <c r="G38" s="221"/>
      <c r="H38" s="221"/>
      <c r="I38" s="225"/>
      <c r="J38" s="225"/>
    </row>
    <row r="39" spans="1:10" s="216" customFormat="1" x14ac:dyDescent="0.2">
      <c r="A39" s="218"/>
      <c r="B39" s="219"/>
      <c r="C39" s="221"/>
      <c r="D39" s="221"/>
      <c r="E39" s="221"/>
      <c r="F39" s="221"/>
      <c r="G39" s="221"/>
      <c r="H39" s="221"/>
      <c r="I39" s="221"/>
      <c r="J39" s="221"/>
    </row>
    <row r="40" spans="1:10" s="216" customFormat="1" x14ac:dyDescent="0.2">
      <c r="A40" s="218"/>
      <c r="B40" s="219"/>
      <c r="C40" s="221"/>
      <c r="D40" s="221"/>
      <c r="E40" s="221"/>
      <c r="F40" s="221"/>
      <c r="G40" s="221"/>
      <c r="H40" s="221"/>
      <c r="I40" s="221"/>
      <c r="J40" s="221"/>
    </row>
    <row r="41" spans="1:10" s="216" customFormat="1" x14ac:dyDescent="0.2">
      <c r="A41" s="218"/>
      <c r="B41" s="219"/>
      <c r="C41" s="221"/>
      <c r="D41" s="221"/>
      <c r="E41" s="221"/>
      <c r="F41" s="221"/>
      <c r="G41" s="221"/>
      <c r="H41" s="221"/>
      <c r="I41" s="221"/>
      <c r="J41" s="221"/>
    </row>
    <row r="42" spans="1:10" s="216" customFormat="1" x14ac:dyDescent="0.2">
      <c r="A42" s="218"/>
      <c r="B42" s="219"/>
      <c r="C42" s="221"/>
      <c r="D42" s="221"/>
      <c r="E42" s="221"/>
      <c r="F42" s="221"/>
      <c r="G42" s="221"/>
      <c r="H42" s="221"/>
      <c r="I42" s="221"/>
      <c r="J42" s="221"/>
    </row>
    <row r="43" spans="1:10" s="216" customFormat="1" x14ac:dyDescent="0.2">
      <c r="A43" s="218"/>
      <c r="B43" s="219"/>
      <c r="C43" s="221"/>
      <c r="D43" s="221"/>
      <c r="E43" s="221"/>
      <c r="F43" s="221"/>
      <c r="G43" s="221"/>
      <c r="H43" s="221"/>
      <c r="I43" s="221"/>
      <c r="J43" s="221"/>
    </row>
    <row r="44" spans="1:10" s="216" customFormat="1" x14ac:dyDescent="0.2">
      <c r="A44" s="218"/>
      <c r="B44" s="219"/>
      <c r="C44" s="221"/>
      <c r="D44" s="221"/>
      <c r="E44" s="221"/>
      <c r="F44" s="221"/>
      <c r="G44" s="221"/>
      <c r="H44" s="221"/>
      <c r="I44" s="221"/>
      <c r="J44" s="221"/>
    </row>
    <row r="45" spans="1:10" s="216" customFormat="1" x14ac:dyDescent="0.2">
      <c r="A45" s="218"/>
      <c r="B45" s="219"/>
      <c r="C45" s="221"/>
      <c r="D45" s="221"/>
      <c r="E45" s="221"/>
      <c r="F45" s="221"/>
      <c r="G45" s="221"/>
      <c r="H45" s="221"/>
      <c r="I45" s="221"/>
      <c r="J45" s="221"/>
    </row>
    <row r="46" spans="1:10" s="216" customFormat="1" x14ac:dyDescent="0.2">
      <c r="A46" s="218"/>
      <c r="B46" s="219"/>
      <c r="C46" s="221"/>
      <c r="D46" s="221"/>
      <c r="E46" s="221"/>
      <c r="F46" s="221"/>
      <c r="G46" s="221"/>
      <c r="H46" s="221"/>
      <c r="I46" s="221"/>
      <c r="J46" s="221"/>
    </row>
    <row r="47" spans="1:10" s="216" customFormat="1" x14ac:dyDescent="0.2">
      <c r="A47" s="218"/>
      <c r="B47" s="219"/>
      <c r="C47" s="221"/>
      <c r="D47" s="221"/>
      <c r="E47" s="221"/>
      <c r="F47" s="221"/>
      <c r="G47" s="221"/>
      <c r="H47" s="221"/>
      <c r="I47" s="221"/>
      <c r="J47" s="221"/>
    </row>
    <row r="48" spans="1:10" s="216" customFormat="1" x14ac:dyDescent="0.2">
      <c r="A48" s="218"/>
      <c r="B48" s="219"/>
      <c r="C48" s="221"/>
      <c r="D48" s="221"/>
      <c r="E48" s="221"/>
      <c r="F48" s="221"/>
      <c r="G48" s="221"/>
      <c r="H48" s="221"/>
      <c r="I48" s="221"/>
      <c r="J48" s="221"/>
    </row>
    <row r="49" spans="1:10" s="216" customFormat="1" x14ac:dyDescent="0.2">
      <c r="A49" s="218"/>
      <c r="B49" s="219"/>
      <c r="C49" s="221"/>
      <c r="D49" s="221"/>
      <c r="E49" s="221"/>
      <c r="F49" s="221"/>
      <c r="G49" s="221"/>
      <c r="H49" s="221"/>
      <c r="I49" s="221"/>
      <c r="J49" s="221"/>
    </row>
    <row r="50" spans="1:10" s="216" customFormat="1" x14ac:dyDescent="0.2">
      <c r="A50" s="218"/>
      <c r="B50" s="228"/>
      <c r="C50" s="217"/>
      <c r="D50" s="217"/>
      <c r="E50" s="217"/>
      <c r="F50" s="217"/>
      <c r="G50" s="217"/>
      <c r="H50" s="217"/>
      <c r="I50" s="221"/>
      <c r="J50" s="221"/>
    </row>
    <row r="51" spans="1:10" x14ac:dyDescent="0.2">
      <c r="A51" s="229"/>
      <c r="B51" s="229"/>
    </row>
  </sheetData>
  <mergeCells count="19">
    <mergeCell ref="C12:H12"/>
    <mergeCell ref="B18:B25"/>
    <mergeCell ref="C5:H5"/>
    <mergeCell ref="C3:H4"/>
    <mergeCell ref="C21:H21"/>
    <mergeCell ref="C17:H17"/>
    <mergeCell ref="C18:H18"/>
    <mergeCell ref="C19:H19"/>
    <mergeCell ref="C20:H20"/>
    <mergeCell ref="C10:H10"/>
    <mergeCell ref="C13:H13"/>
    <mergeCell ref="C15:H15"/>
    <mergeCell ref="C14:H14"/>
    <mergeCell ref="C27:H27"/>
    <mergeCell ref="C25:H25"/>
    <mergeCell ref="C22:H22"/>
    <mergeCell ref="C23:H23"/>
    <mergeCell ref="C24:H24"/>
    <mergeCell ref="C26:H26"/>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B131"/>
  <sheetViews>
    <sheetView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4.28515625" style="182" bestFit="1" customWidth="1"/>
    <col min="2" max="2" width="90.7109375" style="182" customWidth="1"/>
    <col min="3" max="8" width="15.85546875" style="182" customWidth="1"/>
    <col min="9" max="9" width="13" style="182" customWidth="1"/>
    <col min="10" max="10" width="16.28515625" style="182" customWidth="1"/>
    <col min="11" max="11" width="14.28515625" style="182" customWidth="1"/>
    <col min="12" max="12" width="14" style="182" customWidth="1"/>
    <col min="13" max="13" width="10.140625" style="181" customWidth="1"/>
    <col min="14" max="14" width="13.140625" style="181" bestFit="1" customWidth="1"/>
    <col min="15" max="16384" width="11.42578125" style="182"/>
  </cols>
  <sheetData>
    <row r="2" spans="1:18" ht="15" x14ac:dyDescent="0.2">
      <c r="A2" s="367" t="s">
        <v>423</v>
      </c>
      <c r="B2" s="367"/>
      <c r="C2" s="367"/>
      <c r="D2" s="367"/>
      <c r="E2" s="367"/>
      <c r="F2" s="367"/>
      <c r="G2" s="367"/>
      <c r="H2" s="367"/>
      <c r="I2" s="367"/>
      <c r="J2" s="367"/>
      <c r="K2" s="367"/>
      <c r="L2" s="367"/>
      <c r="M2" s="196"/>
    </row>
    <row r="3" spans="1:18" ht="15" x14ac:dyDescent="0.2">
      <c r="A3" s="267"/>
      <c r="B3" s="267"/>
      <c r="C3" s="267"/>
      <c r="D3" s="267"/>
      <c r="E3" s="267"/>
      <c r="F3" s="267"/>
      <c r="G3" s="267"/>
      <c r="H3" s="267"/>
      <c r="I3" s="195"/>
      <c r="J3" s="195"/>
      <c r="K3" s="195"/>
      <c r="L3" s="195"/>
      <c r="M3" s="196"/>
    </row>
    <row r="4" spans="1:18" ht="30" customHeight="1" x14ac:dyDescent="0.2">
      <c r="A4" s="369" t="s">
        <v>233</v>
      </c>
      <c r="B4" s="375" t="s">
        <v>0</v>
      </c>
      <c r="C4" s="372" t="s">
        <v>387</v>
      </c>
      <c r="D4" s="372"/>
      <c r="E4" s="372" t="s">
        <v>393</v>
      </c>
      <c r="F4" s="372"/>
      <c r="G4" s="372" t="s">
        <v>394</v>
      </c>
      <c r="H4" s="372"/>
      <c r="I4" s="372" t="s">
        <v>395</v>
      </c>
      <c r="J4" s="372"/>
      <c r="K4" s="373" t="s">
        <v>446</v>
      </c>
      <c r="L4" s="374"/>
      <c r="M4" s="183"/>
    </row>
    <row r="5" spans="1:18" ht="15" customHeight="1" x14ac:dyDescent="0.2">
      <c r="A5" s="370"/>
      <c r="B5" s="376"/>
      <c r="C5" s="272" t="s">
        <v>54</v>
      </c>
      <c r="D5" s="273" t="s">
        <v>55</v>
      </c>
      <c r="E5" s="272" t="s">
        <v>54</v>
      </c>
      <c r="F5" s="273" t="s">
        <v>55</v>
      </c>
      <c r="G5" s="272" t="s">
        <v>54</v>
      </c>
      <c r="H5" s="273" t="s">
        <v>55</v>
      </c>
      <c r="I5" s="272" t="s">
        <v>54</v>
      </c>
      <c r="J5" s="273" t="s">
        <v>55</v>
      </c>
      <c r="K5" s="378" t="s">
        <v>54</v>
      </c>
      <c r="L5" s="380" t="s">
        <v>55</v>
      </c>
      <c r="M5" s="183"/>
      <c r="Q5" s="184"/>
    </row>
    <row r="6" spans="1:18" ht="15" customHeight="1" x14ac:dyDescent="0.2">
      <c r="A6" s="371"/>
      <c r="B6" s="377"/>
      <c r="C6" s="286">
        <v>44280</v>
      </c>
      <c r="D6" s="287">
        <v>44286</v>
      </c>
      <c r="E6" s="286">
        <v>44372</v>
      </c>
      <c r="F6" s="287">
        <v>44377</v>
      </c>
      <c r="G6" s="286"/>
      <c r="H6" s="287"/>
      <c r="I6" s="286"/>
      <c r="J6" s="287"/>
      <c r="K6" s="379"/>
      <c r="L6" s="381"/>
      <c r="M6" s="183"/>
    </row>
    <row r="7" spans="1:18" ht="13.9" customHeight="1" x14ac:dyDescent="0.2">
      <c r="A7" s="285">
        <v>1</v>
      </c>
      <c r="B7" s="280" t="s">
        <v>1</v>
      </c>
      <c r="C7" s="281">
        <v>66070</v>
      </c>
      <c r="D7" s="282">
        <v>5370</v>
      </c>
      <c r="E7" s="281">
        <v>67405</v>
      </c>
      <c r="F7" s="282">
        <v>5455</v>
      </c>
      <c r="G7" s="281"/>
      <c r="H7" s="282"/>
      <c r="I7" s="281"/>
      <c r="J7" s="282"/>
      <c r="K7" s="281">
        <f>E7-'Año 2020'!$I7</f>
        <v>2541</v>
      </c>
      <c r="L7" s="283">
        <f>$F7-'Año 2020'!$J7</f>
        <v>189</v>
      </c>
      <c r="M7" s="185"/>
      <c r="N7" s="186"/>
      <c r="O7" s="216"/>
      <c r="P7" s="216"/>
    </row>
    <row r="8" spans="1:18" ht="13.9" customHeight="1" x14ac:dyDescent="0.2">
      <c r="A8" s="285">
        <v>2</v>
      </c>
      <c r="B8" s="280" t="s">
        <v>2</v>
      </c>
      <c r="C8" s="281">
        <v>99402</v>
      </c>
      <c r="D8" s="282">
        <v>5442</v>
      </c>
      <c r="E8" s="281">
        <v>100617</v>
      </c>
      <c r="F8" s="282">
        <v>5485</v>
      </c>
      <c r="G8" s="281"/>
      <c r="H8" s="282"/>
      <c r="I8" s="281"/>
      <c r="J8" s="282"/>
      <c r="K8" s="281">
        <f>E8-'Año 2020'!$I8</f>
        <v>2424</v>
      </c>
      <c r="L8" s="283">
        <f>$F8-'Año 2020'!$J8</f>
        <v>70</v>
      </c>
      <c r="M8" s="185"/>
      <c r="N8" s="186"/>
      <c r="O8" s="216"/>
      <c r="P8" s="216"/>
    </row>
    <row r="9" spans="1:18" ht="13.9" customHeight="1" x14ac:dyDescent="0.2">
      <c r="A9" s="285">
        <v>3</v>
      </c>
      <c r="B9" s="280" t="s">
        <v>3</v>
      </c>
      <c r="C9" s="281">
        <v>6106450</v>
      </c>
      <c r="D9" s="282">
        <v>22115</v>
      </c>
      <c r="E9" s="281">
        <v>6270531</v>
      </c>
      <c r="F9" s="282">
        <v>22688</v>
      </c>
      <c r="G9" s="281"/>
      <c r="H9" s="282"/>
      <c r="I9" s="281"/>
      <c r="J9" s="282"/>
      <c r="K9" s="281">
        <f>E9-'Año 2020'!$I9</f>
        <v>300699</v>
      </c>
      <c r="L9" s="283">
        <f>$F9-'Año 2020'!$J9</f>
        <v>1126</v>
      </c>
      <c r="M9" s="185"/>
      <c r="N9" s="186"/>
      <c r="O9" s="216"/>
      <c r="P9" s="216"/>
    </row>
    <row r="10" spans="1:18" ht="13.9" customHeight="1" x14ac:dyDescent="0.2">
      <c r="A10" s="285">
        <v>4</v>
      </c>
      <c r="B10" s="280" t="s">
        <v>4</v>
      </c>
      <c r="C10" s="281">
        <v>260105</v>
      </c>
      <c r="D10" s="282">
        <v>18004</v>
      </c>
      <c r="E10" s="281">
        <v>266063</v>
      </c>
      <c r="F10" s="282">
        <v>18481</v>
      </c>
      <c r="G10" s="281"/>
      <c r="H10" s="282"/>
      <c r="I10" s="281"/>
      <c r="J10" s="282"/>
      <c r="K10" s="281">
        <f>E10-'Año 2020'!$I10</f>
        <v>12001</v>
      </c>
      <c r="L10" s="283">
        <f>$F10-'Año 2020'!$J10</f>
        <v>982</v>
      </c>
      <c r="M10" s="185"/>
      <c r="N10" s="186"/>
      <c r="R10" s="187"/>
    </row>
    <row r="11" spans="1:18" ht="13.9" customHeight="1" x14ac:dyDescent="0.2">
      <c r="A11" s="285">
        <v>5</v>
      </c>
      <c r="B11" s="280" t="s">
        <v>5</v>
      </c>
      <c r="C11" s="281">
        <v>1312479</v>
      </c>
      <c r="D11" s="282">
        <v>17799</v>
      </c>
      <c r="E11" s="281">
        <v>1331736</v>
      </c>
      <c r="F11" s="282">
        <v>18176</v>
      </c>
      <c r="G11" s="281"/>
      <c r="H11" s="282"/>
      <c r="I11" s="281"/>
      <c r="J11" s="282"/>
      <c r="K11" s="281">
        <f>E11-'Año 2020'!$I11</f>
        <v>37421</v>
      </c>
      <c r="L11" s="283">
        <f>$F11-'Año 2020'!$J11</f>
        <v>715</v>
      </c>
      <c r="M11" s="185"/>
      <c r="N11" s="186"/>
      <c r="R11" s="187"/>
    </row>
    <row r="12" spans="1:18" ht="13.9" customHeight="1" x14ac:dyDescent="0.2">
      <c r="A12" s="285">
        <v>6</v>
      </c>
      <c r="B12" s="280" t="s">
        <v>6</v>
      </c>
      <c r="C12" s="281">
        <v>16701</v>
      </c>
      <c r="D12" s="282">
        <v>8786</v>
      </c>
      <c r="E12" s="281">
        <v>17172</v>
      </c>
      <c r="F12" s="282">
        <v>8910</v>
      </c>
      <c r="G12" s="281"/>
      <c r="H12" s="282"/>
      <c r="I12" s="281"/>
      <c r="J12" s="282"/>
      <c r="K12" s="281">
        <f>E12-'Año 2020'!$I12</f>
        <v>840</v>
      </c>
      <c r="L12" s="283">
        <f>$F12-'Año 2020'!$J12</f>
        <v>273</v>
      </c>
      <c r="M12" s="185"/>
      <c r="N12" s="186"/>
      <c r="R12" s="187"/>
    </row>
    <row r="13" spans="1:18" ht="13.9" customHeight="1" x14ac:dyDescent="0.2">
      <c r="A13" s="285">
        <v>7</v>
      </c>
      <c r="B13" s="280" t="s">
        <v>7</v>
      </c>
      <c r="C13" s="281">
        <v>1747314</v>
      </c>
      <c r="D13" s="282">
        <v>151440</v>
      </c>
      <c r="E13" s="281">
        <v>1781326</v>
      </c>
      <c r="F13" s="282">
        <v>153640</v>
      </c>
      <c r="G13" s="281"/>
      <c r="H13" s="282"/>
      <c r="I13" s="281"/>
      <c r="J13" s="282"/>
      <c r="K13" s="281">
        <f>E13-'Año 2020'!$I13</f>
        <v>64893</v>
      </c>
      <c r="L13" s="283">
        <f>$F13-'Año 2020'!$J13</f>
        <v>4772</v>
      </c>
      <c r="M13" s="185"/>
      <c r="N13" s="186"/>
      <c r="R13" s="187"/>
    </row>
    <row r="14" spans="1:18" ht="13.9" customHeight="1" x14ac:dyDescent="0.2">
      <c r="A14" s="285">
        <v>8</v>
      </c>
      <c r="B14" s="280" t="s">
        <v>8</v>
      </c>
      <c r="C14" s="281">
        <v>186024</v>
      </c>
      <c r="D14" s="282">
        <v>38605</v>
      </c>
      <c r="E14" s="281">
        <v>190325</v>
      </c>
      <c r="F14" s="282">
        <v>39485</v>
      </c>
      <c r="G14" s="281"/>
      <c r="H14" s="282"/>
      <c r="I14" s="281"/>
      <c r="J14" s="282"/>
      <c r="K14" s="281">
        <f>E14-'Año 2020'!$I14</f>
        <v>8519</v>
      </c>
      <c r="L14" s="283">
        <f>$F14-'Año 2020'!$J14</f>
        <v>1708</v>
      </c>
      <c r="M14" s="185"/>
      <c r="N14" s="186"/>
      <c r="R14" s="187"/>
    </row>
    <row r="15" spans="1:18" ht="13.9" customHeight="1" x14ac:dyDescent="0.2">
      <c r="A15" s="285">
        <v>9</v>
      </c>
      <c r="B15" s="280" t="s">
        <v>9</v>
      </c>
      <c r="C15" s="281">
        <v>12416</v>
      </c>
      <c r="D15" s="282">
        <v>498</v>
      </c>
      <c r="E15" s="281">
        <v>12598</v>
      </c>
      <c r="F15" s="282">
        <v>502</v>
      </c>
      <c r="G15" s="281"/>
      <c r="H15" s="282"/>
      <c r="I15" s="281"/>
      <c r="J15" s="282"/>
      <c r="K15" s="281">
        <f>E15-'Año 2020'!$I15</f>
        <v>362</v>
      </c>
      <c r="L15" s="283">
        <f>$F15-'Año 2020'!$J15</f>
        <v>16</v>
      </c>
      <c r="M15" s="185"/>
      <c r="N15" s="186"/>
      <c r="R15" s="187"/>
    </row>
    <row r="16" spans="1:18" ht="13.9" customHeight="1" x14ac:dyDescent="0.2">
      <c r="A16" s="285">
        <v>10</v>
      </c>
      <c r="B16" s="280" t="s">
        <v>10</v>
      </c>
      <c r="C16" s="281">
        <v>10352</v>
      </c>
      <c r="D16" s="282">
        <v>2108</v>
      </c>
      <c r="E16" s="281">
        <v>10549</v>
      </c>
      <c r="F16" s="282">
        <v>2141</v>
      </c>
      <c r="G16" s="281"/>
      <c r="H16" s="282"/>
      <c r="I16" s="281"/>
      <c r="J16" s="282"/>
      <c r="K16" s="281">
        <f>E16-'Año 2020'!$I16</f>
        <v>380</v>
      </c>
      <c r="L16" s="283">
        <f>$F16-'Año 2020'!$J16</f>
        <v>77</v>
      </c>
      <c r="M16" s="185"/>
      <c r="N16" s="186"/>
      <c r="R16" s="187"/>
    </row>
    <row r="17" spans="1:18" ht="13.9" customHeight="1" x14ac:dyDescent="0.2">
      <c r="A17" s="285">
        <v>11</v>
      </c>
      <c r="B17" s="280" t="s">
        <v>11</v>
      </c>
      <c r="C17" s="281">
        <v>902350</v>
      </c>
      <c r="D17" s="282">
        <v>30609</v>
      </c>
      <c r="E17" s="281">
        <v>913421</v>
      </c>
      <c r="F17" s="282">
        <v>31039</v>
      </c>
      <c r="G17" s="281"/>
      <c r="H17" s="282"/>
      <c r="I17" s="281"/>
      <c r="J17" s="282"/>
      <c r="K17" s="281">
        <f>E17-'Año 2020'!$I17</f>
        <v>22920</v>
      </c>
      <c r="L17" s="283">
        <f>$F17-'Año 2020'!$J17</f>
        <v>854</v>
      </c>
      <c r="M17" s="185"/>
      <c r="N17" s="186"/>
      <c r="R17" s="187"/>
    </row>
    <row r="18" spans="1:18" ht="13.9" customHeight="1" x14ac:dyDescent="0.2">
      <c r="A18" s="285">
        <v>12</v>
      </c>
      <c r="B18" s="280" t="s">
        <v>12</v>
      </c>
      <c r="C18" s="281">
        <v>40746</v>
      </c>
      <c r="D18" s="282">
        <v>3167</v>
      </c>
      <c r="E18" s="281">
        <v>41395</v>
      </c>
      <c r="F18" s="282">
        <v>3228</v>
      </c>
      <c r="G18" s="281"/>
      <c r="H18" s="282"/>
      <c r="I18" s="281"/>
      <c r="J18" s="282"/>
      <c r="K18" s="281">
        <f>E18-'Año 2020'!$I18</f>
        <v>1409</v>
      </c>
      <c r="L18" s="283">
        <f>$F18-'Año 2020'!$J18</f>
        <v>115</v>
      </c>
      <c r="M18" s="185"/>
      <c r="N18" s="186"/>
      <c r="O18" s="239"/>
    </row>
    <row r="19" spans="1:18" ht="13.9" customHeight="1" x14ac:dyDescent="0.2">
      <c r="A19" s="285">
        <v>13</v>
      </c>
      <c r="B19" s="280" t="s">
        <v>13</v>
      </c>
      <c r="C19" s="281">
        <v>5924</v>
      </c>
      <c r="D19" s="282">
        <v>884</v>
      </c>
      <c r="E19" s="281">
        <v>6009</v>
      </c>
      <c r="F19" s="282">
        <v>900</v>
      </c>
      <c r="G19" s="281"/>
      <c r="H19" s="282"/>
      <c r="I19" s="281"/>
      <c r="J19" s="282"/>
      <c r="K19" s="281">
        <f>E19-'Año 2020'!$I19</f>
        <v>166</v>
      </c>
      <c r="L19" s="283">
        <f>$F19-'Año 2020'!$J19</f>
        <v>32</v>
      </c>
      <c r="M19" s="185"/>
      <c r="N19" s="186"/>
    </row>
    <row r="20" spans="1:18" ht="13.9" customHeight="1" x14ac:dyDescent="0.2">
      <c r="A20" s="285">
        <v>14</v>
      </c>
      <c r="B20" s="280" t="s">
        <v>14</v>
      </c>
      <c r="C20" s="281">
        <v>16510</v>
      </c>
      <c r="D20" s="282">
        <v>1926</v>
      </c>
      <c r="E20" s="281">
        <v>16757</v>
      </c>
      <c r="F20" s="282">
        <v>1961</v>
      </c>
      <c r="G20" s="281"/>
      <c r="H20" s="282"/>
      <c r="I20" s="281"/>
      <c r="J20" s="282"/>
      <c r="K20" s="281">
        <f>E20-'Año 2020'!$I20</f>
        <v>528</v>
      </c>
      <c r="L20" s="283">
        <f>$F20-'Año 2020'!$J20</f>
        <v>69</v>
      </c>
      <c r="M20" s="185"/>
      <c r="N20" s="186"/>
      <c r="R20" s="187"/>
    </row>
    <row r="21" spans="1:18" ht="13.9" customHeight="1" x14ac:dyDescent="0.2">
      <c r="A21" s="285">
        <v>15</v>
      </c>
      <c r="B21" s="280" t="s">
        <v>15</v>
      </c>
      <c r="C21" s="281">
        <v>41817</v>
      </c>
      <c r="D21" s="282">
        <v>4173</v>
      </c>
      <c r="E21" s="281">
        <v>42526</v>
      </c>
      <c r="F21" s="282">
        <v>4223</v>
      </c>
      <c r="G21" s="281"/>
      <c r="H21" s="282"/>
      <c r="I21" s="281"/>
      <c r="J21" s="282"/>
      <c r="K21" s="281">
        <f>E21-'Año 2020'!$I21</f>
        <v>1375</v>
      </c>
      <c r="L21" s="283">
        <f>$F21-'Año 2020'!$J21</f>
        <v>112</v>
      </c>
      <c r="M21" s="185"/>
      <c r="N21" s="186"/>
      <c r="R21" s="187"/>
    </row>
    <row r="22" spans="1:18" ht="13.9" customHeight="1" x14ac:dyDescent="0.2">
      <c r="A22" s="285">
        <v>16</v>
      </c>
      <c r="B22" s="280" t="s">
        <v>16</v>
      </c>
      <c r="C22" s="281">
        <v>23185</v>
      </c>
      <c r="D22" s="282">
        <v>4238</v>
      </c>
      <c r="E22" s="281">
        <v>23477</v>
      </c>
      <c r="F22" s="282">
        <v>4314</v>
      </c>
      <c r="G22" s="281"/>
      <c r="H22" s="282"/>
      <c r="I22" s="281"/>
      <c r="J22" s="282"/>
      <c r="K22" s="281">
        <f>E22-'Año 2020'!$I22</f>
        <v>603</v>
      </c>
      <c r="L22" s="283">
        <f>$F22-'Año 2020'!$J22</f>
        <v>150</v>
      </c>
      <c r="M22" s="185"/>
      <c r="N22" s="186"/>
    </row>
    <row r="23" spans="1:18" ht="13.9" customHeight="1" x14ac:dyDescent="0.2">
      <c r="A23" s="285">
        <v>17</v>
      </c>
      <c r="B23" s="280" t="s">
        <v>17</v>
      </c>
      <c r="C23" s="281">
        <v>30375</v>
      </c>
      <c r="D23" s="282">
        <v>5138</v>
      </c>
      <c r="E23" s="281">
        <v>31046</v>
      </c>
      <c r="F23" s="282">
        <v>5262</v>
      </c>
      <c r="G23" s="281"/>
      <c r="H23" s="282"/>
      <c r="I23" s="281"/>
      <c r="J23" s="282"/>
      <c r="K23" s="281">
        <f>E23-'Año 2020'!$I23</f>
        <v>1313</v>
      </c>
      <c r="L23" s="283">
        <f>$F23-'Año 2020'!$J23</f>
        <v>238</v>
      </c>
      <c r="M23" s="185"/>
      <c r="N23" s="186"/>
      <c r="R23" s="187"/>
    </row>
    <row r="24" spans="1:18" ht="13.9" customHeight="1" x14ac:dyDescent="0.2">
      <c r="A24" s="285">
        <v>18</v>
      </c>
      <c r="B24" s="280" t="s">
        <v>470</v>
      </c>
      <c r="C24" s="281">
        <v>759787</v>
      </c>
      <c r="D24" s="282">
        <v>14266</v>
      </c>
      <c r="E24" s="281">
        <v>791940</v>
      </c>
      <c r="F24" s="282">
        <v>14447</v>
      </c>
      <c r="G24" s="281"/>
      <c r="H24" s="282"/>
      <c r="I24" s="281"/>
      <c r="J24" s="282"/>
      <c r="K24" s="281">
        <f>E24-'Año 2020'!$I24</f>
        <v>65934</v>
      </c>
      <c r="L24" s="283">
        <f>$F24-'Año 2020'!$J24</f>
        <v>356</v>
      </c>
      <c r="M24" s="185"/>
      <c r="N24" s="186"/>
      <c r="R24" s="187"/>
    </row>
    <row r="25" spans="1:18" ht="13.9" customHeight="1" x14ac:dyDescent="0.2">
      <c r="A25" s="285">
        <v>19</v>
      </c>
      <c r="B25" s="280" t="s">
        <v>19</v>
      </c>
      <c r="C25" s="281">
        <v>4232036</v>
      </c>
      <c r="D25" s="282">
        <v>227207</v>
      </c>
      <c r="E25" s="281">
        <v>4233821</v>
      </c>
      <c r="F25" s="282">
        <v>228889</v>
      </c>
      <c r="G25" s="281"/>
      <c r="H25" s="282"/>
      <c r="I25" s="281"/>
      <c r="J25" s="282"/>
      <c r="K25" s="281">
        <f>E25-'Año 2020'!$I25</f>
        <v>3188</v>
      </c>
      <c r="L25" s="283">
        <f>$F25-'Año 2020'!$J25</f>
        <v>3332</v>
      </c>
      <c r="M25" s="185"/>
      <c r="N25" s="186"/>
      <c r="R25" s="187"/>
    </row>
    <row r="26" spans="1:18" ht="13.9" customHeight="1" x14ac:dyDescent="0.2">
      <c r="A26" s="285">
        <v>20</v>
      </c>
      <c r="B26" s="280" t="s">
        <v>20</v>
      </c>
      <c r="C26" s="281">
        <v>419356</v>
      </c>
      <c r="D26" s="282">
        <v>1886</v>
      </c>
      <c r="E26" s="281">
        <v>421151</v>
      </c>
      <c r="F26" s="282">
        <v>1894</v>
      </c>
      <c r="G26" s="281"/>
      <c r="H26" s="282"/>
      <c r="I26" s="281"/>
      <c r="J26" s="282"/>
      <c r="K26" s="281">
        <f>E26-'Año 2020'!$I26</f>
        <v>3736</v>
      </c>
      <c r="L26" s="283">
        <f>$F26-'Año 2020'!$J26</f>
        <v>12</v>
      </c>
      <c r="M26" s="185"/>
      <c r="N26" s="186"/>
      <c r="R26" s="187"/>
    </row>
    <row r="27" spans="1:18" ht="13.9" customHeight="1" x14ac:dyDescent="0.2">
      <c r="A27" s="285">
        <v>21</v>
      </c>
      <c r="B27" s="280" t="s">
        <v>21</v>
      </c>
      <c r="C27" s="281">
        <v>3476592</v>
      </c>
      <c r="D27" s="282">
        <v>313382</v>
      </c>
      <c r="E27" s="281">
        <v>3520819</v>
      </c>
      <c r="F27" s="282">
        <v>317606</v>
      </c>
      <c r="G27" s="281"/>
      <c r="H27" s="282"/>
      <c r="I27" s="281"/>
      <c r="J27" s="282"/>
      <c r="K27" s="281">
        <f>E27-'Año 2020'!$I27</f>
        <v>78753</v>
      </c>
      <c r="L27" s="283">
        <f>$F27-'Año 2020'!$J27</f>
        <v>8675</v>
      </c>
      <c r="M27" s="185"/>
      <c r="N27" s="186"/>
      <c r="R27" s="187"/>
    </row>
    <row r="28" spans="1:18" ht="13.9" customHeight="1" x14ac:dyDescent="0.2">
      <c r="A28" s="285">
        <v>22</v>
      </c>
      <c r="B28" s="280" t="s">
        <v>22</v>
      </c>
      <c r="C28" s="281">
        <v>26190</v>
      </c>
      <c r="D28" s="282">
        <v>3984</v>
      </c>
      <c r="E28" s="281">
        <v>26818</v>
      </c>
      <c r="F28" s="282">
        <v>4074</v>
      </c>
      <c r="G28" s="281"/>
      <c r="H28" s="282"/>
      <c r="I28" s="281"/>
      <c r="J28" s="282"/>
      <c r="K28" s="281">
        <f>E28-'Año 2020'!$I28</f>
        <v>1175</v>
      </c>
      <c r="L28" s="283">
        <f>$F28-'Año 2020'!$J28</f>
        <v>177</v>
      </c>
      <c r="M28" s="185"/>
      <c r="N28" s="186"/>
      <c r="R28" s="187"/>
    </row>
    <row r="29" spans="1:18" ht="13.9" customHeight="1" x14ac:dyDescent="0.2">
      <c r="A29" s="285">
        <v>23</v>
      </c>
      <c r="B29" s="280" t="s">
        <v>23</v>
      </c>
      <c r="C29" s="281">
        <v>1505898</v>
      </c>
      <c r="D29" s="282">
        <v>207538</v>
      </c>
      <c r="E29" s="281">
        <v>1520152</v>
      </c>
      <c r="F29" s="282">
        <v>209532</v>
      </c>
      <c r="G29" s="281"/>
      <c r="H29" s="282"/>
      <c r="I29" s="281"/>
      <c r="J29" s="282"/>
      <c r="K29" s="281">
        <f>E29-'Año 2020'!$I29</f>
        <v>26982</v>
      </c>
      <c r="L29" s="283">
        <f>$F29-'Año 2020'!$J29</f>
        <v>4543</v>
      </c>
      <c r="M29" s="185"/>
      <c r="N29" s="186"/>
      <c r="R29" s="187"/>
    </row>
    <row r="30" spans="1:18" ht="13.9" customHeight="1" x14ac:dyDescent="0.2">
      <c r="A30" s="285">
        <v>24</v>
      </c>
      <c r="B30" s="280" t="s">
        <v>489</v>
      </c>
      <c r="C30" s="281">
        <v>266817</v>
      </c>
      <c r="D30" s="282">
        <v>9439</v>
      </c>
      <c r="E30" s="281">
        <v>269584</v>
      </c>
      <c r="F30" s="282">
        <v>9577</v>
      </c>
      <c r="G30" s="281"/>
      <c r="H30" s="282"/>
      <c r="I30" s="281"/>
      <c r="J30" s="282"/>
      <c r="K30" s="281">
        <f>E30-'Año 2020'!$I30</f>
        <v>5901</v>
      </c>
      <c r="L30" s="283">
        <f>$F30-'Año 2020'!$J30</f>
        <v>230</v>
      </c>
      <c r="M30" s="185"/>
      <c r="N30" s="186"/>
      <c r="R30" s="187"/>
    </row>
    <row r="31" spans="1:18" ht="13.9" customHeight="1" x14ac:dyDescent="0.2">
      <c r="A31" s="285">
        <v>25</v>
      </c>
      <c r="B31" s="280" t="s">
        <v>25</v>
      </c>
      <c r="C31" s="281">
        <v>83650</v>
      </c>
      <c r="D31" s="282">
        <v>8806</v>
      </c>
      <c r="E31" s="281">
        <v>85002</v>
      </c>
      <c r="F31" s="282">
        <v>8961</v>
      </c>
      <c r="G31" s="281"/>
      <c r="H31" s="282"/>
      <c r="I31" s="281"/>
      <c r="J31" s="282"/>
      <c r="K31" s="281">
        <f>E31-'Año 2020'!$I31</f>
        <v>2800</v>
      </c>
      <c r="L31" s="283">
        <f>$F31-'Año 2020'!$J31</f>
        <v>331</v>
      </c>
      <c r="M31" s="185"/>
      <c r="N31" s="186"/>
      <c r="R31" s="187"/>
    </row>
    <row r="32" spans="1:18" x14ac:dyDescent="0.2">
      <c r="A32" s="285">
        <v>26</v>
      </c>
      <c r="B32" s="280" t="s">
        <v>150</v>
      </c>
      <c r="C32" s="281">
        <v>309841</v>
      </c>
      <c r="D32" s="282">
        <v>27951</v>
      </c>
      <c r="E32" s="281">
        <v>314912</v>
      </c>
      <c r="F32" s="282">
        <v>28537</v>
      </c>
      <c r="G32" s="281"/>
      <c r="H32" s="282"/>
      <c r="I32" s="281"/>
      <c r="J32" s="282"/>
      <c r="K32" s="281">
        <f>E32-'Año 2020'!$I32</f>
        <v>10240</v>
      </c>
      <c r="L32" s="283">
        <f>$F32-'Año 2020'!$J32</f>
        <v>1208</v>
      </c>
      <c r="M32" s="185"/>
      <c r="N32" s="186"/>
      <c r="R32" s="187"/>
    </row>
    <row r="33" spans="1:18" ht="13.9" customHeight="1" x14ac:dyDescent="0.2">
      <c r="A33" s="285">
        <v>27</v>
      </c>
      <c r="B33" s="280" t="s">
        <v>27</v>
      </c>
      <c r="C33" s="281">
        <v>205229</v>
      </c>
      <c r="D33" s="282">
        <v>2283</v>
      </c>
      <c r="E33" s="281">
        <v>208714</v>
      </c>
      <c r="F33" s="282">
        <v>2327</v>
      </c>
      <c r="G33" s="281"/>
      <c r="H33" s="282"/>
      <c r="I33" s="281"/>
      <c r="J33" s="282"/>
      <c r="K33" s="281">
        <f>E33-'Año 2020'!$I33</f>
        <v>7125</v>
      </c>
      <c r="L33" s="283">
        <f>$F33-'Año 2020'!$J33</f>
        <v>89</v>
      </c>
      <c r="M33" s="185"/>
      <c r="N33" s="186"/>
      <c r="R33" s="187"/>
    </row>
    <row r="34" spans="1:18" ht="13.9" customHeight="1" x14ac:dyDescent="0.2">
      <c r="A34" s="285">
        <v>28</v>
      </c>
      <c r="B34" s="280" t="s">
        <v>28</v>
      </c>
      <c r="C34" s="281">
        <v>59836</v>
      </c>
      <c r="D34" s="282">
        <v>8542</v>
      </c>
      <c r="E34" s="281">
        <v>61033</v>
      </c>
      <c r="F34" s="282">
        <v>8759</v>
      </c>
      <c r="G34" s="281"/>
      <c r="H34" s="282"/>
      <c r="I34" s="281"/>
      <c r="J34" s="282"/>
      <c r="K34" s="281">
        <f>E34-'Año 2020'!$I34</f>
        <v>2328</v>
      </c>
      <c r="L34" s="283">
        <f>$F34-'Año 2020'!$J34</f>
        <v>419</v>
      </c>
      <c r="M34" s="185"/>
      <c r="N34" s="186"/>
      <c r="R34" s="187"/>
    </row>
    <row r="35" spans="1:18" ht="13.9" customHeight="1" x14ac:dyDescent="0.2">
      <c r="A35" s="285">
        <v>29</v>
      </c>
      <c r="B35" s="280" t="s">
        <v>29</v>
      </c>
      <c r="C35" s="281">
        <v>2295263</v>
      </c>
      <c r="D35" s="282">
        <v>40015</v>
      </c>
      <c r="E35" s="281">
        <v>2332612</v>
      </c>
      <c r="F35" s="282">
        <v>41178</v>
      </c>
      <c r="G35" s="281"/>
      <c r="H35" s="282"/>
      <c r="I35" s="281"/>
      <c r="J35" s="282"/>
      <c r="K35" s="281">
        <f>E35-'Año 2020'!$I35</f>
        <v>75087</v>
      </c>
      <c r="L35" s="283">
        <f>$F35-'Año 2020'!$J35</f>
        <v>2413</v>
      </c>
      <c r="M35" s="185"/>
      <c r="N35" s="186"/>
      <c r="R35" s="187"/>
    </row>
    <row r="36" spans="1:18" ht="13.9" customHeight="1" x14ac:dyDescent="0.2">
      <c r="A36" s="285">
        <v>30</v>
      </c>
      <c r="B36" s="280" t="s">
        <v>30</v>
      </c>
      <c r="C36" s="281">
        <v>127415</v>
      </c>
      <c r="D36" s="282">
        <v>7718</v>
      </c>
      <c r="E36" s="281">
        <v>128837</v>
      </c>
      <c r="F36" s="282">
        <v>7846</v>
      </c>
      <c r="G36" s="281"/>
      <c r="H36" s="282"/>
      <c r="I36" s="281"/>
      <c r="J36" s="282"/>
      <c r="K36" s="281">
        <f>E36-'Año 2020'!$I36</f>
        <v>2901</v>
      </c>
      <c r="L36" s="283">
        <f>$F36-'Año 2020'!$J36</f>
        <v>270</v>
      </c>
      <c r="M36" s="185"/>
      <c r="N36" s="186"/>
      <c r="R36" s="187"/>
    </row>
    <row r="37" spans="1:18" ht="13.9" customHeight="1" x14ac:dyDescent="0.2">
      <c r="A37" s="285">
        <v>31</v>
      </c>
      <c r="B37" s="280" t="s">
        <v>31</v>
      </c>
      <c r="C37" s="281">
        <v>378487</v>
      </c>
      <c r="D37" s="282">
        <v>8239</v>
      </c>
      <c r="E37" s="281">
        <v>383187</v>
      </c>
      <c r="F37" s="282">
        <v>8355</v>
      </c>
      <c r="G37" s="281"/>
      <c r="H37" s="282"/>
      <c r="I37" s="281"/>
      <c r="J37" s="282"/>
      <c r="K37" s="281">
        <f>E37-'Año 2020'!$I37</f>
        <v>8984</v>
      </c>
      <c r="L37" s="283">
        <f>$F37-'Año 2020'!$J37</f>
        <v>244</v>
      </c>
      <c r="M37" s="185"/>
      <c r="N37" s="186"/>
      <c r="R37" s="187"/>
    </row>
    <row r="38" spans="1:18" ht="13.9" customHeight="1" x14ac:dyDescent="0.2">
      <c r="A38" s="285">
        <v>32</v>
      </c>
      <c r="B38" s="280" t="s">
        <v>32</v>
      </c>
      <c r="C38" s="281">
        <v>33187</v>
      </c>
      <c r="D38" s="282">
        <v>2746</v>
      </c>
      <c r="E38" s="281">
        <v>33730</v>
      </c>
      <c r="F38" s="282">
        <v>2783</v>
      </c>
      <c r="G38" s="281"/>
      <c r="H38" s="282"/>
      <c r="I38" s="281"/>
      <c r="J38" s="282"/>
      <c r="K38" s="281">
        <f>E38-'Año 2020'!$I38</f>
        <v>1138</v>
      </c>
      <c r="L38" s="283">
        <f>$F38-'Año 2020'!$J38</f>
        <v>72</v>
      </c>
      <c r="M38" s="185"/>
      <c r="N38" s="186"/>
      <c r="R38" s="187"/>
    </row>
    <row r="39" spans="1:18" ht="13.9" customHeight="1" x14ac:dyDescent="0.2">
      <c r="A39" s="285">
        <v>33</v>
      </c>
      <c r="B39" s="280" t="s">
        <v>33</v>
      </c>
      <c r="C39" s="281">
        <v>8443</v>
      </c>
      <c r="D39" s="282">
        <v>519</v>
      </c>
      <c r="E39" s="281">
        <v>8576</v>
      </c>
      <c r="F39" s="282">
        <v>527</v>
      </c>
      <c r="G39" s="281"/>
      <c r="H39" s="282"/>
      <c r="I39" s="281"/>
      <c r="J39" s="282"/>
      <c r="K39" s="281">
        <f>E39-'Año 2020'!$I39</f>
        <v>262</v>
      </c>
      <c r="L39" s="283">
        <f>$F39-'Año 2020'!$J39</f>
        <v>15</v>
      </c>
      <c r="M39" s="185"/>
      <c r="N39" s="186"/>
      <c r="R39" s="187"/>
    </row>
    <row r="40" spans="1:18" ht="13.9" customHeight="1" x14ac:dyDescent="0.2">
      <c r="A40" s="285">
        <v>34</v>
      </c>
      <c r="B40" s="280" t="s">
        <v>34</v>
      </c>
      <c r="C40" s="281">
        <v>1272470</v>
      </c>
      <c r="D40" s="282">
        <v>307952</v>
      </c>
      <c r="E40" s="281">
        <v>1283047</v>
      </c>
      <c r="F40" s="282">
        <v>311821</v>
      </c>
      <c r="G40" s="281"/>
      <c r="H40" s="282"/>
      <c r="I40" s="281"/>
      <c r="J40" s="282"/>
      <c r="K40" s="281">
        <f>E40-'Año 2020'!$I40</f>
        <v>20131</v>
      </c>
      <c r="L40" s="283">
        <f>$F40-'Año 2020'!$J40</f>
        <v>6969</v>
      </c>
      <c r="M40" s="185"/>
      <c r="N40" s="186"/>
      <c r="R40" s="187"/>
    </row>
    <row r="41" spans="1:18" x14ac:dyDescent="0.2">
      <c r="A41" s="285">
        <v>35</v>
      </c>
      <c r="B41" s="280" t="s">
        <v>35</v>
      </c>
      <c r="C41" s="281">
        <v>130777</v>
      </c>
      <c r="D41" s="282">
        <v>18401</v>
      </c>
      <c r="E41" s="281">
        <v>134146</v>
      </c>
      <c r="F41" s="282">
        <v>19174</v>
      </c>
      <c r="G41" s="281"/>
      <c r="H41" s="282"/>
      <c r="I41" s="281"/>
      <c r="J41" s="282"/>
      <c r="K41" s="281">
        <f>E41-'Año 2020'!$I41</f>
        <v>6535</v>
      </c>
      <c r="L41" s="283">
        <f>$F41-'Año 2020'!$J41</f>
        <v>1444</v>
      </c>
      <c r="M41" s="185"/>
      <c r="N41" s="186"/>
      <c r="R41" s="187"/>
    </row>
    <row r="42" spans="1:18" ht="13.9" customHeight="1" x14ac:dyDescent="0.2">
      <c r="A42" s="285">
        <v>36</v>
      </c>
      <c r="B42" s="280" t="s">
        <v>36</v>
      </c>
      <c r="C42" s="281">
        <v>755595</v>
      </c>
      <c r="D42" s="282">
        <v>3751</v>
      </c>
      <c r="E42" s="281">
        <v>767594</v>
      </c>
      <c r="F42" s="282">
        <v>3858</v>
      </c>
      <c r="G42" s="281"/>
      <c r="H42" s="282"/>
      <c r="I42" s="281"/>
      <c r="J42" s="282"/>
      <c r="K42" s="281">
        <f>E42-'Año 2020'!$I42</f>
        <v>24660</v>
      </c>
      <c r="L42" s="283">
        <f>$F42-'Año 2020'!$J42</f>
        <v>186</v>
      </c>
      <c r="M42" s="185"/>
      <c r="N42" s="186"/>
    </row>
    <row r="43" spans="1:18" x14ac:dyDescent="0.2">
      <c r="A43" s="285">
        <v>37</v>
      </c>
      <c r="B43" s="280" t="s">
        <v>37</v>
      </c>
      <c r="C43" s="281">
        <v>355879</v>
      </c>
      <c r="D43" s="282">
        <v>15047</v>
      </c>
      <c r="E43" s="281">
        <v>362792</v>
      </c>
      <c r="F43" s="282">
        <v>15394</v>
      </c>
      <c r="G43" s="281"/>
      <c r="H43" s="282"/>
      <c r="I43" s="281"/>
      <c r="J43" s="282"/>
      <c r="K43" s="281">
        <f>E43-'Año 2020'!$I43</f>
        <v>13832</v>
      </c>
      <c r="L43" s="283">
        <f>$F43-'Año 2020'!$J43</f>
        <v>628</v>
      </c>
      <c r="M43" s="185"/>
      <c r="N43" s="186"/>
      <c r="R43" s="187"/>
    </row>
    <row r="44" spans="1:18" x14ac:dyDescent="0.2">
      <c r="A44" s="285">
        <v>38</v>
      </c>
      <c r="B44" s="280" t="s">
        <v>38</v>
      </c>
      <c r="C44" s="281">
        <v>291762</v>
      </c>
      <c r="D44" s="282">
        <v>13367</v>
      </c>
      <c r="E44" s="281">
        <v>294307</v>
      </c>
      <c r="F44" s="282">
        <v>13574</v>
      </c>
      <c r="G44" s="281"/>
      <c r="H44" s="282"/>
      <c r="I44" s="281"/>
      <c r="J44" s="282"/>
      <c r="K44" s="281">
        <f>E44-'Año 2020'!$I44</f>
        <v>4809</v>
      </c>
      <c r="L44" s="283">
        <f>$F44-'Año 2020'!$J44</f>
        <v>390</v>
      </c>
      <c r="M44" s="185"/>
      <c r="N44" s="186"/>
      <c r="R44" s="187"/>
    </row>
    <row r="45" spans="1:18" ht="13.9" customHeight="1" x14ac:dyDescent="0.2">
      <c r="A45" s="285">
        <v>39</v>
      </c>
      <c r="B45" s="280" t="s">
        <v>39</v>
      </c>
      <c r="C45" s="281">
        <v>389221</v>
      </c>
      <c r="D45" s="282">
        <v>84210</v>
      </c>
      <c r="E45" s="281">
        <v>390530</v>
      </c>
      <c r="F45" s="282">
        <v>84532</v>
      </c>
      <c r="G45" s="281"/>
      <c r="H45" s="282"/>
      <c r="I45" s="281"/>
      <c r="J45" s="282"/>
      <c r="K45" s="281">
        <f>E45-'Año 2020'!$I45</f>
        <v>2329</v>
      </c>
      <c r="L45" s="283">
        <f>$F45-'Año 2020'!$J45</f>
        <v>569</v>
      </c>
      <c r="M45" s="185"/>
      <c r="N45" s="186"/>
      <c r="R45" s="187"/>
    </row>
    <row r="46" spans="1:18" ht="13.9" customHeight="1" x14ac:dyDescent="0.2">
      <c r="A46" s="285">
        <v>40</v>
      </c>
      <c r="B46" s="280" t="s">
        <v>40</v>
      </c>
      <c r="C46" s="281">
        <v>35030</v>
      </c>
      <c r="D46" s="282">
        <v>4188</v>
      </c>
      <c r="E46" s="281">
        <v>35629</v>
      </c>
      <c r="F46" s="282">
        <v>4242</v>
      </c>
      <c r="G46" s="281"/>
      <c r="H46" s="282"/>
      <c r="I46" s="281"/>
      <c r="J46" s="282"/>
      <c r="K46" s="281">
        <f>E46-'Año 2020'!$I46</f>
        <v>1127</v>
      </c>
      <c r="L46" s="283">
        <f>$F46-'Año 2020'!$J46</f>
        <v>101</v>
      </c>
      <c r="M46" s="185"/>
      <c r="N46" s="186"/>
      <c r="R46" s="187"/>
    </row>
    <row r="47" spans="1:18" x14ac:dyDescent="0.2">
      <c r="A47" s="285">
        <v>41</v>
      </c>
      <c r="B47" s="280" t="s">
        <v>41</v>
      </c>
      <c r="C47" s="281">
        <v>801962</v>
      </c>
      <c r="D47" s="282">
        <v>31724</v>
      </c>
      <c r="E47" s="281">
        <v>813095</v>
      </c>
      <c r="F47" s="282">
        <v>32205</v>
      </c>
      <c r="G47" s="281"/>
      <c r="H47" s="282"/>
      <c r="I47" s="281"/>
      <c r="J47" s="282"/>
      <c r="K47" s="281">
        <f>E47-'Año 2020'!$I47</f>
        <v>22414</v>
      </c>
      <c r="L47" s="283">
        <f>$F47-'Año 2020'!$J47</f>
        <v>1036</v>
      </c>
      <c r="M47" s="185"/>
      <c r="N47" s="186"/>
      <c r="R47" s="187"/>
    </row>
    <row r="48" spans="1:18" x14ac:dyDescent="0.2">
      <c r="A48" s="285">
        <v>42</v>
      </c>
      <c r="B48" s="280" t="s">
        <v>42</v>
      </c>
      <c r="C48" s="281">
        <v>11592</v>
      </c>
      <c r="D48" s="282">
        <v>1129</v>
      </c>
      <c r="E48" s="281">
        <v>11912</v>
      </c>
      <c r="F48" s="282">
        <v>1146</v>
      </c>
      <c r="G48" s="281"/>
      <c r="H48" s="282"/>
      <c r="I48" s="281"/>
      <c r="J48" s="282"/>
      <c r="K48" s="281">
        <f>E48-'Año 2020'!$I48</f>
        <v>498</v>
      </c>
      <c r="L48" s="283">
        <f>$F48-'Año 2020'!$J48</f>
        <v>28</v>
      </c>
      <c r="M48" s="185"/>
      <c r="N48" s="186"/>
      <c r="R48" s="187"/>
    </row>
    <row r="49" spans="1:18" x14ac:dyDescent="0.2">
      <c r="A49" s="285">
        <v>43</v>
      </c>
      <c r="B49" s="280" t="s">
        <v>149</v>
      </c>
      <c r="C49" s="281">
        <v>18813</v>
      </c>
      <c r="D49" s="282">
        <v>3836</v>
      </c>
      <c r="E49" s="281">
        <v>19285</v>
      </c>
      <c r="F49" s="282">
        <v>3954</v>
      </c>
      <c r="G49" s="281"/>
      <c r="H49" s="282"/>
      <c r="I49" s="281"/>
      <c r="J49" s="282"/>
      <c r="K49" s="281">
        <f>E49-'Año 2020'!$I49</f>
        <v>926</v>
      </c>
      <c r="L49" s="283">
        <f>$F49-'Año 2020'!$J49</f>
        <v>256</v>
      </c>
      <c r="M49" s="185"/>
      <c r="N49" s="186"/>
      <c r="R49" s="187"/>
    </row>
    <row r="50" spans="1:18" ht="13.9" customHeight="1" x14ac:dyDescent="0.2">
      <c r="A50" s="285">
        <v>44</v>
      </c>
      <c r="B50" s="280" t="s">
        <v>152</v>
      </c>
      <c r="C50" s="281">
        <v>36881</v>
      </c>
      <c r="D50" s="282">
        <v>17811</v>
      </c>
      <c r="E50" s="281">
        <v>37410</v>
      </c>
      <c r="F50" s="282">
        <v>18095</v>
      </c>
      <c r="G50" s="281"/>
      <c r="H50" s="282"/>
      <c r="I50" s="281"/>
      <c r="J50" s="282"/>
      <c r="K50" s="281">
        <f>E50-'Año 2020'!$I50</f>
        <v>1056</v>
      </c>
      <c r="L50" s="283">
        <f>$F50-'Año 2020'!$J50</f>
        <v>569</v>
      </c>
      <c r="M50" s="185"/>
      <c r="N50" s="186"/>
      <c r="R50" s="187"/>
    </row>
    <row r="51" spans="1:18" ht="13.9" customHeight="1" x14ac:dyDescent="0.2">
      <c r="A51" s="285">
        <v>45</v>
      </c>
      <c r="B51" s="280" t="s">
        <v>43</v>
      </c>
      <c r="C51" s="281">
        <v>14155</v>
      </c>
      <c r="D51" s="282">
        <v>2063</v>
      </c>
      <c r="E51" s="281">
        <v>14547</v>
      </c>
      <c r="F51" s="282">
        <v>2105</v>
      </c>
      <c r="G51" s="281"/>
      <c r="H51" s="282"/>
      <c r="I51" s="281"/>
      <c r="J51" s="282"/>
      <c r="K51" s="281">
        <f>E51-'Año 2020'!$I51</f>
        <v>744</v>
      </c>
      <c r="L51" s="283">
        <f>$F51-'Año 2020'!$J51</f>
        <v>68</v>
      </c>
      <c r="M51" s="185"/>
      <c r="N51" s="186"/>
    </row>
    <row r="52" spans="1:18" ht="13.9" customHeight="1" x14ac:dyDescent="0.2">
      <c r="A52" s="285">
        <v>46</v>
      </c>
      <c r="B52" s="280" t="s">
        <v>44</v>
      </c>
      <c r="C52" s="281">
        <v>5091430</v>
      </c>
      <c r="D52" s="282">
        <v>77219</v>
      </c>
      <c r="E52" s="281">
        <v>5151171</v>
      </c>
      <c r="F52" s="282">
        <v>77415</v>
      </c>
      <c r="G52" s="281"/>
      <c r="H52" s="282"/>
      <c r="I52" s="281"/>
      <c r="J52" s="282"/>
      <c r="K52" s="281">
        <f>E52-'Año 2020'!$I52</f>
        <v>126869</v>
      </c>
      <c r="L52" s="283">
        <f>$F52-'Año 2020'!$J52</f>
        <v>397</v>
      </c>
      <c r="M52" s="185"/>
      <c r="N52" s="186"/>
      <c r="R52" s="187"/>
    </row>
    <row r="53" spans="1:18" ht="13.9" customHeight="1" x14ac:dyDescent="0.2">
      <c r="A53" s="285">
        <v>47</v>
      </c>
      <c r="B53" s="280" t="s">
        <v>45</v>
      </c>
      <c r="C53" s="281">
        <v>476710</v>
      </c>
      <c r="D53" s="282">
        <v>26974</v>
      </c>
      <c r="E53" s="281">
        <v>482721</v>
      </c>
      <c r="F53" s="282">
        <v>27698</v>
      </c>
      <c r="G53" s="281"/>
      <c r="H53" s="282"/>
      <c r="I53" s="281"/>
      <c r="J53" s="282"/>
      <c r="K53" s="281">
        <f>E53-'Año 2020'!$I53</f>
        <v>11003</v>
      </c>
      <c r="L53" s="283">
        <f>$F53-'Año 2020'!$J53</f>
        <v>1512</v>
      </c>
      <c r="M53" s="185"/>
      <c r="N53" s="186"/>
      <c r="R53" s="187"/>
    </row>
    <row r="54" spans="1:18" ht="13.9" customHeight="1" x14ac:dyDescent="0.2">
      <c r="A54" s="285">
        <v>48</v>
      </c>
      <c r="B54" s="280" t="s">
        <v>46</v>
      </c>
      <c r="C54" s="281">
        <v>22406</v>
      </c>
      <c r="D54" s="282">
        <v>1501</v>
      </c>
      <c r="E54" s="281">
        <v>22877</v>
      </c>
      <c r="F54" s="282">
        <v>1521</v>
      </c>
      <c r="G54" s="281"/>
      <c r="H54" s="282"/>
      <c r="I54" s="281"/>
      <c r="J54" s="282"/>
      <c r="K54" s="281">
        <f>E54-'Año 2020'!$I54</f>
        <v>940</v>
      </c>
      <c r="L54" s="283">
        <f>$F54-'Año 2020'!$J54</f>
        <v>43</v>
      </c>
      <c r="M54" s="185"/>
      <c r="N54" s="186"/>
      <c r="R54" s="187"/>
    </row>
    <row r="55" spans="1:18" x14ac:dyDescent="0.2">
      <c r="A55" s="285">
        <v>49</v>
      </c>
      <c r="B55" s="280" t="s">
        <v>47</v>
      </c>
      <c r="C55" s="281">
        <v>196824</v>
      </c>
      <c r="D55" s="282">
        <v>2961</v>
      </c>
      <c r="E55" s="281">
        <v>200780</v>
      </c>
      <c r="F55" s="282">
        <v>3007</v>
      </c>
      <c r="G55" s="281"/>
      <c r="H55" s="282"/>
      <c r="I55" s="281"/>
      <c r="J55" s="282"/>
      <c r="K55" s="281">
        <f>E55-'Año 2020'!$I55</f>
        <v>7954</v>
      </c>
      <c r="L55" s="283">
        <f>$F55-'Año 2020'!$J55</f>
        <v>105</v>
      </c>
      <c r="M55" s="185"/>
      <c r="N55" s="186"/>
      <c r="R55" s="187"/>
    </row>
    <row r="56" spans="1:18" ht="13.9" customHeight="1" x14ac:dyDescent="0.2">
      <c r="A56" s="285">
        <v>50</v>
      </c>
      <c r="B56" s="280" t="s">
        <v>48</v>
      </c>
      <c r="C56" s="281">
        <v>225237</v>
      </c>
      <c r="D56" s="282">
        <v>1412</v>
      </c>
      <c r="E56" s="281">
        <v>228456</v>
      </c>
      <c r="F56" s="282">
        <v>1430</v>
      </c>
      <c r="G56" s="281"/>
      <c r="H56" s="282"/>
      <c r="I56" s="281"/>
      <c r="J56" s="282"/>
      <c r="K56" s="281">
        <f>E56-'Año 2020'!$I56</f>
        <v>7697</v>
      </c>
      <c r="L56" s="283">
        <f>$F56-'Año 2020'!$J56</f>
        <v>46</v>
      </c>
      <c r="M56" s="185"/>
      <c r="N56" s="186"/>
      <c r="R56" s="187"/>
    </row>
    <row r="57" spans="1:18" ht="13.9" customHeight="1" x14ac:dyDescent="0.2">
      <c r="A57" s="285">
        <v>51</v>
      </c>
      <c r="B57" s="280" t="s">
        <v>151</v>
      </c>
      <c r="C57" s="281">
        <v>755</v>
      </c>
      <c r="D57" s="282">
        <v>165</v>
      </c>
      <c r="E57" s="281">
        <v>766</v>
      </c>
      <c r="F57" s="282">
        <v>166</v>
      </c>
      <c r="G57" s="281"/>
      <c r="H57" s="282"/>
      <c r="I57" s="281"/>
      <c r="J57" s="282"/>
      <c r="K57" s="281">
        <f>E57-'Año 2020'!$I57</f>
        <v>21</v>
      </c>
      <c r="L57" s="283">
        <f>$F57-'Año 2020'!$J57</f>
        <v>3</v>
      </c>
      <c r="M57" s="185"/>
      <c r="N57" s="186"/>
    </row>
    <row r="58" spans="1:18" ht="13.9" customHeight="1" x14ac:dyDescent="0.2">
      <c r="A58" s="285">
        <v>52</v>
      </c>
      <c r="B58" s="280" t="s">
        <v>49</v>
      </c>
      <c r="C58" s="281">
        <v>67930</v>
      </c>
      <c r="D58" s="282">
        <v>14934</v>
      </c>
      <c r="E58" s="281">
        <v>68605</v>
      </c>
      <c r="F58" s="282">
        <v>15206</v>
      </c>
      <c r="G58" s="281"/>
      <c r="H58" s="282"/>
      <c r="I58" s="281"/>
      <c r="J58" s="282"/>
      <c r="K58" s="281">
        <f>E58-'Año 2020'!$I58</f>
        <v>1338</v>
      </c>
      <c r="L58" s="283">
        <f>$F58-'Año 2020'!$J58</f>
        <v>526</v>
      </c>
      <c r="M58" s="185"/>
      <c r="N58" s="186"/>
      <c r="R58" s="187"/>
    </row>
    <row r="59" spans="1:18" x14ac:dyDescent="0.2">
      <c r="A59" s="285">
        <v>53</v>
      </c>
      <c r="B59" s="280" t="s">
        <v>50</v>
      </c>
      <c r="C59" s="281">
        <v>23860</v>
      </c>
      <c r="D59" s="282">
        <v>1409</v>
      </c>
      <c r="E59" s="281">
        <v>23993</v>
      </c>
      <c r="F59" s="282">
        <v>1418</v>
      </c>
      <c r="G59" s="281"/>
      <c r="H59" s="282"/>
      <c r="I59" s="281"/>
      <c r="J59" s="282"/>
      <c r="K59" s="281">
        <f>E59-'Año 2020'!$I59</f>
        <v>222</v>
      </c>
      <c r="L59" s="283">
        <f>$F59-'Año 2020'!$J59</f>
        <v>25</v>
      </c>
      <c r="M59" s="185"/>
      <c r="N59" s="186"/>
    </row>
    <row r="60" spans="1:18" ht="13.9" customHeight="1" x14ac:dyDescent="0.2">
      <c r="A60" s="285">
        <v>54</v>
      </c>
      <c r="B60" s="280" t="s">
        <v>51</v>
      </c>
      <c r="C60" s="281">
        <v>820690</v>
      </c>
      <c r="D60" s="282">
        <v>1871</v>
      </c>
      <c r="E60" s="281">
        <v>831125</v>
      </c>
      <c r="F60" s="282">
        <v>1874</v>
      </c>
      <c r="G60" s="281"/>
      <c r="H60" s="282"/>
      <c r="I60" s="281"/>
      <c r="J60" s="282"/>
      <c r="K60" s="281">
        <f>E60-'Año 2020'!$I60</f>
        <v>21193</v>
      </c>
      <c r="L60" s="283">
        <f>$F60-'Año 2020'!$J60</f>
        <v>13</v>
      </c>
      <c r="M60" s="185"/>
      <c r="N60" s="186"/>
    </row>
    <row r="61" spans="1:18" ht="13.9" customHeight="1" x14ac:dyDescent="0.2">
      <c r="A61" s="285">
        <v>55</v>
      </c>
      <c r="B61" s="280" t="s">
        <v>52</v>
      </c>
      <c r="C61" s="281">
        <v>12182</v>
      </c>
      <c r="D61" s="282">
        <v>839</v>
      </c>
      <c r="E61" s="281">
        <v>12400</v>
      </c>
      <c r="F61" s="282">
        <v>852</v>
      </c>
      <c r="G61" s="281"/>
      <c r="H61" s="282"/>
      <c r="I61" s="281"/>
      <c r="J61" s="282"/>
      <c r="K61" s="281">
        <f>E61-'Año 2020'!$I61</f>
        <v>413</v>
      </c>
      <c r="L61" s="283">
        <f>$F61-'Año 2020'!$J61</f>
        <v>23</v>
      </c>
      <c r="M61" s="185"/>
      <c r="N61" s="186"/>
      <c r="R61" s="187"/>
    </row>
    <row r="62" spans="1:18" x14ac:dyDescent="0.2">
      <c r="A62" s="285">
        <v>56</v>
      </c>
      <c r="B62" s="280" t="s">
        <v>53</v>
      </c>
      <c r="C62" s="281">
        <v>365505</v>
      </c>
      <c r="D62" s="282">
        <v>20179</v>
      </c>
      <c r="E62" s="281">
        <v>371402</v>
      </c>
      <c r="F62" s="282">
        <v>20653</v>
      </c>
      <c r="G62" s="281"/>
      <c r="H62" s="282"/>
      <c r="I62" s="281"/>
      <c r="J62" s="282"/>
      <c r="K62" s="281">
        <f>E62-'Año 2020'!$I62</f>
        <v>11680</v>
      </c>
      <c r="L62" s="283">
        <f>$F62-'Año 2020'!$J62</f>
        <v>903</v>
      </c>
      <c r="M62" s="185"/>
      <c r="N62" s="186"/>
    </row>
    <row r="63" spans="1:18" ht="13.9" customHeight="1" x14ac:dyDescent="0.2">
      <c r="A63" s="285">
        <v>57</v>
      </c>
      <c r="B63" s="280" t="s">
        <v>472</v>
      </c>
      <c r="C63" s="281">
        <v>26499</v>
      </c>
      <c r="D63" s="282">
        <v>1415</v>
      </c>
      <c r="E63" s="281">
        <v>26873</v>
      </c>
      <c r="F63" s="282">
        <v>1408</v>
      </c>
      <c r="G63" s="281"/>
      <c r="H63" s="282"/>
      <c r="I63" s="281"/>
      <c r="J63" s="282"/>
      <c r="K63" s="281">
        <f>E63-'Año 2020'!$I63</f>
        <v>839</v>
      </c>
      <c r="L63" s="283">
        <f>$F63-'Año 2020'!$J63</f>
        <v>-7</v>
      </c>
      <c r="M63" s="185"/>
      <c r="N63" s="252"/>
      <c r="O63" s="252"/>
      <c r="R63" s="187"/>
    </row>
    <row r="64" spans="1:18" ht="13.9" customHeight="1" x14ac:dyDescent="0.2">
      <c r="A64" s="285">
        <v>58</v>
      </c>
      <c r="B64" s="280" t="s">
        <v>473</v>
      </c>
      <c r="C64" s="281">
        <v>9801</v>
      </c>
      <c r="D64" s="282">
        <v>1476</v>
      </c>
      <c r="E64" s="281">
        <v>9955</v>
      </c>
      <c r="F64" s="282">
        <v>1497</v>
      </c>
      <c r="G64" s="281"/>
      <c r="H64" s="282"/>
      <c r="I64" s="281"/>
      <c r="J64" s="282"/>
      <c r="K64" s="281">
        <f>E64-'Año 2020'!$I64</f>
        <v>303</v>
      </c>
      <c r="L64" s="283">
        <f>$F64-'Año 2020'!$J64</f>
        <v>40</v>
      </c>
      <c r="M64" s="185"/>
      <c r="N64" s="186"/>
    </row>
    <row r="65" spans="1:18" ht="13.9" customHeight="1" x14ac:dyDescent="0.2">
      <c r="A65" s="285">
        <v>59</v>
      </c>
      <c r="B65" s="280" t="s">
        <v>474</v>
      </c>
      <c r="C65" s="281">
        <v>23508</v>
      </c>
      <c r="D65" s="282">
        <v>1658</v>
      </c>
      <c r="E65" s="281">
        <v>23821</v>
      </c>
      <c r="F65" s="282">
        <v>1657</v>
      </c>
      <c r="G65" s="281"/>
      <c r="H65" s="282"/>
      <c r="I65" s="281"/>
      <c r="J65" s="282"/>
      <c r="K65" s="281">
        <f>E65-'Año 2020'!$I65</f>
        <v>658</v>
      </c>
      <c r="L65" s="283">
        <f>$F65-'Año 2020'!$J65</f>
        <v>0</v>
      </c>
      <c r="M65" s="185"/>
      <c r="N65" s="186"/>
      <c r="R65" s="187"/>
    </row>
    <row r="66" spans="1:18" ht="13.9" customHeight="1" x14ac:dyDescent="0.2">
      <c r="A66" s="285">
        <v>60</v>
      </c>
      <c r="B66" s="280" t="s">
        <v>246</v>
      </c>
      <c r="C66" s="281">
        <v>63956</v>
      </c>
      <c r="D66" s="282">
        <v>9098</v>
      </c>
      <c r="E66" s="281">
        <v>65353</v>
      </c>
      <c r="F66" s="282">
        <v>9286</v>
      </c>
      <c r="G66" s="281"/>
      <c r="H66" s="282"/>
      <c r="I66" s="281"/>
      <c r="J66" s="282"/>
      <c r="K66" s="281">
        <f>E66-'Año 2020'!$I66</f>
        <v>2547</v>
      </c>
      <c r="L66" s="283">
        <f>$F66-'Año 2020'!$J66</f>
        <v>392</v>
      </c>
      <c r="M66" s="185"/>
      <c r="N66" s="186"/>
    </row>
    <row r="67" spans="1:18" ht="13.9" customHeight="1" x14ac:dyDescent="0.2">
      <c r="A67" s="285">
        <v>61</v>
      </c>
      <c r="B67" s="280" t="s">
        <v>242</v>
      </c>
      <c r="C67" s="281">
        <v>273688</v>
      </c>
      <c r="D67" s="282">
        <v>63303</v>
      </c>
      <c r="E67" s="281">
        <v>278667</v>
      </c>
      <c r="F67" s="282">
        <v>65265</v>
      </c>
      <c r="G67" s="281"/>
      <c r="H67" s="282"/>
      <c r="I67" s="281"/>
      <c r="J67" s="282"/>
      <c r="K67" s="281">
        <f>E67-'Año 2020'!$I67</f>
        <v>8766</v>
      </c>
      <c r="L67" s="283">
        <f>$F67-'Año 2020'!$J67</f>
        <v>3909</v>
      </c>
      <c r="M67" s="185"/>
      <c r="N67" s="186"/>
    </row>
    <row r="68" spans="1:18" ht="13.9" customHeight="1" x14ac:dyDescent="0.2">
      <c r="A68" s="285">
        <v>62</v>
      </c>
      <c r="B68" s="280" t="s">
        <v>245</v>
      </c>
      <c r="C68" s="281">
        <v>38397</v>
      </c>
      <c r="D68" s="282">
        <v>5117</v>
      </c>
      <c r="E68" s="281">
        <v>39154</v>
      </c>
      <c r="F68" s="282">
        <v>5224</v>
      </c>
      <c r="G68" s="281"/>
      <c r="H68" s="282"/>
      <c r="I68" s="281"/>
      <c r="J68" s="282"/>
      <c r="K68" s="281">
        <f>E68-'Año 2020'!$I68</f>
        <v>1519</v>
      </c>
      <c r="L68" s="283">
        <f>$F68-'Año 2020'!$J68</f>
        <v>219</v>
      </c>
      <c r="M68" s="185"/>
      <c r="N68" s="186"/>
    </row>
    <row r="69" spans="1:18" ht="13.9" customHeight="1" x14ac:dyDescent="0.2">
      <c r="A69" s="285">
        <v>63</v>
      </c>
      <c r="B69" s="280" t="s">
        <v>239</v>
      </c>
      <c r="C69" s="281">
        <v>2511</v>
      </c>
      <c r="D69" s="282">
        <v>851</v>
      </c>
      <c r="E69" s="281">
        <v>2575</v>
      </c>
      <c r="F69" s="282">
        <v>869</v>
      </c>
      <c r="G69" s="281"/>
      <c r="H69" s="282"/>
      <c r="I69" s="281"/>
      <c r="J69" s="282"/>
      <c r="K69" s="281">
        <f>E69-'Año 2020'!$I69</f>
        <v>120</v>
      </c>
      <c r="L69" s="283">
        <f>$F69-'Año 2020'!$J69</f>
        <v>36</v>
      </c>
      <c r="M69" s="185"/>
      <c r="N69" s="186"/>
      <c r="R69" s="187"/>
    </row>
    <row r="70" spans="1:18" ht="13.9" customHeight="1" x14ac:dyDescent="0.2">
      <c r="A70" s="285">
        <v>64</v>
      </c>
      <c r="B70" s="280" t="s">
        <v>248</v>
      </c>
      <c r="C70" s="281">
        <v>318700</v>
      </c>
      <c r="D70" s="282">
        <v>2314</v>
      </c>
      <c r="E70" s="281">
        <v>323997</v>
      </c>
      <c r="F70" s="282">
        <v>2402</v>
      </c>
      <c r="G70" s="281"/>
      <c r="H70" s="282"/>
      <c r="I70" s="281"/>
      <c r="J70" s="282"/>
      <c r="K70" s="281">
        <f>E70-'Año 2020'!$I70</f>
        <v>10489</v>
      </c>
      <c r="L70" s="283">
        <f>$F70-'Año 2020'!$J70</f>
        <v>159</v>
      </c>
      <c r="M70" s="185"/>
      <c r="N70" s="186"/>
      <c r="R70" s="187"/>
    </row>
    <row r="71" spans="1:18" ht="13.9" customHeight="1" x14ac:dyDescent="0.2">
      <c r="A71" s="285">
        <v>65</v>
      </c>
      <c r="B71" s="280" t="s">
        <v>249</v>
      </c>
      <c r="C71" s="281">
        <v>1017091</v>
      </c>
      <c r="D71" s="282">
        <v>5492</v>
      </c>
      <c r="E71" s="281">
        <v>1036814</v>
      </c>
      <c r="F71" s="282">
        <v>5600</v>
      </c>
      <c r="G71" s="281"/>
      <c r="H71" s="282"/>
      <c r="I71" s="281"/>
      <c r="J71" s="282"/>
      <c r="K71" s="281">
        <f>E71-'Año 2020'!$I71</f>
        <v>42535</v>
      </c>
      <c r="L71" s="283">
        <f>$F71-'Año 2020'!$J71</f>
        <v>205</v>
      </c>
      <c r="M71" s="185"/>
      <c r="N71" s="186"/>
      <c r="R71" s="187"/>
    </row>
    <row r="72" spans="1:18" ht="13.9" customHeight="1" x14ac:dyDescent="0.2">
      <c r="A72" s="285">
        <v>66</v>
      </c>
      <c r="B72" s="280" t="s">
        <v>247</v>
      </c>
      <c r="C72" s="281">
        <v>1426381</v>
      </c>
      <c r="D72" s="282">
        <v>110377</v>
      </c>
      <c r="E72" s="281">
        <v>1448525</v>
      </c>
      <c r="F72" s="282">
        <v>111803</v>
      </c>
      <c r="G72" s="281"/>
      <c r="H72" s="282"/>
      <c r="I72" s="281"/>
      <c r="J72" s="282"/>
      <c r="K72" s="281">
        <f>E72-'Año 2020'!$I72</f>
        <v>45827</v>
      </c>
      <c r="L72" s="283">
        <f>$F72-'Año 2020'!$J72</f>
        <v>3033</v>
      </c>
      <c r="M72" s="185"/>
      <c r="N72" s="186"/>
    </row>
    <row r="73" spans="1:18" ht="13.9" customHeight="1" x14ac:dyDescent="0.2">
      <c r="A73" s="285">
        <v>67</v>
      </c>
      <c r="B73" s="280" t="s">
        <v>240</v>
      </c>
      <c r="C73" s="281">
        <v>2328</v>
      </c>
      <c r="D73" s="282">
        <v>1815</v>
      </c>
      <c r="E73" s="281">
        <v>2387</v>
      </c>
      <c r="F73" s="282">
        <v>1875</v>
      </c>
      <c r="G73" s="281"/>
      <c r="H73" s="282"/>
      <c r="I73" s="281"/>
      <c r="J73" s="282"/>
      <c r="K73" s="281">
        <f>E73-'Año 2020'!$I73</f>
        <v>125</v>
      </c>
      <c r="L73" s="283">
        <f>$F73-'Año 2020'!$J73</f>
        <v>112</v>
      </c>
      <c r="M73" s="185"/>
      <c r="N73" s="186"/>
      <c r="R73" s="187"/>
    </row>
    <row r="74" spans="1:18" ht="13.9" customHeight="1" x14ac:dyDescent="0.2">
      <c r="A74" s="285">
        <v>68</v>
      </c>
      <c r="B74" s="280" t="s">
        <v>237</v>
      </c>
      <c r="C74" s="281">
        <v>3615</v>
      </c>
      <c r="D74" s="282">
        <v>1064</v>
      </c>
      <c r="E74" s="281">
        <v>3729</v>
      </c>
      <c r="F74" s="282">
        <v>1074</v>
      </c>
      <c r="G74" s="281"/>
      <c r="H74" s="282"/>
      <c r="I74" s="281"/>
      <c r="J74" s="282"/>
      <c r="K74" s="281">
        <f>E74-'Año 2020'!$I74</f>
        <v>200</v>
      </c>
      <c r="L74" s="283">
        <f>$F74-'Año 2020'!$J74</f>
        <v>26</v>
      </c>
      <c r="M74" s="185"/>
      <c r="N74" s="186"/>
      <c r="R74" s="187"/>
    </row>
    <row r="75" spans="1:18" ht="13.9" customHeight="1" x14ac:dyDescent="0.2">
      <c r="A75" s="285">
        <v>69</v>
      </c>
      <c r="B75" s="280" t="s">
        <v>243</v>
      </c>
      <c r="C75" s="281">
        <v>3881</v>
      </c>
      <c r="D75" s="282">
        <v>839</v>
      </c>
      <c r="E75" s="281">
        <v>3971</v>
      </c>
      <c r="F75" s="282">
        <v>860</v>
      </c>
      <c r="G75" s="281"/>
      <c r="H75" s="282"/>
      <c r="I75" s="281"/>
      <c r="J75" s="282"/>
      <c r="K75" s="281">
        <f>E75-'Año 2020'!$I75</f>
        <v>171</v>
      </c>
      <c r="L75" s="283">
        <f>$F75-'Año 2020'!$J75</f>
        <v>36</v>
      </c>
      <c r="M75" s="185"/>
      <c r="N75" s="186"/>
      <c r="R75" s="187"/>
    </row>
    <row r="76" spans="1:18" ht="13.9" customHeight="1" x14ac:dyDescent="0.2">
      <c r="A76" s="285">
        <v>70</v>
      </c>
      <c r="B76" s="280" t="s">
        <v>288</v>
      </c>
      <c r="C76" s="281">
        <v>58637</v>
      </c>
      <c r="D76" s="282">
        <v>4233</v>
      </c>
      <c r="E76" s="281">
        <v>61707</v>
      </c>
      <c r="F76" s="282">
        <v>4434</v>
      </c>
      <c r="G76" s="281"/>
      <c r="H76" s="282"/>
      <c r="I76" s="281"/>
      <c r="J76" s="282"/>
      <c r="K76" s="281">
        <f>E76-'Año 2020'!$I76</f>
        <v>6154</v>
      </c>
      <c r="L76" s="283">
        <f>$F76-'Año 2020'!$J76</f>
        <v>406</v>
      </c>
      <c r="M76" s="185"/>
      <c r="N76" s="186"/>
      <c r="R76" s="187"/>
    </row>
    <row r="77" spans="1:18" ht="13.9" customHeight="1" x14ac:dyDescent="0.2">
      <c r="A77" s="285">
        <v>71</v>
      </c>
      <c r="B77" s="280" t="s">
        <v>289</v>
      </c>
      <c r="C77" s="281">
        <v>8382</v>
      </c>
      <c r="D77" s="282">
        <v>1018</v>
      </c>
      <c r="E77" s="281">
        <v>8700</v>
      </c>
      <c r="F77" s="282">
        <v>1068</v>
      </c>
      <c r="G77" s="281"/>
      <c r="H77" s="282"/>
      <c r="I77" s="281"/>
      <c r="J77" s="282"/>
      <c r="K77" s="281">
        <f>E77-'Año 2020'!$I77</f>
        <v>667</v>
      </c>
      <c r="L77" s="283">
        <f>$F77-'Año 2020'!$J77</f>
        <v>99</v>
      </c>
      <c r="M77" s="185"/>
      <c r="N77" s="186"/>
    </row>
    <row r="78" spans="1:18" ht="13.9" customHeight="1" x14ac:dyDescent="0.2">
      <c r="A78" s="285">
        <v>72</v>
      </c>
      <c r="B78" s="280" t="s">
        <v>290</v>
      </c>
      <c r="C78" s="281">
        <v>6747</v>
      </c>
      <c r="D78" s="282">
        <v>1305</v>
      </c>
      <c r="E78" s="281">
        <v>7038</v>
      </c>
      <c r="F78" s="282">
        <v>1371</v>
      </c>
      <c r="G78" s="281"/>
      <c r="H78" s="282"/>
      <c r="I78" s="281"/>
      <c r="J78" s="282"/>
      <c r="K78" s="281">
        <f>E78-'Año 2020'!$I78</f>
        <v>563</v>
      </c>
      <c r="L78" s="283">
        <f>$F78-'Año 2020'!$J78</f>
        <v>115</v>
      </c>
      <c r="M78" s="185"/>
      <c r="N78" s="186"/>
    </row>
    <row r="79" spans="1:18" ht="13.9" customHeight="1" x14ac:dyDescent="0.2">
      <c r="A79" s="285">
        <v>73</v>
      </c>
      <c r="B79" s="280" t="s">
        <v>291</v>
      </c>
      <c r="C79" s="281">
        <v>599</v>
      </c>
      <c r="D79" s="282">
        <v>92</v>
      </c>
      <c r="E79" s="281">
        <v>621</v>
      </c>
      <c r="F79" s="282">
        <v>94</v>
      </c>
      <c r="G79" s="281"/>
      <c r="H79" s="282"/>
      <c r="I79" s="281"/>
      <c r="J79" s="282"/>
      <c r="K79" s="281">
        <f>E79-'Año 2020'!$I79</f>
        <v>40</v>
      </c>
      <c r="L79" s="283">
        <f>$F79-'Año 2020'!$J79</f>
        <v>7</v>
      </c>
      <c r="M79" s="185"/>
      <c r="N79" s="186"/>
      <c r="R79" s="187"/>
    </row>
    <row r="80" spans="1:18" x14ac:dyDescent="0.2">
      <c r="A80" s="285">
        <v>74</v>
      </c>
      <c r="B80" s="280" t="s">
        <v>292</v>
      </c>
      <c r="C80" s="281">
        <v>8352</v>
      </c>
      <c r="D80" s="282">
        <v>1223</v>
      </c>
      <c r="E80" s="281">
        <v>8564</v>
      </c>
      <c r="F80" s="282">
        <v>1263</v>
      </c>
      <c r="G80" s="281"/>
      <c r="H80" s="282"/>
      <c r="I80" s="281"/>
      <c r="J80" s="282"/>
      <c r="K80" s="281">
        <f>E80-'Año 2020'!$I80</f>
        <v>449</v>
      </c>
      <c r="L80" s="283">
        <f>$F80-'Año 2020'!$J80</f>
        <v>86</v>
      </c>
      <c r="M80" s="185"/>
      <c r="N80" s="186"/>
    </row>
    <row r="81" spans="1:16382" ht="13.9" customHeight="1" x14ac:dyDescent="0.2">
      <c r="A81" s="285">
        <v>75</v>
      </c>
      <c r="B81" s="280" t="s">
        <v>293</v>
      </c>
      <c r="C81" s="281">
        <v>24294</v>
      </c>
      <c r="D81" s="282">
        <v>24695</v>
      </c>
      <c r="E81" s="281">
        <v>24830</v>
      </c>
      <c r="F81" s="282">
        <v>25375</v>
      </c>
      <c r="G81" s="281"/>
      <c r="H81" s="282"/>
      <c r="I81" s="281"/>
      <c r="J81" s="282"/>
      <c r="K81" s="281">
        <f>E81-'Año 2020'!$I81</f>
        <v>1044</v>
      </c>
      <c r="L81" s="283">
        <f>$F81-'Año 2020'!$J81</f>
        <v>1194</v>
      </c>
      <c r="M81" s="185"/>
      <c r="N81" s="186"/>
      <c r="R81" s="187"/>
    </row>
    <row r="82" spans="1:16382" ht="13.9" customHeight="1" x14ac:dyDescent="0.2">
      <c r="A82" s="285">
        <v>76</v>
      </c>
      <c r="B82" s="280" t="s">
        <v>294</v>
      </c>
      <c r="C82" s="281">
        <v>636118</v>
      </c>
      <c r="D82" s="282">
        <v>103391</v>
      </c>
      <c r="E82" s="281">
        <v>651320</v>
      </c>
      <c r="F82" s="282">
        <v>105630</v>
      </c>
      <c r="G82" s="281"/>
      <c r="H82" s="282"/>
      <c r="I82" s="281"/>
      <c r="J82" s="282"/>
      <c r="K82" s="281">
        <f>E82-'Año 2020'!$I82</f>
        <v>29733</v>
      </c>
      <c r="L82" s="283">
        <f>$F82-'Año 2020'!$J82</f>
        <v>4390</v>
      </c>
      <c r="M82" s="185"/>
      <c r="N82" s="186"/>
    </row>
    <row r="83" spans="1:16382" ht="13.9" customHeight="1" x14ac:dyDescent="0.2">
      <c r="A83" s="285">
        <v>77</v>
      </c>
      <c r="B83" s="280" t="s">
        <v>295</v>
      </c>
      <c r="C83" s="281">
        <v>943</v>
      </c>
      <c r="D83" s="282">
        <v>227</v>
      </c>
      <c r="E83" s="281">
        <v>979</v>
      </c>
      <c r="F83" s="282">
        <v>234</v>
      </c>
      <c r="G83" s="281"/>
      <c r="H83" s="282"/>
      <c r="I83" s="281"/>
      <c r="J83" s="282"/>
      <c r="K83" s="281">
        <f>E83-'Año 2020'!$I83</f>
        <v>81</v>
      </c>
      <c r="L83" s="283">
        <f>$F83-'Año 2020'!$J83</f>
        <v>13</v>
      </c>
      <c r="M83" s="185"/>
      <c r="N83" s="186"/>
      <c r="R83" s="187"/>
    </row>
    <row r="84" spans="1:16382" ht="13.9" customHeight="1" x14ac:dyDescent="0.2">
      <c r="A84" s="285">
        <v>78</v>
      </c>
      <c r="B84" s="280" t="s">
        <v>296</v>
      </c>
      <c r="C84" s="281">
        <v>13388</v>
      </c>
      <c r="D84" s="282">
        <v>3891</v>
      </c>
      <c r="E84" s="281">
        <v>13680</v>
      </c>
      <c r="F84" s="282">
        <v>3979</v>
      </c>
      <c r="G84" s="281"/>
      <c r="H84" s="282"/>
      <c r="I84" s="281"/>
      <c r="J84" s="282"/>
      <c r="K84" s="281">
        <f>E84-'Año 2020'!$I84</f>
        <v>533</v>
      </c>
      <c r="L84" s="283">
        <f>$F84-'Año 2020'!$J84</f>
        <v>178</v>
      </c>
      <c r="M84" s="185"/>
      <c r="N84" s="186"/>
      <c r="R84" s="187"/>
    </row>
    <row r="85" spans="1:16382" x14ac:dyDescent="0.2">
      <c r="A85" s="285">
        <v>79</v>
      </c>
      <c r="B85" s="280" t="s">
        <v>297</v>
      </c>
      <c r="C85" s="281">
        <v>4822</v>
      </c>
      <c r="D85" s="282">
        <v>534</v>
      </c>
      <c r="E85" s="281">
        <v>4899</v>
      </c>
      <c r="F85" s="282">
        <v>548</v>
      </c>
      <c r="G85" s="281"/>
      <c r="H85" s="282"/>
      <c r="I85" s="281"/>
      <c r="J85" s="282"/>
      <c r="K85" s="281">
        <f>E85-'Año 2020'!$I85</f>
        <v>148</v>
      </c>
      <c r="L85" s="283">
        <f>$F85-'Año 2020'!$J85</f>
        <v>25</v>
      </c>
      <c r="M85" s="185"/>
      <c r="N85" s="186"/>
      <c r="R85" s="187"/>
    </row>
    <row r="86" spans="1:16382" ht="13.9" customHeight="1" x14ac:dyDescent="0.2">
      <c r="A86" s="285">
        <v>80</v>
      </c>
      <c r="B86" s="280" t="s">
        <v>298</v>
      </c>
      <c r="C86" s="281">
        <v>211517</v>
      </c>
      <c r="D86" s="282">
        <v>38970</v>
      </c>
      <c r="E86" s="281">
        <v>219844</v>
      </c>
      <c r="F86" s="282">
        <v>40121</v>
      </c>
      <c r="G86" s="281"/>
      <c r="H86" s="282"/>
      <c r="I86" s="281"/>
      <c r="J86" s="282"/>
      <c r="K86" s="281">
        <f>E86-'Año 2020'!$I86</f>
        <v>16327</v>
      </c>
      <c r="L86" s="283">
        <f>$F86-'Año 2020'!$J86</f>
        <v>2228</v>
      </c>
      <c r="M86" s="185"/>
      <c r="N86" s="186"/>
    </row>
    <row r="87" spans="1:16382" ht="13.9" customHeight="1" x14ac:dyDescent="0.2">
      <c r="A87" s="285">
        <v>81</v>
      </c>
      <c r="B87" s="280" t="s">
        <v>373</v>
      </c>
      <c r="C87" s="281">
        <v>5308</v>
      </c>
      <c r="D87" s="282">
        <v>674</v>
      </c>
      <c r="E87" s="281">
        <v>6186</v>
      </c>
      <c r="F87" s="282">
        <v>788</v>
      </c>
      <c r="G87" s="281"/>
      <c r="H87" s="282"/>
      <c r="I87" s="281"/>
      <c r="J87" s="282"/>
      <c r="K87" s="281">
        <f>E87-'Año 2020'!$I87</f>
        <v>1815</v>
      </c>
      <c r="L87" s="283">
        <f>$F87-'Año 2020'!$J87</f>
        <v>222</v>
      </c>
      <c r="M87" s="185"/>
      <c r="N87" s="186"/>
      <c r="R87" s="187"/>
    </row>
    <row r="88" spans="1:16382" ht="13.9" customHeight="1" x14ac:dyDescent="0.2">
      <c r="A88" s="285">
        <v>82</v>
      </c>
      <c r="B88" s="280" t="s">
        <v>374</v>
      </c>
      <c r="C88" s="281">
        <v>6020</v>
      </c>
      <c r="D88" s="282">
        <v>1390</v>
      </c>
      <c r="E88" s="281">
        <v>6719</v>
      </c>
      <c r="F88" s="282">
        <v>1655</v>
      </c>
      <c r="G88" s="281"/>
      <c r="H88" s="282"/>
      <c r="I88" s="281"/>
      <c r="J88" s="282"/>
      <c r="K88" s="281">
        <f>E88-'Año 2020'!$I88</f>
        <v>1344</v>
      </c>
      <c r="L88" s="283">
        <f>$F88-'Año 2020'!$J88</f>
        <v>486</v>
      </c>
      <c r="M88" s="185"/>
      <c r="N88" s="186"/>
    </row>
    <row r="89" spans="1:16382" ht="13.9" customHeight="1" x14ac:dyDescent="0.2">
      <c r="A89" s="285">
        <v>83</v>
      </c>
      <c r="B89" s="280" t="s">
        <v>375</v>
      </c>
      <c r="C89" s="281">
        <v>3978</v>
      </c>
      <c r="D89" s="282">
        <v>459</v>
      </c>
      <c r="E89" s="281">
        <v>4667</v>
      </c>
      <c r="F89" s="282">
        <v>546</v>
      </c>
      <c r="G89" s="281"/>
      <c r="H89" s="282"/>
      <c r="I89" s="281"/>
      <c r="J89" s="282"/>
      <c r="K89" s="281">
        <f>E89-'Año 2020'!$I89</f>
        <v>1393</v>
      </c>
      <c r="L89" s="283">
        <f>$F89-'Año 2020'!$J89</f>
        <v>167</v>
      </c>
      <c r="M89" s="185"/>
      <c r="N89" s="186"/>
      <c r="R89" s="187"/>
    </row>
    <row r="90" spans="1:16382" ht="13.9" customHeight="1" x14ac:dyDescent="0.2">
      <c r="A90" s="285">
        <v>84</v>
      </c>
      <c r="B90" s="280" t="s">
        <v>376</v>
      </c>
      <c r="C90" s="281">
        <v>2041</v>
      </c>
      <c r="D90" s="282">
        <v>393</v>
      </c>
      <c r="E90" s="281">
        <v>2244</v>
      </c>
      <c r="F90" s="282">
        <v>445</v>
      </c>
      <c r="G90" s="281"/>
      <c r="H90" s="282"/>
      <c r="I90" s="281"/>
      <c r="J90" s="282"/>
      <c r="K90" s="281">
        <f>E90-'Año 2020'!$I90</f>
        <v>372</v>
      </c>
      <c r="L90" s="283">
        <f>$F90-'Año 2020'!$J90</f>
        <v>103</v>
      </c>
      <c r="M90" s="185"/>
      <c r="N90" s="186"/>
    </row>
    <row r="91" spans="1:16382" ht="13.9" customHeight="1" x14ac:dyDescent="0.2">
      <c r="A91" s="285">
        <v>85</v>
      </c>
      <c r="B91" s="280" t="s">
        <v>377</v>
      </c>
      <c r="C91" s="281">
        <v>24634</v>
      </c>
      <c r="D91" s="282">
        <v>1319</v>
      </c>
      <c r="E91" s="281">
        <v>29269</v>
      </c>
      <c r="F91" s="282">
        <v>1497</v>
      </c>
      <c r="G91" s="281"/>
      <c r="H91" s="282"/>
      <c r="I91" s="281"/>
      <c r="J91" s="282"/>
      <c r="K91" s="281">
        <f>E91-'Año 2020'!$I91</f>
        <v>9396</v>
      </c>
      <c r="L91" s="283">
        <f>$F91-'Año 2020'!$J91</f>
        <v>346</v>
      </c>
      <c r="M91" s="185"/>
      <c r="N91" s="186"/>
    </row>
    <row r="92" spans="1:16382" ht="13.9" customHeight="1" x14ac:dyDescent="0.2">
      <c r="A92" s="285">
        <v>0</v>
      </c>
      <c r="B92" s="280" t="s">
        <v>145</v>
      </c>
      <c r="C92" s="281"/>
      <c r="D92" s="282"/>
      <c r="E92" s="281"/>
      <c r="F92" s="282"/>
      <c r="G92" s="281"/>
      <c r="H92" s="282"/>
      <c r="I92" s="281"/>
      <c r="J92" s="282"/>
      <c r="K92" s="281"/>
      <c r="L92" s="283"/>
      <c r="M92" s="185"/>
      <c r="N92" s="186"/>
    </row>
    <row r="93" spans="1:16382" x14ac:dyDescent="0.2">
      <c r="A93" s="288"/>
      <c r="B93" s="276" t="s">
        <v>60</v>
      </c>
      <c r="C93" s="277">
        <f>SUM(C7:C92)</f>
        <v>40710049</v>
      </c>
      <c r="D93" s="278">
        <f t="shared" ref="D93:K93" si="0">SUM(D7:D92)</f>
        <v>2246399</v>
      </c>
      <c r="E93" s="277">
        <v>41339519</v>
      </c>
      <c r="F93" s="278">
        <f t="shared" si="0"/>
        <v>2280390</v>
      </c>
      <c r="G93" s="277">
        <f t="shared" si="0"/>
        <v>0</v>
      </c>
      <c r="H93" s="278">
        <f t="shared" si="0"/>
        <v>0</v>
      </c>
      <c r="I93" s="277">
        <f t="shared" si="0"/>
        <v>0</v>
      </c>
      <c r="J93" s="278">
        <f t="shared" si="0"/>
        <v>0</v>
      </c>
      <c r="K93" s="277">
        <f t="shared" si="0"/>
        <v>1227477</v>
      </c>
      <c r="L93" s="279">
        <f>SUM(L7:L92)</f>
        <v>67949</v>
      </c>
      <c r="M93" s="185"/>
      <c r="N93" s="186"/>
    </row>
    <row r="94" spans="1:16382" ht="18.75" customHeight="1" x14ac:dyDescent="0.2">
      <c r="E94" s="188"/>
      <c r="G94" s="189"/>
      <c r="H94" s="189"/>
      <c r="I94" s="389"/>
      <c r="J94" s="390"/>
      <c r="K94" s="189"/>
      <c r="L94" s="189"/>
      <c r="M94" s="185"/>
      <c r="N94" s="186"/>
    </row>
    <row r="95" spans="1:16382" x14ac:dyDescent="0.2">
      <c r="A95" s="191"/>
      <c r="B95" s="191"/>
      <c r="C95" s="191"/>
      <c r="D95" s="191"/>
      <c r="E95" s="191"/>
      <c r="F95" s="191"/>
      <c r="G95" s="191"/>
      <c r="H95" s="191"/>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1"/>
      <c r="BB95" s="191"/>
      <c r="BC95" s="191"/>
      <c r="BD95" s="191"/>
      <c r="BE95" s="191"/>
      <c r="BF95" s="191"/>
      <c r="BG95" s="191"/>
      <c r="BH95" s="191"/>
      <c r="BI95" s="191"/>
      <c r="BJ95" s="191"/>
      <c r="BK95" s="191"/>
      <c r="BL95" s="191"/>
      <c r="BM95" s="191"/>
      <c r="BN95" s="191"/>
      <c r="BO95" s="191"/>
      <c r="BP95" s="191"/>
      <c r="BQ95" s="191"/>
      <c r="BR95" s="191"/>
      <c r="BS95" s="191"/>
      <c r="BT95" s="191"/>
      <c r="BU95" s="191"/>
      <c r="BV95" s="191"/>
      <c r="BW95" s="191"/>
      <c r="BX95" s="191"/>
      <c r="BY95" s="191"/>
      <c r="BZ95" s="191"/>
      <c r="CA95" s="191"/>
      <c r="CB95" s="191"/>
      <c r="CC95" s="191"/>
      <c r="CD95" s="191"/>
      <c r="CE95" s="191"/>
      <c r="CF95" s="191"/>
      <c r="CG95" s="191"/>
      <c r="CH95" s="191"/>
      <c r="CI95" s="191"/>
      <c r="CJ95" s="191"/>
      <c r="CK95" s="191"/>
      <c r="CL95" s="191"/>
      <c r="CM95" s="191"/>
      <c r="CN95" s="191"/>
      <c r="CO95" s="191"/>
      <c r="CP95" s="191"/>
      <c r="CQ95" s="191"/>
      <c r="CR95" s="191"/>
      <c r="CS95" s="191"/>
      <c r="CT95" s="191"/>
      <c r="CU95" s="191"/>
      <c r="CV95" s="191"/>
      <c r="CW95" s="191"/>
      <c r="CX95" s="191"/>
      <c r="CY95" s="191"/>
      <c r="CZ95" s="191"/>
      <c r="DA95" s="191"/>
      <c r="DB95" s="191"/>
      <c r="DC95" s="191"/>
      <c r="DD95" s="191"/>
      <c r="DE95" s="191"/>
      <c r="DF95" s="191"/>
      <c r="DG95" s="191"/>
      <c r="DH95" s="191"/>
      <c r="DI95" s="191"/>
      <c r="DJ95" s="191"/>
      <c r="DK95" s="191"/>
      <c r="DL95" s="191"/>
      <c r="DM95" s="191"/>
      <c r="DN95" s="191"/>
      <c r="DO95" s="191"/>
      <c r="DP95" s="191"/>
      <c r="DQ95" s="191"/>
      <c r="DR95" s="191"/>
      <c r="DS95" s="191"/>
      <c r="DT95" s="191"/>
      <c r="DU95" s="191"/>
      <c r="DV95" s="191"/>
      <c r="DW95" s="191"/>
      <c r="DX95" s="191"/>
      <c r="DY95" s="191"/>
      <c r="DZ95" s="191"/>
      <c r="EA95" s="191"/>
      <c r="EB95" s="191"/>
      <c r="EC95" s="191"/>
      <c r="ED95" s="191"/>
      <c r="EE95" s="191"/>
      <c r="EF95" s="191"/>
      <c r="EG95" s="191"/>
      <c r="EH95" s="191"/>
      <c r="EI95" s="191"/>
      <c r="EJ95" s="191"/>
      <c r="EK95" s="191"/>
      <c r="EL95" s="191"/>
      <c r="EM95" s="191"/>
      <c r="EN95" s="191"/>
      <c r="EO95" s="191"/>
      <c r="EP95" s="191"/>
      <c r="EQ95" s="191"/>
      <c r="ER95" s="191"/>
      <c r="ES95" s="191"/>
      <c r="ET95" s="191"/>
      <c r="EU95" s="191"/>
      <c r="EV95" s="191"/>
      <c r="EW95" s="191"/>
      <c r="EX95" s="191"/>
      <c r="EY95" s="191"/>
      <c r="EZ95" s="191"/>
      <c r="FA95" s="191"/>
      <c r="FB95" s="191"/>
      <c r="FC95" s="191"/>
      <c r="FD95" s="191"/>
      <c r="FE95" s="191"/>
      <c r="FF95" s="191"/>
      <c r="FG95" s="191"/>
      <c r="FH95" s="191"/>
      <c r="FI95" s="191"/>
      <c r="FJ95" s="191"/>
      <c r="FK95" s="191"/>
      <c r="FL95" s="191"/>
      <c r="FM95" s="191"/>
      <c r="FN95" s="191"/>
      <c r="FO95" s="191"/>
      <c r="FP95" s="191"/>
      <c r="FQ95" s="191"/>
      <c r="FR95" s="191"/>
      <c r="FS95" s="191"/>
      <c r="FT95" s="191"/>
      <c r="FU95" s="191"/>
      <c r="FV95" s="191"/>
      <c r="FW95" s="191"/>
      <c r="FX95" s="191"/>
      <c r="FY95" s="191"/>
      <c r="FZ95" s="191"/>
      <c r="GA95" s="191"/>
      <c r="GB95" s="191"/>
      <c r="GC95" s="191"/>
      <c r="GD95" s="191"/>
      <c r="GE95" s="191"/>
      <c r="GF95" s="191"/>
      <c r="GG95" s="191"/>
      <c r="GH95" s="191"/>
      <c r="GI95" s="191"/>
      <c r="GJ95" s="191"/>
      <c r="GK95" s="191"/>
      <c r="GL95" s="191"/>
      <c r="GM95" s="191"/>
      <c r="GN95" s="191"/>
      <c r="GO95" s="191"/>
      <c r="GP95" s="191"/>
      <c r="GQ95" s="191"/>
      <c r="GR95" s="191"/>
      <c r="GS95" s="191"/>
      <c r="GT95" s="191"/>
      <c r="GU95" s="191"/>
      <c r="GV95" s="191"/>
      <c r="GW95" s="191"/>
      <c r="GX95" s="191"/>
      <c r="GY95" s="191"/>
      <c r="GZ95" s="191"/>
      <c r="HA95" s="191"/>
      <c r="HB95" s="191"/>
      <c r="HC95" s="191"/>
      <c r="HD95" s="191"/>
      <c r="HE95" s="191"/>
      <c r="HF95" s="191"/>
      <c r="HG95" s="191"/>
      <c r="HH95" s="191"/>
      <c r="HI95" s="191"/>
      <c r="HJ95" s="191"/>
      <c r="HK95" s="191"/>
      <c r="HL95" s="191"/>
      <c r="HM95" s="191"/>
      <c r="HN95" s="191"/>
      <c r="HO95" s="191"/>
      <c r="HP95" s="191"/>
      <c r="HQ95" s="191"/>
      <c r="HR95" s="191"/>
      <c r="HS95" s="191"/>
      <c r="HT95" s="191"/>
      <c r="HU95" s="191"/>
      <c r="HV95" s="191"/>
      <c r="HW95" s="191"/>
      <c r="HX95" s="191"/>
      <c r="HY95" s="191"/>
      <c r="HZ95" s="191"/>
      <c r="IA95" s="191"/>
      <c r="IB95" s="191"/>
      <c r="IC95" s="191"/>
      <c r="ID95" s="191"/>
      <c r="IE95" s="191"/>
      <c r="IF95" s="191"/>
      <c r="IG95" s="191"/>
      <c r="IH95" s="191"/>
      <c r="II95" s="191"/>
      <c r="IJ95" s="191"/>
      <c r="IK95" s="191"/>
      <c r="IL95" s="191"/>
      <c r="IM95" s="191"/>
      <c r="IN95" s="191"/>
      <c r="IO95" s="191"/>
      <c r="IP95" s="191"/>
      <c r="IQ95" s="191"/>
      <c r="IR95" s="191"/>
      <c r="IS95" s="191"/>
      <c r="IT95" s="191"/>
      <c r="IU95" s="191"/>
      <c r="IV95" s="191"/>
      <c r="IW95" s="191"/>
      <c r="IX95" s="191"/>
      <c r="IY95" s="191"/>
      <c r="IZ95" s="191"/>
      <c r="JA95" s="191"/>
      <c r="JB95" s="191"/>
      <c r="JC95" s="191"/>
      <c r="JD95" s="191"/>
      <c r="JE95" s="191"/>
      <c r="JF95" s="191"/>
      <c r="JG95" s="191"/>
      <c r="JH95" s="191"/>
      <c r="JI95" s="191"/>
      <c r="JJ95" s="191"/>
      <c r="JK95" s="191"/>
      <c r="JL95" s="191"/>
      <c r="JM95" s="191"/>
      <c r="JN95" s="191"/>
      <c r="JO95" s="191"/>
      <c r="JP95" s="191"/>
      <c r="JQ95" s="191"/>
      <c r="JR95" s="191"/>
      <c r="JS95" s="191"/>
      <c r="JT95" s="191"/>
      <c r="JU95" s="191"/>
      <c r="JV95" s="191"/>
      <c r="JW95" s="191"/>
      <c r="JX95" s="191"/>
      <c r="JY95" s="191"/>
      <c r="JZ95" s="191"/>
      <c r="KA95" s="191"/>
      <c r="KB95" s="191"/>
      <c r="KC95" s="191"/>
      <c r="KD95" s="191"/>
      <c r="KE95" s="191"/>
      <c r="KF95" s="191"/>
      <c r="KG95" s="191"/>
      <c r="KH95" s="191"/>
      <c r="KI95" s="191"/>
      <c r="KJ95" s="191"/>
      <c r="KK95" s="191"/>
      <c r="KL95" s="191"/>
      <c r="KM95" s="191"/>
      <c r="KN95" s="191"/>
      <c r="KO95" s="191"/>
      <c r="KP95" s="191"/>
      <c r="KQ95" s="191"/>
      <c r="KR95" s="191"/>
      <c r="KS95" s="191"/>
      <c r="KT95" s="191"/>
      <c r="KU95" s="191"/>
      <c r="KV95" s="191"/>
      <c r="KW95" s="191"/>
      <c r="KX95" s="191"/>
      <c r="KY95" s="191"/>
      <c r="KZ95" s="191"/>
      <c r="LA95" s="191"/>
      <c r="LB95" s="191"/>
      <c r="LC95" s="191"/>
      <c r="LD95" s="191"/>
      <c r="LE95" s="191"/>
      <c r="LF95" s="191"/>
      <c r="LG95" s="191"/>
      <c r="LH95" s="191"/>
      <c r="LI95" s="191"/>
      <c r="LJ95" s="191"/>
      <c r="LK95" s="191"/>
      <c r="LL95" s="191"/>
      <c r="LM95" s="191"/>
      <c r="LN95" s="191"/>
      <c r="LO95" s="191"/>
      <c r="LP95" s="191"/>
      <c r="LQ95" s="191"/>
      <c r="LR95" s="191"/>
      <c r="LS95" s="191"/>
      <c r="LT95" s="191"/>
      <c r="LU95" s="191"/>
      <c r="LV95" s="191"/>
      <c r="LW95" s="191"/>
      <c r="LX95" s="191"/>
      <c r="LY95" s="191"/>
      <c r="LZ95" s="191"/>
      <c r="MA95" s="191"/>
      <c r="MB95" s="191"/>
      <c r="MC95" s="191"/>
      <c r="MD95" s="191"/>
      <c r="ME95" s="191"/>
      <c r="MF95" s="191"/>
      <c r="MG95" s="191"/>
      <c r="MH95" s="191"/>
      <c r="MI95" s="191"/>
      <c r="MJ95" s="191"/>
      <c r="MK95" s="191"/>
      <c r="ML95" s="191"/>
      <c r="MM95" s="191"/>
      <c r="MN95" s="191"/>
      <c r="MO95" s="191"/>
      <c r="MP95" s="191"/>
      <c r="MQ95" s="191"/>
      <c r="MR95" s="191"/>
      <c r="MS95" s="191"/>
      <c r="MT95" s="191"/>
      <c r="MU95" s="191"/>
      <c r="MV95" s="191"/>
      <c r="MW95" s="191"/>
      <c r="MX95" s="191"/>
      <c r="MY95" s="191"/>
      <c r="MZ95" s="191"/>
      <c r="NA95" s="191"/>
      <c r="NB95" s="191"/>
      <c r="NC95" s="191"/>
      <c r="ND95" s="191"/>
      <c r="NE95" s="191"/>
      <c r="NF95" s="191"/>
      <c r="NG95" s="191"/>
      <c r="NH95" s="191"/>
      <c r="NI95" s="191"/>
      <c r="NJ95" s="191"/>
      <c r="NK95" s="191"/>
      <c r="NL95" s="191"/>
      <c r="NM95" s="191"/>
      <c r="NN95" s="191"/>
      <c r="NO95" s="191"/>
      <c r="NP95" s="191"/>
      <c r="NQ95" s="191"/>
      <c r="NR95" s="191"/>
      <c r="NS95" s="191"/>
      <c r="NT95" s="191"/>
      <c r="NU95" s="191"/>
      <c r="NV95" s="191"/>
      <c r="NW95" s="191"/>
      <c r="NX95" s="191"/>
      <c r="NY95" s="191"/>
      <c r="NZ95" s="191"/>
      <c r="OA95" s="191"/>
      <c r="OB95" s="191"/>
      <c r="OC95" s="191"/>
      <c r="OD95" s="191"/>
      <c r="OE95" s="191"/>
      <c r="OF95" s="191"/>
      <c r="OG95" s="191"/>
      <c r="OH95" s="191"/>
      <c r="OI95" s="191"/>
      <c r="OJ95" s="191"/>
      <c r="OK95" s="191"/>
      <c r="OL95" s="191"/>
      <c r="OM95" s="191"/>
      <c r="ON95" s="191"/>
      <c r="OO95" s="191"/>
      <c r="OP95" s="191"/>
      <c r="OQ95" s="191"/>
      <c r="OR95" s="191"/>
      <c r="OS95" s="191"/>
      <c r="OT95" s="191"/>
      <c r="OU95" s="191"/>
      <c r="OV95" s="191"/>
      <c r="OW95" s="191"/>
      <c r="OX95" s="191"/>
      <c r="OY95" s="191"/>
      <c r="OZ95" s="191"/>
      <c r="PA95" s="191"/>
      <c r="PB95" s="191"/>
      <c r="PC95" s="191"/>
      <c r="PD95" s="191"/>
      <c r="PE95" s="191"/>
      <c r="PF95" s="191"/>
      <c r="PG95" s="191"/>
      <c r="PH95" s="191"/>
      <c r="PI95" s="191"/>
      <c r="PJ95" s="191"/>
      <c r="PK95" s="191"/>
      <c r="PL95" s="191"/>
      <c r="PM95" s="191"/>
      <c r="PN95" s="191"/>
      <c r="PO95" s="191"/>
      <c r="PP95" s="191"/>
      <c r="PQ95" s="191"/>
      <c r="PR95" s="191"/>
      <c r="PS95" s="191"/>
      <c r="PT95" s="191"/>
      <c r="PU95" s="191"/>
      <c r="PV95" s="191"/>
      <c r="PW95" s="191"/>
      <c r="PX95" s="191"/>
      <c r="PY95" s="191"/>
      <c r="PZ95" s="191"/>
      <c r="QA95" s="191"/>
      <c r="QB95" s="191"/>
      <c r="QC95" s="191"/>
      <c r="QD95" s="191"/>
      <c r="QE95" s="191"/>
      <c r="QF95" s="191"/>
      <c r="QG95" s="191"/>
      <c r="QH95" s="191"/>
      <c r="QI95" s="191"/>
      <c r="QJ95" s="191"/>
      <c r="QK95" s="191"/>
      <c r="QL95" s="191"/>
      <c r="QM95" s="191"/>
      <c r="QN95" s="191"/>
      <c r="QO95" s="191"/>
      <c r="QP95" s="191"/>
      <c r="QQ95" s="191"/>
      <c r="QR95" s="191"/>
      <c r="QS95" s="191"/>
      <c r="QT95" s="191"/>
      <c r="QU95" s="191"/>
      <c r="QV95" s="191"/>
      <c r="QW95" s="191"/>
      <c r="QX95" s="191"/>
      <c r="QY95" s="191"/>
      <c r="QZ95" s="191"/>
      <c r="RA95" s="191"/>
      <c r="RB95" s="191"/>
      <c r="RC95" s="191"/>
      <c r="RD95" s="191"/>
      <c r="RE95" s="191"/>
      <c r="RF95" s="191"/>
      <c r="RG95" s="191"/>
      <c r="RH95" s="191"/>
      <c r="RI95" s="191"/>
      <c r="RJ95" s="191"/>
      <c r="RK95" s="191"/>
      <c r="RL95" s="191"/>
      <c r="RM95" s="191"/>
      <c r="RN95" s="191"/>
      <c r="RO95" s="191"/>
      <c r="RP95" s="191"/>
      <c r="RQ95" s="191"/>
      <c r="RR95" s="191"/>
      <c r="RS95" s="191"/>
      <c r="RT95" s="191"/>
      <c r="RU95" s="191"/>
      <c r="RV95" s="191"/>
      <c r="RW95" s="191"/>
      <c r="RX95" s="191"/>
      <c r="RY95" s="191"/>
      <c r="RZ95" s="191"/>
      <c r="SA95" s="191"/>
      <c r="SB95" s="191"/>
      <c r="SC95" s="191"/>
      <c r="SD95" s="191"/>
      <c r="SE95" s="191"/>
      <c r="SF95" s="191"/>
      <c r="SG95" s="191"/>
      <c r="SH95" s="191"/>
      <c r="SI95" s="191"/>
      <c r="SJ95" s="191"/>
      <c r="SK95" s="191"/>
      <c r="SL95" s="191"/>
      <c r="SM95" s="191"/>
      <c r="SN95" s="191"/>
      <c r="SO95" s="191"/>
      <c r="SP95" s="191"/>
      <c r="SQ95" s="191"/>
      <c r="SR95" s="191"/>
      <c r="SS95" s="191"/>
      <c r="ST95" s="191"/>
      <c r="SU95" s="191"/>
      <c r="SV95" s="191"/>
      <c r="SW95" s="191"/>
      <c r="SX95" s="191"/>
      <c r="SY95" s="191"/>
      <c r="SZ95" s="191"/>
      <c r="TA95" s="191"/>
      <c r="TB95" s="191"/>
      <c r="TC95" s="191"/>
      <c r="TD95" s="191"/>
      <c r="TE95" s="191"/>
      <c r="TF95" s="191"/>
      <c r="TG95" s="191"/>
      <c r="TH95" s="191"/>
      <c r="TI95" s="191"/>
      <c r="TJ95" s="191"/>
      <c r="TK95" s="191"/>
      <c r="TL95" s="191"/>
      <c r="TM95" s="191"/>
      <c r="TN95" s="191"/>
      <c r="TO95" s="191"/>
      <c r="TP95" s="191"/>
      <c r="TQ95" s="191"/>
      <c r="TR95" s="191"/>
      <c r="TS95" s="191"/>
      <c r="TT95" s="191"/>
      <c r="TU95" s="191"/>
      <c r="TV95" s="191"/>
      <c r="TW95" s="191"/>
      <c r="TX95" s="191"/>
      <c r="TY95" s="191"/>
      <c r="TZ95" s="191"/>
      <c r="UA95" s="191"/>
      <c r="UB95" s="191"/>
      <c r="UC95" s="191"/>
      <c r="UD95" s="191"/>
      <c r="UE95" s="191"/>
      <c r="UF95" s="191"/>
      <c r="UG95" s="191"/>
      <c r="UH95" s="191"/>
      <c r="UI95" s="191"/>
      <c r="UJ95" s="191"/>
      <c r="UK95" s="191"/>
      <c r="UL95" s="191"/>
      <c r="UM95" s="191"/>
      <c r="UN95" s="191"/>
      <c r="UO95" s="191"/>
      <c r="UP95" s="191"/>
      <c r="UQ95" s="191"/>
      <c r="UR95" s="191"/>
      <c r="US95" s="191"/>
      <c r="UT95" s="191"/>
      <c r="UU95" s="191"/>
      <c r="UV95" s="191"/>
      <c r="UW95" s="191"/>
      <c r="UX95" s="191"/>
      <c r="UY95" s="191"/>
      <c r="UZ95" s="191"/>
      <c r="VA95" s="191"/>
      <c r="VB95" s="191"/>
      <c r="VC95" s="191"/>
      <c r="VD95" s="191"/>
      <c r="VE95" s="191"/>
      <c r="VF95" s="191"/>
      <c r="VG95" s="191"/>
      <c r="VH95" s="191"/>
      <c r="VI95" s="191"/>
      <c r="VJ95" s="191"/>
      <c r="VK95" s="191"/>
      <c r="VL95" s="191"/>
      <c r="VM95" s="191"/>
      <c r="VN95" s="191"/>
      <c r="VO95" s="191"/>
      <c r="VP95" s="191"/>
      <c r="VQ95" s="191"/>
      <c r="VR95" s="191"/>
      <c r="VS95" s="191"/>
      <c r="VT95" s="191"/>
      <c r="VU95" s="191"/>
      <c r="VV95" s="191"/>
      <c r="VW95" s="191"/>
      <c r="VX95" s="191"/>
      <c r="VY95" s="191"/>
      <c r="VZ95" s="191"/>
      <c r="WA95" s="191"/>
      <c r="WB95" s="191"/>
      <c r="WC95" s="191"/>
      <c r="WD95" s="191"/>
      <c r="WE95" s="191"/>
      <c r="WF95" s="191"/>
      <c r="WG95" s="191"/>
      <c r="WH95" s="191"/>
      <c r="WI95" s="191"/>
      <c r="WJ95" s="191"/>
      <c r="WK95" s="191"/>
      <c r="WL95" s="191"/>
      <c r="WM95" s="191"/>
      <c r="WN95" s="191"/>
      <c r="WO95" s="191"/>
      <c r="WP95" s="191"/>
      <c r="WQ95" s="191"/>
      <c r="WR95" s="191"/>
      <c r="WS95" s="191"/>
      <c r="WT95" s="191"/>
      <c r="WU95" s="191"/>
      <c r="WV95" s="191"/>
      <c r="WW95" s="191"/>
      <c r="WX95" s="191"/>
      <c r="WY95" s="191"/>
      <c r="WZ95" s="191"/>
      <c r="XA95" s="191"/>
      <c r="XB95" s="191"/>
      <c r="XC95" s="191"/>
      <c r="XD95" s="191"/>
      <c r="XE95" s="191"/>
      <c r="XF95" s="191"/>
      <c r="XG95" s="191"/>
      <c r="XH95" s="191"/>
      <c r="XI95" s="191"/>
      <c r="XJ95" s="191"/>
      <c r="XK95" s="191"/>
      <c r="XL95" s="191"/>
      <c r="XM95" s="191"/>
      <c r="XN95" s="191"/>
      <c r="XO95" s="191"/>
      <c r="XP95" s="191"/>
      <c r="XQ95" s="191"/>
      <c r="XR95" s="191"/>
      <c r="XS95" s="191"/>
      <c r="XT95" s="191"/>
      <c r="XU95" s="191"/>
      <c r="XV95" s="191"/>
      <c r="XW95" s="191"/>
      <c r="XX95" s="191"/>
      <c r="XY95" s="191"/>
      <c r="XZ95" s="191"/>
      <c r="YA95" s="191"/>
      <c r="YB95" s="191"/>
      <c r="YC95" s="191"/>
      <c r="YD95" s="191"/>
      <c r="YE95" s="191"/>
      <c r="YF95" s="191"/>
      <c r="YG95" s="191"/>
      <c r="YH95" s="191"/>
      <c r="YI95" s="191"/>
      <c r="YJ95" s="191"/>
      <c r="YK95" s="191"/>
      <c r="YL95" s="191"/>
      <c r="YM95" s="191"/>
      <c r="YN95" s="191"/>
      <c r="YO95" s="191"/>
      <c r="YP95" s="191"/>
      <c r="YQ95" s="191"/>
      <c r="YR95" s="191"/>
      <c r="YS95" s="191"/>
      <c r="YT95" s="191"/>
      <c r="YU95" s="191"/>
      <c r="YV95" s="191"/>
      <c r="YW95" s="191"/>
      <c r="YX95" s="191"/>
      <c r="YY95" s="191"/>
      <c r="YZ95" s="191"/>
      <c r="ZA95" s="191"/>
      <c r="ZB95" s="191"/>
      <c r="ZC95" s="191"/>
      <c r="ZD95" s="191"/>
      <c r="ZE95" s="191"/>
      <c r="ZF95" s="191"/>
      <c r="ZG95" s="191"/>
      <c r="ZH95" s="191"/>
      <c r="ZI95" s="191"/>
      <c r="ZJ95" s="191"/>
      <c r="ZK95" s="191"/>
      <c r="ZL95" s="191"/>
      <c r="ZM95" s="191"/>
      <c r="ZN95" s="191"/>
      <c r="ZO95" s="191"/>
      <c r="ZP95" s="191"/>
      <c r="ZQ95" s="191"/>
      <c r="ZR95" s="191"/>
      <c r="ZS95" s="191"/>
      <c r="ZT95" s="191"/>
      <c r="ZU95" s="191"/>
      <c r="ZV95" s="191"/>
      <c r="ZW95" s="191"/>
      <c r="ZX95" s="191"/>
      <c r="ZY95" s="191"/>
      <c r="ZZ95" s="191"/>
      <c r="AAA95" s="191"/>
      <c r="AAB95" s="191"/>
      <c r="AAC95" s="191"/>
      <c r="AAD95" s="191"/>
      <c r="AAE95" s="191"/>
      <c r="AAF95" s="191"/>
      <c r="AAG95" s="191"/>
      <c r="AAH95" s="191"/>
      <c r="AAI95" s="191"/>
      <c r="AAJ95" s="191"/>
      <c r="AAK95" s="191"/>
      <c r="AAL95" s="191"/>
      <c r="AAM95" s="191"/>
      <c r="AAN95" s="191"/>
      <c r="AAO95" s="191"/>
      <c r="AAP95" s="191"/>
      <c r="AAQ95" s="191"/>
      <c r="AAR95" s="191"/>
      <c r="AAS95" s="191"/>
      <c r="AAT95" s="191"/>
      <c r="AAU95" s="191"/>
      <c r="AAV95" s="191"/>
      <c r="AAW95" s="191"/>
      <c r="AAX95" s="191"/>
      <c r="AAY95" s="191"/>
      <c r="AAZ95" s="191"/>
      <c r="ABA95" s="191"/>
      <c r="ABB95" s="191"/>
      <c r="ABC95" s="191"/>
      <c r="ABD95" s="191"/>
      <c r="ABE95" s="191"/>
      <c r="ABF95" s="191"/>
      <c r="ABG95" s="191"/>
      <c r="ABH95" s="191"/>
      <c r="ABI95" s="191"/>
      <c r="ABJ95" s="191"/>
      <c r="ABK95" s="191"/>
      <c r="ABL95" s="191"/>
      <c r="ABM95" s="191"/>
      <c r="ABN95" s="191"/>
      <c r="ABO95" s="191"/>
      <c r="ABP95" s="191"/>
      <c r="ABQ95" s="191"/>
      <c r="ABR95" s="191"/>
      <c r="ABS95" s="191"/>
      <c r="ABT95" s="191"/>
      <c r="ABU95" s="191"/>
      <c r="ABV95" s="191"/>
      <c r="ABW95" s="191"/>
      <c r="ABX95" s="191"/>
      <c r="ABY95" s="191"/>
      <c r="ABZ95" s="191"/>
      <c r="ACA95" s="191"/>
      <c r="ACB95" s="191"/>
      <c r="ACC95" s="191"/>
      <c r="ACD95" s="191"/>
      <c r="ACE95" s="191"/>
      <c r="ACF95" s="191"/>
      <c r="ACG95" s="191"/>
      <c r="ACH95" s="191"/>
      <c r="ACI95" s="191"/>
      <c r="ACJ95" s="191"/>
      <c r="ACK95" s="191"/>
      <c r="ACL95" s="191"/>
      <c r="ACM95" s="191"/>
      <c r="ACN95" s="191"/>
      <c r="ACO95" s="191"/>
      <c r="ACP95" s="191"/>
      <c r="ACQ95" s="191"/>
      <c r="ACR95" s="191"/>
      <c r="ACS95" s="191"/>
      <c r="ACT95" s="191"/>
      <c r="ACU95" s="191"/>
      <c r="ACV95" s="191"/>
      <c r="ACW95" s="191"/>
      <c r="ACX95" s="191"/>
      <c r="ACY95" s="191"/>
      <c r="ACZ95" s="191"/>
      <c r="ADA95" s="191"/>
      <c r="ADB95" s="191"/>
      <c r="ADC95" s="191"/>
      <c r="ADD95" s="191"/>
      <c r="ADE95" s="191"/>
      <c r="ADF95" s="191"/>
      <c r="ADG95" s="191"/>
      <c r="ADH95" s="191"/>
      <c r="ADI95" s="191"/>
      <c r="ADJ95" s="191"/>
      <c r="ADK95" s="191"/>
      <c r="ADL95" s="191"/>
      <c r="ADM95" s="191"/>
      <c r="ADN95" s="191"/>
      <c r="ADO95" s="191"/>
      <c r="ADP95" s="191"/>
      <c r="ADQ95" s="191"/>
      <c r="ADR95" s="191"/>
      <c r="ADS95" s="191"/>
      <c r="ADT95" s="191"/>
      <c r="ADU95" s="191"/>
      <c r="ADV95" s="191"/>
      <c r="ADW95" s="191"/>
      <c r="ADX95" s="191"/>
      <c r="ADY95" s="191"/>
      <c r="ADZ95" s="191"/>
      <c r="AEA95" s="191"/>
      <c r="AEB95" s="191"/>
      <c r="AEC95" s="191"/>
      <c r="AED95" s="191"/>
      <c r="AEE95" s="191"/>
      <c r="AEF95" s="191"/>
      <c r="AEG95" s="191"/>
      <c r="AEH95" s="191"/>
      <c r="AEI95" s="191"/>
      <c r="AEJ95" s="191"/>
      <c r="AEK95" s="191"/>
      <c r="AEL95" s="191"/>
      <c r="AEM95" s="191"/>
      <c r="AEN95" s="191"/>
      <c r="AEO95" s="191"/>
      <c r="AEP95" s="191"/>
      <c r="AEQ95" s="191"/>
      <c r="AER95" s="191"/>
      <c r="AES95" s="191"/>
      <c r="AET95" s="191"/>
      <c r="AEU95" s="191"/>
      <c r="AEV95" s="191"/>
      <c r="AEW95" s="191"/>
      <c r="AEX95" s="191"/>
      <c r="AEY95" s="191"/>
      <c r="AEZ95" s="191"/>
      <c r="AFA95" s="191"/>
      <c r="AFB95" s="191"/>
      <c r="AFC95" s="191"/>
      <c r="AFD95" s="191"/>
      <c r="AFE95" s="191"/>
      <c r="AFF95" s="191"/>
      <c r="AFG95" s="191"/>
      <c r="AFH95" s="191"/>
      <c r="AFI95" s="191"/>
      <c r="AFJ95" s="191"/>
      <c r="AFK95" s="191"/>
      <c r="AFL95" s="191"/>
      <c r="AFM95" s="191"/>
      <c r="AFN95" s="191"/>
      <c r="AFO95" s="191"/>
      <c r="AFP95" s="191"/>
      <c r="AFQ95" s="191"/>
      <c r="AFR95" s="191"/>
      <c r="AFS95" s="191"/>
      <c r="AFT95" s="191"/>
      <c r="AFU95" s="191"/>
      <c r="AFV95" s="191"/>
      <c r="AFW95" s="191"/>
      <c r="AFX95" s="191"/>
      <c r="AFY95" s="191"/>
      <c r="AFZ95" s="191"/>
      <c r="AGA95" s="191"/>
      <c r="AGB95" s="191"/>
      <c r="AGC95" s="191"/>
      <c r="AGD95" s="191"/>
      <c r="AGE95" s="191"/>
      <c r="AGF95" s="191"/>
      <c r="AGG95" s="191"/>
      <c r="AGH95" s="191"/>
      <c r="AGI95" s="191"/>
      <c r="AGJ95" s="191"/>
      <c r="AGK95" s="191"/>
      <c r="AGL95" s="191"/>
      <c r="AGM95" s="191"/>
      <c r="AGN95" s="191"/>
      <c r="AGO95" s="191"/>
      <c r="AGP95" s="191"/>
      <c r="AGQ95" s="191"/>
      <c r="AGR95" s="191"/>
      <c r="AGS95" s="191"/>
      <c r="AGT95" s="191"/>
      <c r="AGU95" s="191"/>
      <c r="AGV95" s="191"/>
      <c r="AGW95" s="191"/>
      <c r="AGX95" s="191"/>
      <c r="AGY95" s="191"/>
      <c r="AGZ95" s="191"/>
      <c r="AHA95" s="191"/>
      <c r="AHB95" s="191"/>
      <c r="AHC95" s="191"/>
      <c r="AHD95" s="191"/>
      <c r="AHE95" s="191"/>
      <c r="AHF95" s="191"/>
      <c r="AHG95" s="191"/>
      <c r="AHH95" s="191"/>
      <c r="AHI95" s="191"/>
      <c r="AHJ95" s="191"/>
      <c r="AHK95" s="191"/>
      <c r="AHL95" s="191"/>
      <c r="AHM95" s="191"/>
      <c r="AHN95" s="191"/>
      <c r="AHO95" s="191"/>
      <c r="AHP95" s="191"/>
      <c r="AHQ95" s="191"/>
      <c r="AHR95" s="191"/>
      <c r="AHS95" s="191"/>
      <c r="AHT95" s="191"/>
      <c r="AHU95" s="191"/>
      <c r="AHV95" s="191"/>
      <c r="AHW95" s="191"/>
      <c r="AHX95" s="191"/>
      <c r="AHY95" s="191"/>
      <c r="AHZ95" s="191"/>
      <c r="AIA95" s="191"/>
      <c r="AIB95" s="191"/>
      <c r="AIC95" s="191"/>
      <c r="AID95" s="191"/>
      <c r="AIE95" s="191"/>
      <c r="AIF95" s="191"/>
      <c r="AIG95" s="191"/>
      <c r="AIH95" s="191"/>
      <c r="AII95" s="191"/>
      <c r="AIJ95" s="191"/>
      <c r="AIK95" s="191"/>
      <c r="AIL95" s="191"/>
      <c r="AIM95" s="191"/>
      <c r="AIN95" s="191"/>
      <c r="AIO95" s="191"/>
      <c r="AIP95" s="191"/>
      <c r="AIQ95" s="191"/>
      <c r="AIR95" s="191"/>
      <c r="AIS95" s="191"/>
      <c r="AIT95" s="191"/>
      <c r="AIU95" s="191"/>
      <c r="AIV95" s="191"/>
      <c r="AIW95" s="191"/>
      <c r="AIX95" s="191"/>
      <c r="AIY95" s="191"/>
      <c r="AIZ95" s="191"/>
      <c r="AJA95" s="191"/>
      <c r="AJB95" s="191"/>
      <c r="AJC95" s="191"/>
      <c r="AJD95" s="191"/>
      <c r="AJE95" s="191"/>
      <c r="AJF95" s="191"/>
      <c r="AJG95" s="191"/>
      <c r="AJH95" s="191"/>
      <c r="AJI95" s="191"/>
      <c r="AJJ95" s="191"/>
      <c r="AJK95" s="191"/>
      <c r="AJL95" s="191"/>
      <c r="AJM95" s="191"/>
      <c r="AJN95" s="191"/>
      <c r="AJO95" s="191"/>
      <c r="AJP95" s="191"/>
      <c r="AJQ95" s="191"/>
      <c r="AJR95" s="191"/>
      <c r="AJS95" s="191"/>
      <c r="AJT95" s="191"/>
      <c r="AJU95" s="191"/>
      <c r="AJV95" s="191"/>
      <c r="AJW95" s="191"/>
      <c r="AJX95" s="191"/>
      <c r="AJY95" s="191"/>
      <c r="AJZ95" s="191"/>
      <c r="AKA95" s="191"/>
      <c r="AKB95" s="191"/>
      <c r="AKC95" s="191"/>
      <c r="AKD95" s="191"/>
      <c r="AKE95" s="191"/>
      <c r="AKF95" s="191"/>
      <c r="AKG95" s="191"/>
      <c r="AKH95" s="191"/>
      <c r="AKI95" s="191"/>
      <c r="AKJ95" s="191"/>
      <c r="AKK95" s="191"/>
      <c r="AKL95" s="191"/>
      <c r="AKM95" s="191"/>
      <c r="AKN95" s="191"/>
      <c r="AKO95" s="191"/>
      <c r="AKP95" s="191"/>
      <c r="AKQ95" s="191"/>
      <c r="AKR95" s="191"/>
      <c r="AKS95" s="191"/>
      <c r="AKT95" s="191"/>
      <c r="AKU95" s="191"/>
      <c r="AKV95" s="191"/>
      <c r="AKW95" s="191"/>
      <c r="AKX95" s="191"/>
      <c r="AKY95" s="191"/>
      <c r="AKZ95" s="191"/>
      <c r="ALA95" s="191"/>
      <c r="ALB95" s="191"/>
      <c r="ALC95" s="191"/>
      <c r="ALD95" s="191"/>
      <c r="ALE95" s="191"/>
      <c r="ALF95" s="191"/>
      <c r="ALG95" s="191"/>
      <c r="ALH95" s="191"/>
      <c r="ALI95" s="191"/>
      <c r="ALJ95" s="191"/>
      <c r="ALK95" s="191"/>
      <c r="ALL95" s="191"/>
      <c r="ALM95" s="191"/>
      <c r="ALN95" s="191"/>
      <c r="ALO95" s="191"/>
      <c r="ALP95" s="191"/>
      <c r="ALQ95" s="191"/>
      <c r="ALR95" s="191"/>
      <c r="ALS95" s="191"/>
      <c r="ALT95" s="191"/>
      <c r="ALU95" s="191"/>
      <c r="ALV95" s="191"/>
      <c r="ALW95" s="191"/>
      <c r="ALX95" s="191"/>
      <c r="ALY95" s="191"/>
      <c r="ALZ95" s="191"/>
      <c r="AMA95" s="191"/>
      <c r="AMB95" s="191"/>
      <c r="AMC95" s="191"/>
      <c r="AMD95" s="191"/>
      <c r="AME95" s="191"/>
      <c r="AMF95" s="191"/>
      <c r="AMG95" s="191"/>
      <c r="AMH95" s="191"/>
      <c r="AMI95" s="191"/>
      <c r="AMJ95" s="191"/>
      <c r="AMK95" s="191"/>
      <c r="AML95" s="191"/>
      <c r="AMM95" s="191"/>
      <c r="AMN95" s="191"/>
      <c r="AMO95" s="191"/>
      <c r="AMP95" s="191"/>
      <c r="AMQ95" s="191"/>
      <c r="AMR95" s="191"/>
      <c r="AMS95" s="191"/>
      <c r="AMT95" s="191"/>
      <c r="AMU95" s="191"/>
      <c r="AMV95" s="191"/>
      <c r="AMW95" s="191"/>
      <c r="AMX95" s="191"/>
      <c r="AMY95" s="191"/>
      <c r="AMZ95" s="191"/>
      <c r="ANA95" s="191"/>
      <c r="ANB95" s="191"/>
      <c r="ANC95" s="191"/>
      <c r="AND95" s="191"/>
      <c r="ANE95" s="191"/>
      <c r="ANF95" s="191"/>
      <c r="ANG95" s="191"/>
      <c r="ANH95" s="191"/>
      <c r="ANI95" s="191"/>
      <c r="ANJ95" s="191"/>
      <c r="ANK95" s="191"/>
      <c r="ANL95" s="191"/>
      <c r="ANM95" s="191"/>
      <c r="ANN95" s="191"/>
      <c r="ANO95" s="191"/>
      <c r="ANP95" s="191"/>
      <c r="ANQ95" s="191"/>
      <c r="ANR95" s="191"/>
      <c r="ANS95" s="191"/>
      <c r="ANT95" s="191"/>
      <c r="ANU95" s="191"/>
      <c r="ANV95" s="191"/>
      <c r="ANW95" s="191"/>
      <c r="ANX95" s="191"/>
      <c r="ANY95" s="191"/>
      <c r="ANZ95" s="191"/>
      <c r="AOA95" s="191"/>
      <c r="AOB95" s="191"/>
      <c r="AOC95" s="191"/>
      <c r="AOD95" s="191"/>
      <c r="AOE95" s="191"/>
      <c r="AOF95" s="191"/>
      <c r="AOG95" s="191"/>
      <c r="AOH95" s="191"/>
      <c r="AOI95" s="191"/>
      <c r="AOJ95" s="191"/>
      <c r="AOK95" s="191"/>
      <c r="AOL95" s="191"/>
      <c r="AOM95" s="191"/>
      <c r="AON95" s="191"/>
      <c r="AOO95" s="191"/>
      <c r="AOP95" s="191"/>
      <c r="AOQ95" s="191"/>
      <c r="AOR95" s="191"/>
      <c r="AOS95" s="191"/>
      <c r="AOT95" s="191"/>
      <c r="AOU95" s="191"/>
      <c r="AOV95" s="191"/>
      <c r="AOW95" s="191"/>
      <c r="AOX95" s="191"/>
      <c r="AOY95" s="191"/>
      <c r="AOZ95" s="191"/>
      <c r="APA95" s="191"/>
      <c r="APB95" s="191"/>
      <c r="APC95" s="191"/>
      <c r="APD95" s="191"/>
      <c r="APE95" s="191"/>
      <c r="APF95" s="191"/>
      <c r="APG95" s="191"/>
      <c r="APH95" s="191"/>
      <c r="API95" s="191"/>
      <c r="APJ95" s="191"/>
      <c r="APK95" s="191"/>
      <c r="APL95" s="191"/>
      <c r="APM95" s="191"/>
      <c r="APN95" s="191"/>
      <c r="APO95" s="191"/>
      <c r="APP95" s="191"/>
      <c r="APQ95" s="191"/>
      <c r="APR95" s="191"/>
      <c r="APS95" s="191"/>
      <c r="APT95" s="191"/>
      <c r="APU95" s="191"/>
      <c r="APV95" s="191"/>
      <c r="APW95" s="191"/>
      <c r="APX95" s="191"/>
      <c r="APY95" s="191"/>
      <c r="APZ95" s="191"/>
      <c r="AQA95" s="191"/>
      <c r="AQB95" s="191"/>
      <c r="AQC95" s="191"/>
      <c r="AQD95" s="191"/>
      <c r="AQE95" s="191"/>
      <c r="AQF95" s="191"/>
      <c r="AQG95" s="191"/>
      <c r="AQH95" s="191"/>
      <c r="AQI95" s="191"/>
      <c r="AQJ95" s="191"/>
      <c r="AQK95" s="191"/>
      <c r="AQL95" s="191"/>
      <c r="AQM95" s="191"/>
      <c r="AQN95" s="191"/>
      <c r="AQO95" s="191"/>
      <c r="AQP95" s="191"/>
      <c r="AQQ95" s="191"/>
      <c r="AQR95" s="191"/>
      <c r="AQS95" s="191"/>
      <c r="AQT95" s="191"/>
      <c r="AQU95" s="191"/>
      <c r="AQV95" s="191"/>
      <c r="AQW95" s="191"/>
      <c r="AQX95" s="191"/>
      <c r="AQY95" s="191"/>
      <c r="AQZ95" s="191"/>
      <c r="ARA95" s="191"/>
      <c r="ARB95" s="191"/>
      <c r="ARC95" s="191"/>
      <c r="ARD95" s="191"/>
      <c r="ARE95" s="191"/>
      <c r="ARF95" s="191"/>
      <c r="ARG95" s="191"/>
      <c r="ARH95" s="191"/>
      <c r="ARI95" s="191"/>
      <c r="ARJ95" s="191"/>
      <c r="ARK95" s="191"/>
      <c r="ARL95" s="191"/>
      <c r="ARM95" s="191"/>
      <c r="ARN95" s="191"/>
      <c r="ARO95" s="191"/>
      <c r="ARP95" s="191"/>
      <c r="ARQ95" s="191"/>
      <c r="ARR95" s="191"/>
      <c r="ARS95" s="191"/>
      <c r="ART95" s="191"/>
      <c r="ARU95" s="191"/>
      <c r="ARV95" s="191"/>
      <c r="ARW95" s="191"/>
      <c r="ARX95" s="191"/>
      <c r="ARY95" s="191"/>
      <c r="ARZ95" s="191"/>
      <c r="ASA95" s="191"/>
      <c r="ASB95" s="191"/>
      <c r="ASC95" s="191"/>
      <c r="ASD95" s="191"/>
      <c r="ASE95" s="191"/>
      <c r="ASF95" s="191"/>
      <c r="ASG95" s="191"/>
      <c r="ASH95" s="191"/>
      <c r="ASI95" s="191"/>
      <c r="ASJ95" s="191"/>
      <c r="ASK95" s="191"/>
      <c r="ASL95" s="191"/>
      <c r="ASM95" s="191"/>
      <c r="ASN95" s="191"/>
      <c r="ASO95" s="191"/>
      <c r="ASP95" s="191"/>
      <c r="ASQ95" s="191"/>
      <c r="ASR95" s="191"/>
      <c r="ASS95" s="191"/>
      <c r="AST95" s="191"/>
      <c r="ASU95" s="191"/>
      <c r="ASV95" s="191"/>
      <c r="ASW95" s="191"/>
      <c r="ASX95" s="191"/>
      <c r="ASY95" s="191"/>
      <c r="ASZ95" s="191"/>
      <c r="ATA95" s="191"/>
      <c r="ATB95" s="191"/>
      <c r="ATC95" s="191"/>
      <c r="ATD95" s="191"/>
      <c r="ATE95" s="191"/>
      <c r="ATF95" s="191"/>
      <c r="ATG95" s="191"/>
      <c r="ATH95" s="191"/>
      <c r="ATI95" s="191"/>
      <c r="ATJ95" s="191"/>
      <c r="ATK95" s="191"/>
      <c r="ATL95" s="191"/>
      <c r="ATM95" s="191"/>
      <c r="ATN95" s="191"/>
      <c r="ATO95" s="191"/>
      <c r="ATP95" s="191"/>
      <c r="ATQ95" s="191"/>
      <c r="ATR95" s="191"/>
      <c r="ATS95" s="191"/>
      <c r="ATT95" s="191"/>
      <c r="ATU95" s="191"/>
      <c r="ATV95" s="191"/>
      <c r="ATW95" s="191"/>
      <c r="ATX95" s="191"/>
      <c r="ATY95" s="191"/>
      <c r="ATZ95" s="191"/>
      <c r="AUA95" s="191"/>
      <c r="AUB95" s="191"/>
      <c r="AUC95" s="191"/>
      <c r="AUD95" s="191"/>
      <c r="AUE95" s="191"/>
      <c r="AUF95" s="191"/>
      <c r="AUG95" s="191"/>
      <c r="AUH95" s="191"/>
      <c r="AUI95" s="191"/>
      <c r="AUJ95" s="191"/>
      <c r="AUK95" s="191"/>
      <c r="AUL95" s="191"/>
      <c r="AUM95" s="191"/>
      <c r="AUN95" s="191"/>
      <c r="AUO95" s="191"/>
      <c r="AUP95" s="191"/>
      <c r="AUQ95" s="191"/>
      <c r="AUR95" s="191"/>
      <c r="AUS95" s="191"/>
      <c r="AUT95" s="191"/>
      <c r="AUU95" s="191"/>
      <c r="AUV95" s="191"/>
      <c r="AUW95" s="191"/>
      <c r="AUX95" s="191"/>
      <c r="AUY95" s="191"/>
      <c r="AUZ95" s="191"/>
      <c r="AVA95" s="191"/>
      <c r="AVB95" s="191"/>
      <c r="AVC95" s="191"/>
      <c r="AVD95" s="191"/>
      <c r="AVE95" s="191"/>
      <c r="AVF95" s="191"/>
      <c r="AVG95" s="191"/>
      <c r="AVH95" s="191"/>
      <c r="AVI95" s="191"/>
      <c r="AVJ95" s="191"/>
      <c r="AVK95" s="191"/>
      <c r="AVL95" s="191"/>
      <c r="AVM95" s="191"/>
      <c r="AVN95" s="191"/>
      <c r="AVO95" s="191"/>
      <c r="AVP95" s="191"/>
      <c r="AVQ95" s="191"/>
      <c r="AVR95" s="191"/>
      <c r="AVS95" s="191"/>
      <c r="AVT95" s="191"/>
      <c r="AVU95" s="191"/>
      <c r="AVV95" s="191"/>
      <c r="AVW95" s="191"/>
      <c r="AVX95" s="191"/>
      <c r="AVY95" s="191"/>
      <c r="AVZ95" s="191"/>
      <c r="AWA95" s="191"/>
      <c r="AWB95" s="191"/>
      <c r="AWC95" s="191"/>
      <c r="AWD95" s="191"/>
      <c r="AWE95" s="191"/>
      <c r="AWF95" s="191"/>
      <c r="AWG95" s="191"/>
      <c r="AWH95" s="191"/>
      <c r="AWI95" s="191"/>
      <c r="AWJ95" s="191"/>
      <c r="AWK95" s="191"/>
      <c r="AWL95" s="191"/>
      <c r="AWM95" s="191"/>
      <c r="AWN95" s="191"/>
      <c r="AWO95" s="191"/>
      <c r="AWP95" s="191"/>
      <c r="AWQ95" s="191"/>
      <c r="AWR95" s="191"/>
      <c r="AWS95" s="191"/>
      <c r="AWT95" s="191"/>
      <c r="AWU95" s="191"/>
      <c r="AWV95" s="191"/>
      <c r="AWW95" s="191"/>
      <c r="AWX95" s="191"/>
      <c r="AWY95" s="191"/>
      <c r="AWZ95" s="191"/>
      <c r="AXA95" s="191"/>
      <c r="AXB95" s="191"/>
      <c r="AXC95" s="191"/>
      <c r="AXD95" s="191"/>
      <c r="AXE95" s="191"/>
      <c r="AXF95" s="191"/>
      <c r="AXG95" s="191"/>
      <c r="AXH95" s="191"/>
      <c r="AXI95" s="191"/>
      <c r="AXJ95" s="191"/>
      <c r="AXK95" s="191"/>
      <c r="AXL95" s="191"/>
      <c r="AXM95" s="191"/>
      <c r="AXN95" s="191"/>
      <c r="AXO95" s="191"/>
      <c r="AXP95" s="191"/>
      <c r="AXQ95" s="191"/>
      <c r="AXR95" s="191"/>
      <c r="AXS95" s="191"/>
      <c r="AXT95" s="191"/>
      <c r="AXU95" s="191"/>
      <c r="AXV95" s="191"/>
      <c r="AXW95" s="191"/>
      <c r="AXX95" s="191"/>
      <c r="AXY95" s="191"/>
      <c r="AXZ95" s="191"/>
      <c r="AYA95" s="191"/>
      <c r="AYB95" s="191"/>
      <c r="AYC95" s="191"/>
      <c r="AYD95" s="191"/>
      <c r="AYE95" s="191"/>
      <c r="AYF95" s="191"/>
      <c r="AYG95" s="191"/>
      <c r="AYH95" s="191"/>
      <c r="AYI95" s="191"/>
      <c r="AYJ95" s="191"/>
      <c r="AYK95" s="191"/>
      <c r="AYL95" s="191"/>
      <c r="AYM95" s="191"/>
      <c r="AYN95" s="191"/>
      <c r="AYO95" s="191"/>
      <c r="AYP95" s="191"/>
      <c r="AYQ95" s="191"/>
      <c r="AYR95" s="191"/>
      <c r="AYS95" s="191"/>
      <c r="AYT95" s="191"/>
      <c r="AYU95" s="191"/>
      <c r="AYV95" s="191"/>
      <c r="AYW95" s="191"/>
      <c r="AYX95" s="191"/>
      <c r="AYY95" s="191"/>
      <c r="AYZ95" s="191"/>
      <c r="AZA95" s="191"/>
      <c r="AZB95" s="191"/>
      <c r="AZC95" s="191"/>
      <c r="AZD95" s="191"/>
      <c r="AZE95" s="191"/>
      <c r="AZF95" s="191"/>
      <c r="AZG95" s="191"/>
      <c r="AZH95" s="191"/>
      <c r="AZI95" s="191"/>
      <c r="AZJ95" s="191"/>
      <c r="AZK95" s="191"/>
      <c r="AZL95" s="191"/>
      <c r="AZM95" s="191"/>
      <c r="AZN95" s="191"/>
      <c r="AZO95" s="191"/>
      <c r="AZP95" s="191"/>
      <c r="AZQ95" s="191"/>
      <c r="AZR95" s="191"/>
      <c r="AZS95" s="191"/>
      <c r="AZT95" s="191"/>
      <c r="AZU95" s="191"/>
      <c r="AZV95" s="191"/>
      <c r="AZW95" s="191"/>
      <c r="AZX95" s="191"/>
      <c r="AZY95" s="191"/>
      <c r="AZZ95" s="191"/>
      <c r="BAA95" s="191"/>
      <c r="BAB95" s="191"/>
      <c r="BAC95" s="191"/>
      <c r="BAD95" s="191"/>
      <c r="BAE95" s="191"/>
      <c r="BAF95" s="191"/>
      <c r="BAG95" s="191"/>
      <c r="BAH95" s="191"/>
      <c r="BAI95" s="191"/>
      <c r="BAJ95" s="191"/>
      <c r="BAK95" s="191"/>
      <c r="BAL95" s="191"/>
      <c r="BAM95" s="191"/>
      <c r="BAN95" s="191"/>
      <c r="BAO95" s="191"/>
      <c r="BAP95" s="191"/>
      <c r="BAQ95" s="191"/>
      <c r="BAR95" s="191"/>
      <c r="BAS95" s="191"/>
      <c r="BAT95" s="191"/>
      <c r="BAU95" s="191"/>
      <c r="BAV95" s="191"/>
      <c r="BAW95" s="191"/>
      <c r="BAX95" s="191"/>
      <c r="BAY95" s="191"/>
      <c r="BAZ95" s="191"/>
      <c r="BBA95" s="191"/>
      <c r="BBB95" s="191"/>
      <c r="BBC95" s="191"/>
      <c r="BBD95" s="191"/>
      <c r="BBE95" s="191"/>
      <c r="BBF95" s="191"/>
      <c r="BBG95" s="191"/>
      <c r="BBH95" s="191"/>
      <c r="BBI95" s="191"/>
      <c r="BBJ95" s="191"/>
      <c r="BBK95" s="191"/>
      <c r="BBL95" s="191"/>
      <c r="BBM95" s="191"/>
      <c r="BBN95" s="191"/>
      <c r="BBO95" s="191"/>
      <c r="BBP95" s="191"/>
      <c r="BBQ95" s="191"/>
      <c r="BBR95" s="191"/>
      <c r="BBS95" s="191"/>
      <c r="BBT95" s="191"/>
      <c r="BBU95" s="191"/>
      <c r="BBV95" s="191"/>
      <c r="BBW95" s="191"/>
      <c r="BBX95" s="191"/>
      <c r="BBY95" s="191"/>
      <c r="BBZ95" s="191"/>
      <c r="BCA95" s="191"/>
      <c r="BCB95" s="191"/>
      <c r="BCC95" s="191"/>
      <c r="BCD95" s="191"/>
      <c r="BCE95" s="191"/>
      <c r="BCF95" s="191"/>
      <c r="BCG95" s="191"/>
      <c r="BCH95" s="191"/>
      <c r="BCI95" s="191"/>
      <c r="BCJ95" s="191"/>
      <c r="BCK95" s="191"/>
      <c r="BCL95" s="191"/>
      <c r="BCM95" s="191"/>
      <c r="BCN95" s="191"/>
      <c r="BCO95" s="191"/>
      <c r="BCP95" s="191"/>
      <c r="BCQ95" s="191"/>
      <c r="BCR95" s="191"/>
      <c r="BCS95" s="191"/>
      <c r="BCT95" s="191"/>
      <c r="BCU95" s="191"/>
      <c r="BCV95" s="191"/>
      <c r="BCW95" s="191"/>
      <c r="BCX95" s="191"/>
      <c r="BCY95" s="191"/>
      <c r="BCZ95" s="191"/>
      <c r="BDA95" s="191"/>
      <c r="BDB95" s="191"/>
      <c r="BDC95" s="191"/>
      <c r="BDD95" s="191"/>
      <c r="BDE95" s="191"/>
      <c r="BDF95" s="191"/>
      <c r="BDG95" s="191"/>
      <c r="BDH95" s="191"/>
      <c r="BDI95" s="191"/>
      <c r="BDJ95" s="191"/>
      <c r="BDK95" s="191"/>
      <c r="BDL95" s="191"/>
      <c r="BDM95" s="191"/>
      <c r="BDN95" s="191"/>
      <c r="BDO95" s="191"/>
      <c r="BDP95" s="191"/>
      <c r="BDQ95" s="191"/>
      <c r="BDR95" s="191"/>
      <c r="BDS95" s="191"/>
      <c r="BDT95" s="191"/>
      <c r="BDU95" s="191"/>
      <c r="BDV95" s="191"/>
      <c r="BDW95" s="191"/>
      <c r="BDX95" s="191"/>
      <c r="BDY95" s="191"/>
      <c r="BDZ95" s="191"/>
      <c r="BEA95" s="191"/>
      <c r="BEB95" s="191"/>
      <c r="BEC95" s="191"/>
      <c r="BED95" s="191"/>
      <c r="BEE95" s="191"/>
      <c r="BEF95" s="191"/>
      <c r="BEG95" s="191"/>
      <c r="BEH95" s="191"/>
      <c r="BEI95" s="191"/>
      <c r="BEJ95" s="191"/>
      <c r="BEK95" s="191"/>
      <c r="BEL95" s="191"/>
      <c r="BEM95" s="191"/>
      <c r="BEN95" s="191"/>
      <c r="BEO95" s="191"/>
      <c r="BEP95" s="191"/>
      <c r="BEQ95" s="191"/>
      <c r="BER95" s="191"/>
      <c r="BES95" s="191"/>
      <c r="BET95" s="191"/>
      <c r="BEU95" s="191"/>
      <c r="BEV95" s="191"/>
      <c r="BEW95" s="191"/>
      <c r="BEX95" s="191"/>
      <c r="BEY95" s="191"/>
      <c r="BEZ95" s="191"/>
      <c r="BFA95" s="191"/>
      <c r="BFB95" s="191"/>
      <c r="BFC95" s="191"/>
      <c r="BFD95" s="191"/>
      <c r="BFE95" s="191"/>
      <c r="BFF95" s="191"/>
      <c r="BFG95" s="191"/>
      <c r="BFH95" s="191"/>
      <c r="BFI95" s="191"/>
      <c r="BFJ95" s="191"/>
      <c r="BFK95" s="191"/>
      <c r="BFL95" s="191"/>
      <c r="BFM95" s="191"/>
      <c r="BFN95" s="191"/>
      <c r="BFO95" s="191"/>
      <c r="BFP95" s="191"/>
      <c r="BFQ95" s="191"/>
      <c r="BFR95" s="191"/>
      <c r="BFS95" s="191"/>
      <c r="BFT95" s="191"/>
      <c r="BFU95" s="191"/>
      <c r="BFV95" s="191"/>
      <c r="BFW95" s="191"/>
      <c r="BFX95" s="191"/>
      <c r="BFY95" s="191"/>
      <c r="BFZ95" s="191"/>
      <c r="BGA95" s="191"/>
      <c r="BGB95" s="191"/>
      <c r="BGC95" s="191"/>
      <c r="BGD95" s="191"/>
      <c r="BGE95" s="191"/>
      <c r="BGF95" s="191"/>
      <c r="BGG95" s="191"/>
      <c r="BGH95" s="191"/>
      <c r="BGI95" s="191"/>
      <c r="BGJ95" s="191"/>
      <c r="BGK95" s="191"/>
      <c r="BGL95" s="191"/>
      <c r="BGM95" s="191"/>
      <c r="BGN95" s="191"/>
      <c r="BGO95" s="191"/>
      <c r="BGP95" s="191"/>
      <c r="BGQ95" s="191"/>
      <c r="BGR95" s="191"/>
      <c r="BGS95" s="191"/>
      <c r="BGT95" s="191"/>
      <c r="BGU95" s="191"/>
      <c r="BGV95" s="191"/>
      <c r="BGW95" s="191"/>
      <c r="BGX95" s="191"/>
      <c r="BGY95" s="191"/>
      <c r="BGZ95" s="191"/>
      <c r="BHA95" s="191"/>
      <c r="BHB95" s="191"/>
      <c r="BHC95" s="191"/>
      <c r="BHD95" s="191"/>
      <c r="BHE95" s="191"/>
      <c r="BHF95" s="191"/>
      <c r="BHG95" s="191"/>
      <c r="BHH95" s="191"/>
      <c r="BHI95" s="191"/>
      <c r="BHJ95" s="191"/>
      <c r="BHK95" s="191"/>
      <c r="BHL95" s="191"/>
      <c r="BHM95" s="191"/>
      <c r="BHN95" s="191"/>
      <c r="BHO95" s="191"/>
      <c r="BHP95" s="191"/>
      <c r="BHQ95" s="191"/>
      <c r="BHR95" s="191"/>
      <c r="BHS95" s="191"/>
      <c r="BHT95" s="191"/>
      <c r="BHU95" s="191"/>
      <c r="BHV95" s="191"/>
      <c r="BHW95" s="191"/>
      <c r="BHX95" s="191"/>
      <c r="BHY95" s="191"/>
      <c r="BHZ95" s="191"/>
      <c r="BIA95" s="191"/>
      <c r="BIB95" s="191"/>
      <c r="BIC95" s="191"/>
      <c r="BID95" s="191"/>
      <c r="BIE95" s="191"/>
      <c r="BIF95" s="191"/>
      <c r="BIG95" s="191"/>
      <c r="BIH95" s="191"/>
      <c r="BII95" s="191"/>
      <c r="BIJ95" s="191"/>
      <c r="BIK95" s="191"/>
      <c r="BIL95" s="191"/>
      <c r="BIM95" s="191"/>
      <c r="BIN95" s="191"/>
      <c r="BIO95" s="191"/>
      <c r="BIP95" s="191"/>
      <c r="BIQ95" s="191"/>
      <c r="BIR95" s="191"/>
      <c r="BIS95" s="191"/>
      <c r="BIT95" s="191"/>
      <c r="BIU95" s="191"/>
      <c r="BIV95" s="191"/>
      <c r="BIW95" s="191"/>
      <c r="BIX95" s="191"/>
      <c r="BIY95" s="191"/>
      <c r="BIZ95" s="191"/>
      <c r="BJA95" s="191"/>
      <c r="BJB95" s="191"/>
      <c r="BJC95" s="191"/>
      <c r="BJD95" s="191"/>
      <c r="BJE95" s="191"/>
      <c r="BJF95" s="191"/>
      <c r="BJG95" s="191"/>
      <c r="BJH95" s="191"/>
      <c r="BJI95" s="191"/>
      <c r="BJJ95" s="191"/>
      <c r="BJK95" s="191"/>
      <c r="BJL95" s="191"/>
      <c r="BJM95" s="191"/>
      <c r="BJN95" s="191"/>
      <c r="BJO95" s="191"/>
      <c r="BJP95" s="191"/>
      <c r="BJQ95" s="191"/>
      <c r="BJR95" s="191"/>
      <c r="BJS95" s="191"/>
      <c r="BJT95" s="191"/>
      <c r="BJU95" s="191"/>
      <c r="BJV95" s="191"/>
      <c r="BJW95" s="191"/>
      <c r="BJX95" s="191"/>
      <c r="BJY95" s="191"/>
      <c r="BJZ95" s="191"/>
      <c r="BKA95" s="191"/>
      <c r="BKB95" s="191"/>
      <c r="BKC95" s="191"/>
      <c r="BKD95" s="191"/>
      <c r="BKE95" s="191"/>
      <c r="BKF95" s="191"/>
      <c r="BKG95" s="191"/>
      <c r="BKH95" s="191"/>
      <c r="BKI95" s="191"/>
      <c r="BKJ95" s="191"/>
      <c r="BKK95" s="191"/>
      <c r="BKL95" s="191"/>
      <c r="BKM95" s="191"/>
      <c r="BKN95" s="191"/>
      <c r="BKO95" s="191"/>
      <c r="BKP95" s="191"/>
      <c r="BKQ95" s="191"/>
      <c r="BKR95" s="191"/>
      <c r="BKS95" s="191"/>
      <c r="BKT95" s="191"/>
      <c r="BKU95" s="191"/>
      <c r="BKV95" s="191"/>
      <c r="BKW95" s="191"/>
      <c r="BKX95" s="191"/>
      <c r="BKY95" s="191"/>
      <c r="BKZ95" s="191"/>
      <c r="BLA95" s="191"/>
      <c r="BLB95" s="191"/>
      <c r="BLC95" s="191"/>
      <c r="BLD95" s="191"/>
      <c r="BLE95" s="191"/>
      <c r="BLF95" s="191"/>
      <c r="BLG95" s="191"/>
      <c r="BLH95" s="191"/>
      <c r="BLI95" s="191"/>
      <c r="BLJ95" s="191"/>
      <c r="BLK95" s="191"/>
      <c r="BLL95" s="191"/>
      <c r="BLM95" s="191"/>
      <c r="BLN95" s="191"/>
      <c r="BLO95" s="191"/>
      <c r="BLP95" s="191"/>
      <c r="BLQ95" s="191"/>
      <c r="BLR95" s="191"/>
      <c r="BLS95" s="191"/>
      <c r="BLT95" s="191"/>
      <c r="BLU95" s="191"/>
      <c r="BLV95" s="191"/>
      <c r="BLW95" s="191"/>
      <c r="BLX95" s="191"/>
      <c r="BLY95" s="191"/>
      <c r="BLZ95" s="191"/>
      <c r="BMA95" s="191"/>
      <c r="BMB95" s="191"/>
      <c r="BMC95" s="191"/>
      <c r="BMD95" s="191"/>
      <c r="BME95" s="191"/>
      <c r="BMF95" s="191"/>
      <c r="BMG95" s="191"/>
      <c r="BMH95" s="191"/>
      <c r="BMI95" s="191"/>
      <c r="BMJ95" s="191"/>
      <c r="BMK95" s="191"/>
      <c r="BML95" s="191"/>
      <c r="BMM95" s="191"/>
      <c r="BMN95" s="191"/>
      <c r="BMO95" s="191"/>
      <c r="BMP95" s="191"/>
      <c r="BMQ95" s="191"/>
      <c r="BMR95" s="191"/>
      <c r="BMS95" s="191"/>
      <c r="BMT95" s="191"/>
      <c r="BMU95" s="191"/>
      <c r="BMV95" s="191"/>
      <c r="BMW95" s="191"/>
      <c r="BMX95" s="191"/>
      <c r="BMY95" s="191"/>
      <c r="BMZ95" s="191"/>
      <c r="BNA95" s="191"/>
      <c r="BNB95" s="191"/>
      <c r="BNC95" s="191"/>
      <c r="BND95" s="191"/>
      <c r="BNE95" s="191"/>
      <c r="BNF95" s="191"/>
      <c r="BNG95" s="191"/>
      <c r="BNH95" s="191"/>
      <c r="BNI95" s="191"/>
      <c r="BNJ95" s="191"/>
      <c r="BNK95" s="191"/>
      <c r="BNL95" s="191"/>
      <c r="BNM95" s="191"/>
      <c r="BNN95" s="191"/>
      <c r="BNO95" s="191"/>
      <c r="BNP95" s="191"/>
      <c r="BNQ95" s="191"/>
      <c r="BNR95" s="191"/>
      <c r="BNS95" s="191"/>
      <c r="BNT95" s="191"/>
      <c r="BNU95" s="191"/>
      <c r="BNV95" s="191"/>
      <c r="BNW95" s="191"/>
      <c r="BNX95" s="191"/>
      <c r="BNY95" s="191"/>
      <c r="BNZ95" s="191"/>
      <c r="BOA95" s="191"/>
      <c r="BOB95" s="191"/>
      <c r="BOC95" s="191"/>
      <c r="BOD95" s="191"/>
      <c r="BOE95" s="191"/>
      <c r="BOF95" s="191"/>
      <c r="BOG95" s="191"/>
      <c r="BOH95" s="191"/>
      <c r="BOI95" s="191"/>
      <c r="BOJ95" s="191"/>
      <c r="BOK95" s="191"/>
      <c r="BOL95" s="191"/>
      <c r="BOM95" s="191"/>
      <c r="BON95" s="191"/>
      <c r="BOO95" s="191"/>
      <c r="BOP95" s="191"/>
      <c r="BOQ95" s="191"/>
      <c r="BOR95" s="191"/>
      <c r="BOS95" s="191"/>
      <c r="BOT95" s="191"/>
      <c r="BOU95" s="191"/>
      <c r="BOV95" s="191"/>
      <c r="BOW95" s="191"/>
      <c r="BOX95" s="191"/>
      <c r="BOY95" s="191"/>
      <c r="BOZ95" s="191"/>
      <c r="BPA95" s="191"/>
      <c r="BPB95" s="191"/>
      <c r="BPC95" s="191"/>
      <c r="BPD95" s="191"/>
      <c r="BPE95" s="191"/>
      <c r="BPF95" s="191"/>
      <c r="BPG95" s="191"/>
      <c r="BPH95" s="191"/>
      <c r="BPI95" s="191"/>
      <c r="BPJ95" s="191"/>
      <c r="BPK95" s="191"/>
      <c r="BPL95" s="191"/>
      <c r="BPM95" s="191"/>
      <c r="BPN95" s="191"/>
      <c r="BPO95" s="191"/>
      <c r="BPP95" s="191"/>
      <c r="BPQ95" s="191"/>
      <c r="BPR95" s="191"/>
      <c r="BPS95" s="191"/>
      <c r="BPT95" s="191"/>
      <c r="BPU95" s="191"/>
      <c r="BPV95" s="191"/>
      <c r="BPW95" s="191"/>
      <c r="BPX95" s="191"/>
      <c r="BPY95" s="191"/>
      <c r="BPZ95" s="191"/>
      <c r="BQA95" s="191"/>
      <c r="BQB95" s="191"/>
      <c r="BQC95" s="191"/>
      <c r="BQD95" s="191"/>
      <c r="BQE95" s="191"/>
      <c r="BQF95" s="191"/>
      <c r="BQG95" s="191"/>
      <c r="BQH95" s="191"/>
      <c r="BQI95" s="191"/>
      <c r="BQJ95" s="191"/>
      <c r="BQK95" s="191"/>
      <c r="BQL95" s="191"/>
      <c r="BQM95" s="191"/>
      <c r="BQN95" s="191"/>
      <c r="BQO95" s="191"/>
      <c r="BQP95" s="191"/>
      <c r="BQQ95" s="191"/>
      <c r="BQR95" s="191"/>
      <c r="BQS95" s="191"/>
      <c r="BQT95" s="191"/>
      <c r="BQU95" s="191"/>
      <c r="BQV95" s="191"/>
      <c r="BQW95" s="191"/>
      <c r="BQX95" s="191"/>
      <c r="BQY95" s="191"/>
      <c r="BQZ95" s="191"/>
      <c r="BRA95" s="191"/>
      <c r="BRB95" s="191"/>
      <c r="BRC95" s="191"/>
      <c r="BRD95" s="191"/>
      <c r="BRE95" s="191"/>
      <c r="BRF95" s="191"/>
      <c r="BRG95" s="191"/>
      <c r="BRH95" s="191"/>
      <c r="BRI95" s="191"/>
      <c r="BRJ95" s="191"/>
      <c r="BRK95" s="191"/>
      <c r="BRL95" s="191"/>
      <c r="BRM95" s="191"/>
      <c r="BRN95" s="191"/>
      <c r="BRO95" s="191"/>
      <c r="BRP95" s="191"/>
      <c r="BRQ95" s="191"/>
      <c r="BRR95" s="191"/>
      <c r="BRS95" s="191"/>
      <c r="BRT95" s="191"/>
      <c r="BRU95" s="191"/>
      <c r="BRV95" s="191"/>
      <c r="BRW95" s="191"/>
      <c r="BRX95" s="191"/>
      <c r="BRY95" s="191"/>
      <c r="BRZ95" s="191"/>
      <c r="BSA95" s="191"/>
      <c r="BSB95" s="191"/>
      <c r="BSC95" s="191"/>
      <c r="BSD95" s="191"/>
      <c r="BSE95" s="191"/>
      <c r="BSF95" s="191"/>
      <c r="BSG95" s="191"/>
      <c r="BSH95" s="191"/>
      <c r="BSI95" s="191"/>
      <c r="BSJ95" s="191"/>
      <c r="BSK95" s="191"/>
      <c r="BSL95" s="191"/>
      <c r="BSM95" s="191"/>
      <c r="BSN95" s="191"/>
      <c r="BSO95" s="191"/>
      <c r="BSP95" s="191"/>
      <c r="BSQ95" s="191"/>
      <c r="BSR95" s="191"/>
      <c r="BSS95" s="191"/>
      <c r="BST95" s="191"/>
      <c r="BSU95" s="191"/>
      <c r="BSV95" s="191"/>
      <c r="BSW95" s="191"/>
      <c r="BSX95" s="191"/>
      <c r="BSY95" s="191"/>
      <c r="BSZ95" s="191"/>
      <c r="BTA95" s="191"/>
      <c r="BTB95" s="191"/>
      <c r="BTC95" s="191"/>
      <c r="BTD95" s="191"/>
      <c r="BTE95" s="191"/>
      <c r="BTF95" s="191"/>
      <c r="BTG95" s="191"/>
      <c r="BTH95" s="191"/>
      <c r="BTI95" s="191"/>
      <c r="BTJ95" s="191"/>
      <c r="BTK95" s="191"/>
      <c r="BTL95" s="191"/>
      <c r="BTM95" s="191"/>
      <c r="BTN95" s="191"/>
      <c r="BTO95" s="191"/>
      <c r="BTP95" s="191"/>
      <c r="BTQ95" s="191"/>
      <c r="BTR95" s="191"/>
      <c r="BTS95" s="191"/>
      <c r="BTT95" s="191"/>
      <c r="BTU95" s="191"/>
      <c r="BTV95" s="191"/>
      <c r="BTW95" s="191"/>
      <c r="BTX95" s="191"/>
      <c r="BTY95" s="191"/>
      <c r="BTZ95" s="191"/>
      <c r="BUA95" s="191"/>
      <c r="BUB95" s="191"/>
      <c r="BUC95" s="191"/>
      <c r="BUD95" s="191"/>
      <c r="BUE95" s="191"/>
      <c r="BUF95" s="191"/>
      <c r="BUG95" s="191"/>
      <c r="BUH95" s="191"/>
      <c r="BUI95" s="191"/>
      <c r="BUJ95" s="191"/>
      <c r="BUK95" s="191"/>
      <c r="BUL95" s="191"/>
      <c r="BUM95" s="191"/>
      <c r="BUN95" s="191"/>
      <c r="BUO95" s="191"/>
      <c r="BUP95" s="191"/>
      <c r="BUQ95" s="191"/>
      <c r="BUR95" s="191"/>
      <c r="BUS95" s="191"/>
      <c r="BUT95" s="191"/>
      <c r="BUU95" s="191"/>
      <c r="BUV95" s="191"/>
      <c r="BUW95" s="191"/>
      <c r="BUX95" s="191"/>
      <c r="BUY95" s="191"/>
      <c r="BUZ95" s="191"/>
      <c r="BVA95" s="191"/>
      <c r="BVB95" s="191"/>
      <c r="BVC95" s="191"/>
      <c r="BVD95" s="191"/>
      <c r="BVE95" s="191"/>
      <c r="BVF95" s="191"/>
      <c r="BVG95" s="191"/>
      <c r="BVH95" s="191"/>
      <c r="BVI95" s="191"/>
      <c r="BVJ95" s="191"/>
      <c r="BVK95" s="191"/>
      <c r="BVL95" s="191"/>
      <c r="BVM95" s="191"/>
      <c r="BVN95" s="191"/>
      <c r="BVO95" s="191"/>
      <c r="BVP95" s="191"/>
      <c r="BVQ95" s="191"/>
      <c r="BVR95" s="191"/>
      <c r="BVS95" s="191"/>
      <c r="BVT95" s="191"/>
      <c r="BVU95" s="191"/>
      <c r="BVV95" s="191"/>
      <c r="BVW95" s="191"/>
      <c r="BVX95" s="191"/>
      <c r="BVY95" s="191"/>
      <c r="BVZ95" s="191"/>
      <c r="BWA95" s="191"/>
      <c r="BWB95" s="191"/>
      <c r="BWC95" s="191"/>
      <c r="BWD95" s="191"/>
      <c r="BWE95" s="191"/>
      <c r="BWF95" s="191"/>
      <c r="BWG95" s="191"/>
      <c r="BWH95" s="191"/>
      <c r="BWI95" s="191"/>
      <c r="BWJ95" s="191"/>
      <c r="BWK95" s="191"/>
      <c r="BWL95" s="191"/>
      <c r="BWM95" s="191"/>
      <c r="BWN95" s="191"/>
      <c r="BWO95" s="191"/>
      <c r="BWP95" s="191"/>
      <c r="BWQ95" s="191"/>
      <c r="BWR95" s="191"/>
      <c r="BWS95" s="191"/>
      <c r="BWT95" s="191"/>
      <c r="BWU95" s="191"/>
      <c r="BWV95" s="191"/>
      <c r="BWW95" s="191"/>
      <c r="BWX95" s="191"/>
      <c r="BWY95" s="191"/>
      <c r="BWZ95" s="191"/>
      <c r="BXA95" s="191"/>
      <c r="BXB95" s="191"/>
      <c r="BXC95" s="191"/>
      <c r="BXD95" s="191"/>
      <c r="BXE95" s="191"/>
      <c r="BXF95" s="191"/>
      <c r="BXG95" s="191"/>
      <c r="BXH95" s="191"/>
      <c r="BXI95" s="191"/>
      <c r="BXJ95" s="191"/>
      <c r="BXK95" s="191"/>
      <c r="BXL95" s="191"/>
      <c r="BXM95" s="191"/>
      <c r="BXN95" s="191"/>
      <c r="BXO95" s="191"/>
      <c r="BXP95" s="191"/>
      <c r="BXQ95" s="191"/>
      <c r="BXR95" s="191"/>
      <c r="BXS95" s="191"/>
      <c r="BXT95" s="191"/>
      <c r="BXU95" s="191"/>
      <c r="BXV95" s="191"/>
      <c r="BXW95" s="191"/>
      <c r="BXX95" s="191"/>
      <c r="BXY95" s="191"/>
      <c r="BXZ95" s="191"/>
      <c r="BYA95" s="191"/>
      <c r="BYB95" s="191"/>
      <c r="BYC95" s="191"/>
      <c r="BYD95" s="191"/>
      <c r="BYE95" s="191"/>
      <c r="BYF95" s="191"/>
      <c r="BYG95" s="191"/>
      <c r="BYH95" s="191"/>
      <c r="BYI95" s="191"/>
      <c r="BYJ95" s="191"/>
      <c r="BYK95" s="191"/>
      <c r="BYL95" s="191"/>
      <c r="BYM95" s="191"/>
      <c r="BYN95" s="191"/>
      <c r="BYO95" s="191"/>
      <c r="BYP95" s="191"/>
      <c r="BYQ95" s="191"/>
      <c r="BYR95" s="191"/>
      <c r="BYS95" s="191"/>
      <c r="BYT95" s="191"/>
      <c r="BYU95" s="191"/>
      <c r="BYV95" s="191"/>
      <c r="BYW95" s="191"/>
      <c r="BYX95" s="191"/>
      <c r="BYY95" s="191"/>
      <c r="BYZ95" s="191"/>
      <c r="BZA95" s="191"/>
      <c r="BZB95" s="191"/>
      <c r="BZC95" s="191"/>
      <c r="BZD95" s="191"/>
      <c r="BZE95" s="191"/>
      <c r="BZF95" s="191"/>
      <c r="BZG95" s="191"/>
      <c r="BZH95" s="191"/>
      <c r="BZI95" s="191"/>
      <c r="BZJ95" s="191"/>
      <c r="BZK95" s="191"/>
      <c r="BZL95" s="191"/>
      <c r="BZM95" s="191"/>
      <c r="BZN95" s="191"/>
      <c r="BZO95" s="191"/>
      <c r="BZP95" s="191"/>
      <c r="BZQ95" s="191"/>
      <c r="BZR95" s="191"/>
      <c r="BZS95" s="191"/>
      <c r="BZT95" s="191"/>
      <c r="BZU95" s="191"/>
      <c r="BZV95" s="191"/>
      <c r="BZW95" s="191"/>
      <c r="BZX95" s="191"/>
      <c r="BZY95" s="191"/>
      <c r="BZZ95" s="191"/>
      <c r="CAA95" s="191"/>
      <c r="CAB95" s="191"/>
      <c r="CAC95" s="191"/>
      <c r="CAD95" s="191"/>
      <c r="CAE95" s="191"/>
      <c r="CAF95" s="191"/>
      <c r="CAG95" s="191"/>
      <c r="CAH95" s="191"/>
      <c r="CAI95" s="191"/>
      <c r="CAJ95" s="191"/>
      <c r="CAK95" s="191"/>
      <c r="CAL95" s="191"/>
      <c r="CAM95" s="191"/>
      <c r="CAN95" s="191"/>
      <c r="CAO95" s="191"/>
      <c r="CAP95" s="191"/>
      <c r="CAQ95" s="191"/>
      <c r="CAR95" s="191"/>
      <c r="CAS95" s="191"/>
      <c r="CAT95" s="191"/>
      <c r="CAU95" s="191"/>
      <c r="CAV95" s="191"/>
      <c r="CAW95" s="191"/>
      <c r="CAX95" s="191"/>
      <c r="CAY95" s="191"/>
      <c r="CAZ95" s="191"/>
      <c r="CBA95" s="191"/>
      <c r="CBB95" s="191"/>
      <c r="CBC95" s="191"/>
      <c r="CBD95" s="191"/>
      <c r="CBE95" s="191"/>
      <c r="CBF95" s="191"/>
      <c r="CBG95" s="191"/>
      <c r="CBH95" s="191"/>
      <c r="CBI95" s="191"/>
      <c r="CBJ95" s="191"/>
      <c r="CBK95" s="191"/>
      <c r="CBL95" s="191"/>
      <c r="CBM95" s="191"/>
      <c r="CBN95" s="191"/>
      <c r="CBO95" s="191"/>
      <c r="CBP95" s="191"/>
      <c r="CBQ95" s="191"/>
      <c r="CBR95" s="191"/>
      <c r="CBS95" s="191"/>
      <c r="CBT95" s="191"/>
      <c r="CBU95" s="191"/>
      <c r="CBV95" s="191"/>
      <c r="CBW95" s="191"/>
      <c r="CBX95" s="191"/>
      <c r="CBY95" s="191"/>
      <c r="CBZ95" s="191"/>
      <c r="CCA95" s="191"/>
      <c r="CCB95" s="191"/>
      <c r="CCC95" s="191"/>
      <c r="CCD95" s="191"/>
      <c r="CCE95" s="191"/>
      <c r="CCF95" s="191"/>
      <c r="CCG95" s="191"/>
      <c r="CCH95" s="191"/>
      <c r="CCI95" s="191"/>
      <c r="CCJ95" s="191"/>
      <c r="CCK95" s="191"/>
      <c r="CCL95" s="191"/>
      <c r="CCM95" s="191"/>
      <c r="CCN95" s="191"/>
      <c r="CCO95" s="191"/>
      <c r="CCP95" s="191"/>
      <c r="CCQ95" s="191"/>
      <c r="CCR95" s="191"/>
      <c r="CCS95" s="191"/>
      <c r="CCT95" s="191"/>
      <c r="CCU95" s="191"/>
      <c r="CCV95" s="191"/>
      <c r="CCW95" s="191"/>
      <c r="CCX95" s="191"/>
      <c r="CCY95" s="191"/>
      <c r="CCZ95" s="191"/>
      <c r="CDA95" s="191"/>
      <c r="CDB95" s="191"/>
      <c r="CDC95" s="191"/>
      <c r="CDD95" s="191"/>
      <c r="CDE95" s="191"/>
      <c r="CDF95" s="191"/>
      <c r="CDG95" s="191"/>
      <c r="CDH95" s="191"/>
      <c r="CDI95" s="191"/>
      <c r="CDJ95" s="191"/>
      <c r="CDK95" s="191"/>
      <c r="CDL95" s="191"/>
      <c r="CDM95" s="191"/>
      <c r="CDN95" s="191"/>
      <c r="CDO95" s="191"/>
      <c r="CDP95" s="191"/>
      <c r="CDQ95" s="191"/>
      <c r="CDR95" s="191"/>
      <c r="CDS95" s="191"/>
      <c r="CDT95" s="191"/>
      <c r="CDU95" s="191"/>
      <c r="CDV95" s="191"/>
      <c r="CDW95" s="191"/>
      <c r="CDX95" s="191"/>
      <c r="CDY95" s="191"/>
      <c r="CDZ95" s="191"/>
      <c r="CEA95" s="191"/>
      <c r="CEB95" s="191"/>
      <c r="CEC95" s="191"/>
      <c r="CED95" s="191"/>
      <c r="CEE95" s="191"/>
      <c r="CEF95" s="191"/>
      <c r="CEG95" s="191"/>
      <c r="CEH95" s="191"/>
      <c r="CEI95" s="191"/>
      <c r="CEJ95" s="191"/>
      <c r="CEK95" s="191"/>
      <c r="CEL95" s="191"/>
      <c r="CEM95" s="191"/>
      <c r="CEN95" s="191"/>
      <c r="CEO95" s="191"/>
      <c r="CEP95" s="191"/>
      <c r="CEQ95" s="191"/>
      <c r="CER95" s="191"/>
      <c r="CES95" s="191"/>
      <c r="CET95" s="191"/>
      <c r="CEU95" s="191"/>
      <c r="CEV95" s="191"/>
      <c r="CEW95" s="191"/>
      <c r="CEX95" s="191"/>
      <c r="CEY95" s="191"/>
      <c r="CEZ95" s="191"/>
      <c r="CFA95" s="191"/>
      <c r="CFB95" s="191"/>
      <c r="CFC95" s="191"/>
      <c r="CFD95" s="191"/>
      <c r="CFE95" s="191"/>
      <c r="CFF95" s="191"/>
      <c r="CFG95" s="191"/>
      <c r="CFH95" s="191"/>
      <c r="CFI95" s="191"/>
      <c r="CFJ95" s="191"/>
      <c r="CFK95" s="191"/>
      <c r="CFL95" s="191"/>
      <c r="CFM95" s="191"/>
      <c r="CFN95" s="191"/>
      <c r="CFO95" s="191"/>
      <c r="CFP95" s="191"/>
      <c r="CFQ95" s="191"/>
      <c r="CFR95" s="191"/>
      <c r="CFS95" s="191"/>
      <c r="CFT95" s="191"/>
      <c r="CFU95" s="191"/>
      <c r="CFV95" s="191"/>
      <c r="CFW95" s="191"/>
      <c r="CFX95" s="191"/>
      <c r="CFY95" s="191"/>
      <c r="CFZ95" s="191"/>
      <c r="CGA95" s="191"/>
      <c r="CGB95" s="191"/>
      <c r="CGC95" s="191"/>
      <c r="CGD95" s="191"/>
      <c r="CGE95" s="191"/>
      <c r="CGF95" s="191"/>
      <c r="CGG95" s="191"/>
      <c r="CGH95" s="191"/>
      <c r="CGI95" s="191"/>
      <c r="CGJ95" s="191"/>
      <c r="CGK95" s="191"/>
      <c r="CGL95" s="191"/>
      <c r="CGM95" s="191"/>
      <c r="CGN95" s="191"/>
      <c r="CGO95" s="191"/>
      <c r="CGP95" s="191"/>
      <c r="CGQ95" s="191"/>
      <c r="CGR95" s="191"/>
      <c r="CGS95" s="191"/>
      <c r="CGT95" s="191"/>
      <c r="CGU95" s="191"/>
      <c r="CGV95" s="191"/>
      <c r="CGW95" s="191"/>
      <c r="CGX95" s="191"/>
      <c r="CGY95" s="191"/>
      <c r="CGZ95" s="191"/>
      <c r="CHA95" s="191"/>
      <c r="CHB95" s="191"/>
      <c r="CHC95" s="191"/>
      <c r="CHD95" s="191"/>
      <c r="CHE95" s="191"/>
      <c r="CHF95" s="191"/>
      <c r="CHG95" s="191"/>
      <c r="CHH95" s="191"/>
      <c r="CHI95" s="191"/>
      <c r="CHJ95" s="191"/>
      <c r="CHK95" s="191"/>
      <c r="CHL95" s="191"/>
      <c r="CHM95" s="191"/>
      <c r="CHN95" s="191"/>
      <c r="CHO95" s="191"/>
      <c r="CHP95" s="191"/>
      <c r="CHQ95" s="191"/>
      <c r="CHR95" s="191"/>
      <c r="CHS95" s="191"/>
      <c r="CHT95" s="191"/>
      <c r="CHU95" s="191"/>
      <c r="CHV95" s="191"/>
      <c r="CHW95" s="191"/>
      <c r="CHX95" s="191"/>
      <c r="CHY95" s="191"/>
      <c r="CHZ95" s="191"/>
      <c r="CIA95" s="191"/>
      <c r="CIB95" s="191"/>
      <c r="CIC95" s="191"/>
      <c r="CID95" s="191"/>
      <c r="CIE95" s="191"/>
      <c r="CIF95" s="191"/>
      <c r="CIG95" s="191"/>
      <c r="CIH95" s="191"/>
      <c r="CII95" s="191"/>
      <c r="CIJ95" s="191"/>
      <c r="CIK95" s="191"/>
      <c r="CIL95" s="191"/>
      <c r="CIM95" s="191"/>
      <c r="CIN95" s="191"/>
      <c r="CIO95" s="191"/>
      <c r="CIP95" s="191"/>
      <c r="CIQ95" s="191"/>
      <c r="CIR95" s="191"/>
      <c r="CIS95" s="191"/>
      <c r="CIT95" s="191"/>
      <c r="CIU95" s="191"/>
      <c r="CIV95" s="191"/>
      <c r="CIW95" s="191"/>
      <c r="CIX95" s="191"/>
      <c r="CIY95" s="191"/>
      <c r="CIZ95" s="191"/>
      <c r="CJA95" s="191"/>
      <c r="CJB95" s="191"/>
      <c r="CJC95" s="191"/>
      <c r="CJD95" s="191"/>
      <c r="CJE95" s="191"/>
      <c r="CJF95" s="191"/>
      <c r="CJG95" s="191"/>
      <c r="CJH95" s="191"/>
      <c r="CJI95" s="191"/>
      <c r="CJJ95" s="191"/>
      <c r="CJK95" s="191"/>
      <c r="CJL95" s="191"/>
      <c r="CJM95" s="191"/>
      <c r="CJN95" s="191"/>
      <c r="CJO95" s="191"/>
      <c r="CJP95" s="191"/>
      <c r="CJQ95" s="191"/>
      <c r="CJR95" s="191"/>
      <c r="CJS95" s="191"/>
      <c r="CJT95" s="191"/>
      <c r="CJU95" s="191"/>
      <c r="CJV95" s="191"/>
      <c r="CJW95" s="191"/>
      <c r="CJX95" s="191"/>
      <c r="CJY95" s="191"/>
      <c r="CJZ95" s="191"/>
      <c r="CKA95" s="191"/>
      <c r="CKB95" s="191"/>
      <c r="CKC95" s="191"/>
      <c r="CKD95" s="191"/>
      <c r="CKE95" s="191"/>
      <c r="CKF95" s="191"/>
      <c r="CKG95" s="191"/>
      <c r="CKH95" s="191"/>
      <c r="CKI95" s="191"/>
      <c r="CKJ95" s="191"/>
      <c r="CKK95" s="191"/>
      <c r="CKL95" s="191"/>
      <c r="CKM95" s="191"/>
      <c r="CKN95" s="191"/>
      <c r="CKO95" s="191"/>
      <c r="CKP95" s="191"/>
      <c r="CKQ95" s="191"/>
      <c r="CKR95" s="191"/>
      <c r="CKS95" s="191"/>
      <c r="CKT95" s="191"/>
      <c r="CKU95" s="191"/>
      <c r="CKV95" s="191"/>
      <c r="CKW95" s="191"/>
      <c r="CKX95" s="191"/>
      <c r="CKY95" s="191"/>
      <c r="CKZ95" s="191"/>
      <c r="CLA95" s="191"/>
      <c r="CLB95" s="191"/>
      <c r="CLC95" s="191"/>
      <c r="CLD95" s="191"/>
      <c r="CLE95" s="191"/>
      <c r="CLF95" s="191"/>
      <c r="CLG95" s="191"/>
      <c r="CLH95" s="191"/>
      <c r="CLI95" s="191"/>
      <c r="CLJ95" s="191"/>
      <c r="CLK95" s="191"/>
      <c r="CLL95" s="191"/>
      <c r="CLM95" s="191"/>
      <c r="CLN95" s="191"/>
      <c r="CLO95" s="191"/>
      <c r="CLP95" s="191"/>
      <c r="CLQ95" s="191"/>
      <c r="CLR95" s="191"/>
      <c r="CLS95" s="191"/>
      <c r="CLT95" s="191"/>
      <c r="CLU95" s="191"/>
      <c r="CLV95" s="191"/>
      <c r="CLW95" s="191"/>
      <c r="CLX95" s="191"/>
      <c r="CLY95" s="191"/>
      <c r="CLZ95" s="191"/>
      <c r="CMA95" s="191"/>
      <c r="CMB95" s="191"/>
      <c r="CMC95" s="191"/>
      <c r="CMD95" s="191"/>
      <c r="CME95" s="191"/>
      <c r="CMF95" s="191"/>
      <c r="CMG95" s="191"/>
      <c r="CMH95" s="191"/>
      <c r="CMI95" s="191"/>
      <c r="CMJ95" s="191"/>
      <c r="CMK95" s="191"/>
      <c r="CML95" s="191"/>
      <c r="CMM95" s="191"/>
      <c r="CMN95" s="191"/>
      <c r="CMO95" s="191"/>
      <c r="CMP95" s="191"/>
      <c r="CMQ95" s="191"/>
      <c r="CMR95" s="191"/>
      <c r="CMS95" s="191"/>
      <c r="CMT95" s="191"/>
      <c r="CMU95" s="191"/>
      <c r="CMV95" s="191"/>
      <c r="CMW95" s="191"/>
      <c r="CMX95" s="191"/>
      <c r="CMY95" s="191"/>
      <c r="CMZ95" s="191"/>
      <c r="CNA95" s="191"/>
      <c r="CNB95" s="191"/>
      <c r="CNC95" s="191"/>
      <c r="CND95" s="191"/>
      <c r="CNE95" s="191"/>
      <c r="CNF95" s="191"/>
      <c r="CNG95" s="191"/>
      <c r="CNH95" s="191"/>
      <c r="CNI95" s="191"/>
      <c r="CNJ95" s="191"/>
      <c r="CNK95" s="191"/>
      <c r="CNL95" s="191"/>
      <c r="CNM95" s="191"/>
      <c r="CNN95" s="191"/>
      <c r="CNO95" s="191"/>
      <c r="CNP95" s="191"/>
      <c r="CNQ95" s="191"/>
      <c r="CNR95" s="191"/>
      <c r="CNS95" s="191"/>
      <c r="CNT95" s="191"/>
      <c r="CNU95" s="191"/>
      <c r="CNV95" s="191"/>
      <c r="CNW95" s="191"/>
      <c r="CNX95" s="191"/>
      <c r="CNY95" s="191"/>
      <c r="CNZ95" s="191"/>
      <c r="COA95" s="191"/>
      <c r="COB95" s="191"/>
      <c r="COC95" s="191"/>
      <c r="COD95" s="191"/>
      <c r="COE95" s="191"/>
      <c r="COF95" s="191"/>
      <c r="COG95" s="191"/>
      <c r="COH95" s="191"/>
      <c r="COI95" s="191"/>
      <c r="COJ95" s="191"/>
      <c r="COK95" s="191"/>
      <c r="COL95" s="191"/>
      <c r="COM95" s="191"/>
      <c r="CON95" s="191"/>
      <c r="COO95" s="191"/>
      <c r="COP95" s="191"/>
      <c r="COQ95" s="191"/>
      <c r="COR95" s="191"/>
      <c r="COS95" s="191"/>
      <c r="COT95" s="191"/>
      <c r="COU95" s="191"/>
      <c r="COV95" s="191"/>
      <c r="COW95" s="191"/>
      <c r="COX95" s="191"/>
      <c r="COY95" s="191"/>
      <c r="COZ95" s="191"/>
      <c r="CPA95" s="191"/>
      <c r="CPB95" s="191"/>
      <c r="CPC95" s="191"/>
      <c r="CPD95" s="191"/>
      <c r="CPE95" s="191"/>
      <c r="CPF95" s="191"/>
      <c r="CPG95" s="191"/>
      <c r="CPH95" s="191"/>
      <c r="CPI95" s="191"/>
      <c r="CPJ95" s="191"/>
      <c r="CPK95" s="191"/>
      <c r="CPL95" s="191"/>
      <c r="CPM95" s="191"/>
      <c r="CPN95" s="191"/>
      <c r="CPO95" s="191"/>
      <c r="CPP95" s="191"/>
      <c r="CPQ95" s="191"/>
      <c r="CPR95" s="191"/>
      <c r="CPS95" s="191"/>
      <c r="CPT95" s="191"/>
      <c r="CPU95" s="191"/>
      <c r="CPV95" s="191"/>
      <c r="CPW95" s="191"/>
      <c r="CPX95" s="191"/>
      <c r="CPY95" s="191"/>
      <c r="CPZ95" s="191"/>
      <c r="CQA95" s="191"/>
      <c r="CQB95" s="191"/>
      <c r="CQC95" s="191"/>
      <c r="CQD95" s="191"/>
      <c r="CQE95" s="191"/>
      <c r="CQF95" s="191"/>
      <c r="CQG95" s="191"/>
      <c r="CQH95" s="191"/>
      <c r="CQI95" s="191"/>
      <c r="CQJ95" s="191"/>
      <c r="CQK95" s="191"/>
      <c r="CQL95" s="191"/>
      <c r="CQM95" s="191"/>
      <c r="CQN95" s="191"/>
      <c r="CQO95" s="191"/>
      <c r="CQP95" s="191"/>
      <c r="CQQ95" s="191"/>
      <c r="CQR95" s="191"/>
      <c r="CQS95" s="191"/>
      <c r="CQT95" s="191"/>
      <c r="CQU95" s="191"/>
      <c r="CQV95" s="191"/>
      <c r="CQW95" s="191"/>
      <c r="CQX95" s="191"/>
      <c r="CQY95" s="191"/>
      <c r="CQZ95" s="191"/>
      <c r="CRA95" s="191"/>
      <c r="CRB95" s="191"/>
      <c r="CRC95" s="191"/>
      <c r="CRD95" s="191"/>
      <c r="CRE95" s="191"/>
      <c r="CRF95" s="191"/>
      <c r="CRG95" s="191"/>
      <c r="CRH95" s="191"/>
      <c r="CRI95" s="191"/>
      <c r="CRJ95" s="191"/>
      <c r="CRK95" s="191"/>
      <c r="CRL95" s="191"/>
      <c r="CRM95" s="191"/>
      <c r="CRN95" s="191"/>
      <c r="CRO95" s="191"/>
      <c r="CRP95" s="191"/>
      <c r="CRQ95" s="191"/>
      <c r="CRR95" s="191"/>
      <c r="CRS95" s="191"/>
      <c r="CRT95" s="191"/>
      <c r="CRU95" s="191"/>
      <c r="CRV95" s="191"/>
      <c r="CRW95" s="191"/>
      <c r="CRX95" s="191"/>
      <c r="CRY95" s="191"/>
      <c r="CRZ95" s="191"/>
      <c r="CSA95" s="191"/>
      <c r="CSB95" s="191"/>
      <c r="CSC95" s="191"/>
      <c r="CSD95" s="191"/>
      <c r="CSE95" s="191"/>
      <c r="CSF95" s="191"/>
      <c r="CSG95" s="191"/>
      <c r="CSH95" s="191"/>
      <c r="CSI95" s="191"/>
      <c r="CSJ95" s="191"/>
      <c r="CSK95" s="191"/>
      <c r="CSL95" s="191"/>
      <c r="CSM95" s="191"/>
      <c r="CSN95" s="191"/>
      <c r="CSO95" s="191"/>
      <c r="CSP95" s="191"/>
      <c r="CSQ95" s="191"/>
      <c r="CSR95" s="191"/>
      <c r="CSS95" s="191"/>
      <c r="CST95" s="191"/>
      <c r="CSU95" s="191"/>
      <c r="CSV95" s="191"/>
      <c r="CSW95" s="191"/>
      <c r="CSX95" s="191"/>
      <c r="CSY95" s="191"/>
      <c r="CSZ95" s="191"/>
      <c r="CTA95" s="191"/>
      <c r="CTB95" s="191"/>
      <c r="CTC95" s="191"/>
      <c r="CTD95" s="191"/>
      <c r="CTE95" s="191"/>
      <c r="CTF95" s="191"/>
      <c r="CTG95" s="191"/>
      <c r="CTH95" s="191"/>
      <c r="CTI95" s="191"/>
      <c r="CTJ95" s="191"/>
      <c r="CTK95" s="191"/>
      <c r="CTL95" s="191"/>
      <c r="CTM95" s="191"/>
      <c r="CTN95" s="191"/>
      <c r="CTO95" s="191"/>
      <c r="CTP95" s="191"/>
      <c r="CTQ95" s="191"/>
      <c r="CTR95" s="191"/>
      <c r="CTS95" s="191"/>
      <c r="CTT95" s="191"/>
      <c r="CTU95" s="191"/>
      <c r="CTV95" s="191"/>
      <c r="CTW95" s="191"/>
      <c r="CTX95" s="191"/>
      <c r="CTY95" s="191"/>
      <c r="CTZ95" s="191"/>
      <c r="CUA95" s="191"/>
      <c r="CUB95" s="191"/>
      <c r="CUC95" s="191"/>
      <c r="CUD95" s="191"/>
      <c r="CUE95" s="191"/>
      <c r="CUF95" s="191"/>
      <c r="CUG95" s="191"/>
      <c r="CUH95" s="191"/>
      <c r="CUI95" s="191"/>
      <c r="CUJ95" s="191"/>
      <c r="CUK95" s="191"/>
      <c r="CUL95" s="191"/>
      <c r="CUM95" s="191"/>
      <c r="CUN95" s="191"/>
      <c r="CUO95" s="191"/>
      <c r="CUP95" s="191"/>
      <c r="CUQ95" s="191"/>
      <c r="CUR95" s="191"/>
      <c r="CUS95" s="191"/>
      <c r="CUT95" s="191"/>
      <c r="CUU95" s="191"/>
      <c r="CUV95" s="191"/>
      <c r="CUW95" s="191"/>
      <c r="CUX95" s="191"/>
      <c r="CUY95" s="191"/>
      <c r="CUZ95" s="191"/>
      <c r="CVA95" s="191"/>
      <c r="CVB95" s="191"/>
      <c r="CVC95" s="191"/>
      <c r="CVD95" s="191"/>
      <c r="CVE95" s="191"/>
      <c r="CVF95" s="191"/>
      <c r="CVG95" s="191"/>
      <c r="CVH95" s="191"/>
      <c r="CVI95" s="191"/>
      <c r="CVJ95" s="191"/>
      <c r="CVK95" s="191"/>
      <c r="CVL95" s="191"/>
      <c r="CVM95" s="191"/>
      <c r="CVN95" s="191"/>
      <c r="CVO95" s="191"/>
      <c r="CVP95" s="191"/>
      <c r="CVQ95" s="191"/>
      <c r="CVR95" s="191"/>
      <c r="CVS95" s="191"/>
      <c r="CVT95" s="191"/>
      <c r="CVU95" s="191"/>
      <c r="CVV95" s="191"/>
      <c r="CVW95" s="191"/>
      <c r="CVX95" s="191"/>
      <c r="CVY95" s="191"/>
      <c r="CVZ95" s="191"/>
      <c r="CWA95" s="191"/>
      <c r="CWB95" s="191"/>
      <c r="CWC95" s="191"/>
      <c r="CWD95" s="191"/>
      <c r="CWE95" s="191"/>
      <c r="CWF95" s="191"/>
      <c r="CWG95" s="191"/>
      <c r="CWH95" s="191"/>
      <c r="CWI95" s="191"/>
      <c r="CWJ95" s="191"/>
      <c r="CWK95" s="191"/>
      <c r="CWL95" s="191"/>
      <c r="CWM95" s="191"/>
      <c r="CWN95" s="191"/>
      <c r="CWO95" s="191"/>
      <c r="CWP95" s="191"/>
      <c r="CWQ95" s="191"/>
      <c r="CWR95" s="191"/>
      <c r="CWS95" s="191"/>
      <c r="CWT95" s="191"/>
      <c r="CWU95" s="191"/>
      <c r="CWV95" s="191"/>
      <c r="CWW95" s="191"/>
      <c r="CWX95" s="191"/>
      <c r="CWY95" s="191"/>
      <c r="CWZ95" s="191"/>
      <c r="CXA95" s="191"/>
      <c r="CXB95" s="191"/>
      <c r="CXC95" s="191"/>
      <c r="CXD95" s="191"/>
      <c r="CXE95" s="191"/>
      <c r="CXF95" s="191"/>
      <c r="CXG95" s="191"/>
      <c r="CXH95" s="191"/>
      <c r="CXI95" s="191"/>
      <c r="CXJ95" s="191"/>
      <c r="CXK95" s="191"/>
      <c r="CXL95" s="191"/>
      <c r="CXM95" s="191"/>
      <c r="CXN95" s="191"/>
      <c r="CXO95" s="191"/>
      <c r="CXP95" s="191"/>
      <c r="CXQ95" s="191"/>
      <c r="CXR95" s="191"/>
      <c r="CXS95" s="191"/>
      <c r="CXT95" s="191"/>
      <c r="CXU95" s="191"/>
      <c r="CXV95" s="191"/>
      <c r="CXW95" s="191"/>
      <c r="CXX95" s="191"/>
      <c r="CXY95" s="191"/>
      <c r="CXZ95" s="191"/>
      <c r="CYA95" s="191"/>
      <c r="CYB95" s="191"/>
      <c r="CYC95" s="191"/>
      <c r="CYD95" s="191"/>
      <c r="CYE95" s="191"/>
      <c r="CYF95" s="191"/>
      <c r="CYG95" s="191"/>
      <c r="CYH95" s="191"/>
      <c r="CYI95" s="191"/>
      <c r="CYJ95" s="191"/>
      <c r="CYK95" s="191"/>
      <c r="CYL95" s="191"/>
      <c r="CYM95" s="191"/>
      <c r="CYN95" s="191"/>
      <c r="CYO95" s="191"/>
      <c r="CYP95" s="191"/>
      <c r="CYQ95" s="191"/>
      <c r="CYR95" s="191"/>
      <c r="CYS95" s="191"/>
      <c r="CYT95" s="191"/>
      <c r="CYU95" s="191"/>
      <c r="CYV95" s="191"/>
      <c r="CYW95" s="191"/>
      <c r="CYX95" s="191"/>
      <c r="CYY95" s="191"/>
      <c r="CYZ95" s="191"/>
      <c r="CZA95" s="191"/>
      <c r="CZB95" s="191"/>
      <c r="CZC95" s="191"/>
      <c r="CZD95" s="191"/>
      <c r="CZE95" s="191"/>
      <c r="CZF95" s="191"/>
      <c r="CZG95" s="191"/>
      <c r="CZH95" s="191"/>
      <c r="CZI95" s="191"/>
      <c r="CZJ95" s="191"/>
      <c r="CZK95" s="191"/>
      <c r="CZL95" s="191"/>
      <c r="CZM95" s="191"/>
      <c r="CZN95" s="191"/>
      <c r="CZO95" s="191"/>
      <c r="CZP95" s="191"/>
      <c r="CZQ95" s="191"/>
      <c r="CZR95" s="191"/>
      <c r="CZS95" s="191"/>
      <c r="CZT95" s="191"/>
      <c r="CZU95" s="191"/>
      <c r="CZV95" s="191"/>
      <c r="CZW95" s="191"/>
      <c r="CZX95" s="191"/>
      <c r="CZY95" s="191"/>
      <c r="CZZ95" s="191"/>
      <c r="DAA95" s="191"/>
      <c r="DAB95" s="191"/>
      <c r="DAC95" s="191"/>
      <c r="DAD95" s="191"/>
      <c r="DAE95" s="191"/>
      <c r="DAF95" s="191"/>
      <c r="DAG95" s="191"/>
      <c r="DAH95" s="191"/>
      <c r="DAI95" s="191"/>
      <c r="DAJ95" s="191"/>
      <c r="DAK95" s="191"/>
      <c r="DAL95" s="191"/>
      <c r="DAM95" s="191"/>
      <c r="DAN95" s="191"/>
      <c r="DAO95" s="191"/>
      <c r="DAP95" s="191"/>
      <c r="DAQ95" s="191"/>
      <c r="DAR95" s="191"/>
      <c r="DAS95" s="191"/>
      <c r="DAT95" s="191"/>
      <c r="DAU95" s="191"/>
      <c r="DAV95" s="191"/>
      <c r="DAW95" s="191"/>
      <c r="DAX95" s="191"/>
      <c r="DAY95" s="191"/>
      <c r="DAZ95" s="191"/>
      <c r="DBA95" s="191"/>
      <c r="DBB95" s="191"/>
      <c r="DBC95" s="191"/>
      <c r="DBD95" s="191"/>
      <c r="DBE95" s="191"/>
      <c r="DBF95" s="191"/>
      <c r="DBG95" s="191"/>
      <c r="DBH95" s="191"/>
      <c r="DBI95" s="191"/>
      <c r="DBJ95" s="191"/>
      <c r="DBK95" s="191"/>
      <c r="DBL95" s="191"/>
      <c r="DBM95" s="191"/>
      <c r="DBN95" s="191"/>
      <c r="DBO95" s="191"/>
      <c r="DBP95" s="191"/>
      <c r="DBQ95" s="191"/>
      <c r="DBR95" s="191"/>
      <c r="DBS95" s="191"/>
      <c r="DBT95" s="191"/>
      <c r="DBU95" s="191"/>
      <c r="DBV95" s="191"/>
      <c r="DBW95" s="191"/>
      <c r="DBX95" s="191"/>
      <c r="DBY95" s="191"/>
      <c r="DBZ95" s="191"/>
      <c r="DCA95" s="191"/>
      <c r="DCB95" s="191"/>
      <c r="DCC95" s="191"/>
      <c r="DCD95" s="191"/>
      <c r="DCE95" s="191"/>
      <c r="DCF95" s="191"/>
      <c r="DCG95" s="191"/>
      <c r="DCH95" s="191"/>
      <c r="DCI95" s="191"/>
      <c r="DCJ95" s="191"/>
      <c r="DCK95" s="191"/>
      <c r="DCL95" s="191"/>
      <c r="DCM95" s="191"/>
      <c r="DCN95" s="191"/>
      <c r="DCO95" s="191"/>
      <c r="DCP95" s="191"/>
      <c r="DCQ95" s="191"/>
      <c r="DCR95" s="191"/>
      <c r="DCS95" s="191"/>
      <c r="DCT95" s="191"/>
      <c r="DCU95" s="191"/>
      <c r="DCV95" s="191"/>
      <c r="DCW95" s="191"/>
      <c r="DCX95" s="191"/>
      <c r="DCY95" s="191"/>
      <c r="DCZ95" s="191"/>
      <c r="DDA95" s="191"/>
      <c r="DDB95" s="191"/>
      <c r="DDC95" s="191"/>
      <c r="DDD95" s="191"/>
      <c r="DDE95" s="191"/>
      <c r="DDF95" s="191"/>
      <c r="DDG95" s="191"/>
      <c r="DDH95" s="191"/>
      <c r="DDI95" s="191"/>
      <c r="DDJ95" s="191"/>
      <c r="DDK95" s="191"/>
      <c r="DDL95" s="191"/>
      <c r="DDM95" s="191"/>
      <c r="DDN95" s="191"/>
      <c r="DDO95" s="191"/>
      <c r="DDP95" s="191"/>
      <c r="DDQ95" s="191"/>
      <c r="DDR95" s="191"/>
      <c r="DDS95" s="191"/>
      <c r="DDT95" s="191"/>
      <c r="DDU95" s="191"/>
      <c r="DDV95" s="191"/>
      <c r="DDW95" s="191"/>
      <c r="DDX95" s="191"/>
      <c r="DDY95" s="191"/>
      <c r="DDZ95" s="191"/>
      <c r="DEA95" s="191"/>
      <c r="DEB95" s="191"/>
      <c r="DEC95" s="191"/>
      <c r="DED95" s="191"/>
      <c r="DEE95" s="191"/>
      <c r="DEF95" s="191"/>
      <c r="DEG95" s="191"/>
      <c r="DEH95" s="191"/>
      <c r="DEI95" s="191"/>
      <c r="DEJ95" s="191"/>
      <c r="DEK95" s="191"/>
      <c r="DEL95" s="191"/>
      <c r="DEM95" s="191"/>
      <c r="DEN95" s="191"/>
      <c r="DEO95" s="191"/>
      <c r="DEP95" s="191"/>
      <c r="DEQ95" s="191"/>
      <c r="DER95" s="191"/>
      <c r="DES95" s="191"/>
      <c r="DET95" s="191"/>
      <c r="DEU95" s="191"/>
      <c r="DEV95" s="191"/>
      <c r="DEW95" s="191"/>
      <c r="DEX95" s="191"/>
      <c r="DEY95" s="191"/>
      <c r="DEZ95" s="191"/>
      <c r="DFA95" s="191"/>
      <c r="DFB95" s="191"/>
      <c r="DFC95" s="191"/>
      <c r="DFD95" s="191"/>
      <c r="DFE95" s="191"/>
      <c r="DFF95" s="191"/>
      <c r="DFG95" s="191"/>
      <c r="DFH95" s="191"/>
      <c r="DFI95" s="191"/>
      <c r="DFJ95" s="191"/>
      <c r="DFK95" s="191"/>
      <c r="DFL95" s="191"/>
      <c r="DFM95" s="191"/>
      <c r="DFN95" s="191"/>
      <c r="DFO95" s="191"/>
      <c r="DFP95" s="191"/>
      <c r="DFQ95" s="191"/>
      <c r="DFR95" s="191"/>
      <c r="DFS95" s="191"/>
      <c r="DFT95" s="191"/>
      <c r="DFU95" s="191"/>
      <c r="DFV95" s="191"/>
      <c r="DFW95" s="191"/>
      <c r="DFX95" s="191"/>
      <c r="DFY95" s="191"/>
      <c r="DFZ95" s="191"/>
      <c r="DGA95" s="191"/>
      <c r="DGB95" s="191"/>
      <c r="DGC95" s="191"/>
      <c r="DGD95" s="191"/>
      <c r="DGE95" s="191"/>
      <c r="DGF95" s="191"/>
      <c r="DGG95" s="191"/>
      <c r="DGH95" s="191"/>
      <c r="DGI95" s="191"/>
      <c r="DGJ95" s="191"/>
      <c r="DGK95" s="191"/>
      <c r="DGL95" s="191"/>
      <c r="DGM95" s="191"/>
      <c r="DGN95" s="191"/>
      <c r="DGO95" s="191"/>
      <c r="DGP95" s="191"/>
      <c r="DGQ95" s="191"/>
      <c r="DGR95" s="191"/>
      <c r="DGS95" s="191"/>
      <c r="DGT95" s="191"/>
      <c r="DGU95" s="191"/>
      <c r="DGV95" s="191"/>
      <c r="DGW95" s="191"/>
      <c r="DGX95" s="191"/>
      <c r="DGY95" s="191"/>
      <c r="DGZ95" s="191"/>
      <c r="DHA95" s="191"/>
      <c r="DHB95" s="191"/>
      <c r="DHC95" s="191"/>
      <c r="DHD95" s="191"/>
      <c r="DHE95" s="191"/>
      <c r="DHF95" s="191"/>
      <c r="DHG95" s="191"/>
      <c r="DHH95" s="191"/>
      <c r="DHI95" s="191"/>
      <c r="DHJ95" s="191"/>
      <c r="DHK95" s="191"/>
      <c r="DHL95" s="191"/>
      <c r="DHM95" s="191"/>
      <c r="DHN95" s="191"/>
      <c r="DHO95" s="191"/>
      <c r="DHP95" s="191"/>
      <c r="DHQ95" s="191"/>
      <c r="DHR95" s="191"/>
      <c r="DHS95" s="191"/>
      <c r="DHT95" s="191"/>
      <c r="DHU95" s="191"/>
      <c r="DHV95" s="191"/>
      <c r="DHW95" s="191"/>
      <c r="DHX95" s="191"/>
      <c r="DHY95" s="191"/>
      <c r="DHZ95" s="191"/>
      <c r="DIA95" s="191"/>
      <c r="DIB95" s="191"/>
      <c r="DIC95" s="191"/>
      <c r="DID95" s="191"/>
      <c r="DIE95" s="191"/>
      <c r="DIF95" s="191"/>
      <c r="DIG95" s="191"/>
      <c r="DIH95" s="191"/>
      <c r="DII95" s="191"/>
      <c r="DIJ95" s="191"/>
      <c r="DIK95" s="191"/>
      <c r="DIL95" s="191"/>
      <c r="DIM95" s="191"/>
      <c r="DIN95" s="191"/>
      <c r="DIO95" s="191"/>
      <c r="DIP95" s="191"/>
      <c r="DIQ95" s="191"/>
      <c r="DIR95" s="191"/>
      <c r="DIS95" s="191"/>
      <c r="DIT95" s="191"/>
      <c r="DIU95" s="191"/>
      <c r="DIV95" s="191"/>
      <c r="DIW95" s="191"/>
      <c r="DIX95" s="191"/>
      <c r="DIY95" s="191"/>
      <c r="DIZ95" s="191"/>
      <c r="DJA95" s="191"/>
      <c r="DJB95" s="191"/>
      <c r="DJC95" s="191"/>
      <c r="DJD95" s="191"/>
      <c r="DJE95" s="191"/>
      <c r="DJF95" s="191"/>
      <c r="DJG95" s="191"/>
      <c r="DJH95" s="191"/>
      <c r="DJI95" s="191"/>
      <c r="DJJ95" s="191"/>
      <c r="DJK95" s="191"/>
      <c r="DJL95" s="191"/>
      <c r="DJM95" s="191"/>
      <c r="DJN95" s="191"/>
      <c r="DJO95" s="191"/>
      <c r="DJP95" s="191"/>
      <c r="DJQ95" s="191"/>
      <c r="DJR95" s="191"/>
      <c r="DJS95" s="191"/>
      <c r="DJT95" s="191"/>
      <c r="DJU95" s="191"/>
      <c r="DJV95" s="191"/>
      <c r="DJW95" s="191"/>
      <c r="DJX95" s="191"/>
      <c r="DJY95" s="191"/>
      <c r="DJZ95" s="191"/>
      <c r="DKA95" s="191"/>
      <c r="DKB95" s="191"/>
      <c r="DKC95" s="191"/>
      <c r="DKD95" s="191"/>
      <c r="DKE95" s="191"/>
      <c r="DKF95" s="191"/>
      <c r="DKG95" s="191"/>
      <c r="DKH95" s="191"/>
      <c r="DKI95" s="191"/>
      <c r="DKJ95" s="191"/>
      <c r="DKK95" s="191"/>
      <c r="DKL95" s="191"/>
      <c r="DKM95" s="191"/>
      <c r="DKN95" s="191"/>
      <c r="DKO95" s="191"/>
      <c r="DKP95" s="191"/>
      <c r="DKQ95" s="191"/>
      <c r="DKR95" s="191"/>
      <c r="DKS95" s="191"/>
      <c r="DKT95" s="191"/>
      <c r="DKU95" s="191"/>
      <c r="DKV95" s="191"/>
      <c r="DKW95" s="191"/>
      <c r="DKX95" s="191"/>
      <c r="DKY95" s="191"/>
      <c r="DKZ95" s="191"/>
      <c r="DLA95" s="191"/>
      <c r="DLB95" s="191"/>
      <c r="DLC95" s="191"/>
      <c r="DLD95" s="191"/>
      <c r="DLE95" s="191"/>
      <c r="DLF95" s="191"/>
      <c r="DLG95" s="191"/>
      <c r="DLH95" s="191"/>
      <c r="DLI95" s="191"/>
      <c r="DLJ95" s="191"/>
      <c r="DLK95" s="191"/>
      <c r="DLL95" s="191"/>
      <c r="DLM95" s="191"/>
      <c r="DLN95" s="191"/>
      <c r="DLO95" s="191"/>
      <c r="DLP95" s="191"/>
      <c r="DLQ95" s="191"/>
      <c r="DLR95" s="191"/>
      <c r="DLS95" s="191"/>
      <c r="DLT95" s="191"/>
      <c r="DLU95" s="191"/>
      <c r="DLV95" s="191"/>
      <c r="DLW95" s="191"/>
      <c r="DLX95" s="191"/>
      <c r="DLY95" s="191"/>
      <c r="DLZ95" s="191"/>
      <c r="DMA95" s="191"/>
      <c r="DMB95" s="191"/>
      <c r="DMC95" s="191"/>
      <c r="DMD95" s="191"/>
      <c r="DME95" s="191"/>
      <c r="DMF95" s="191"/>
      <c r="DMG95" s="191"/>
      <c r="DMH95" s="191"/>
      <c r="DMI95" s="191"/>
      <c r="DMJ95" s="191"/>
      <c r="DMK95" s="191"/>
      <c r="DML95" s="191"/>
      <c r="DMM95" s="191"/>
      <c r="DMN95" s="191"/>
      <c r="DMO95" s="191"/>
      <c r="DMP95" s="191"/>
      <c r="DMQ95" s="191"/>
      <c r="DMR95" s="191"/>
      <c r="DMS95" s="191"/>
      <c r="DMT95" s="191"/>
      <c r="DMU95" s="191"/>
      <c r="DMV95" s="191"/>
      <c r="DMW95" s="191"/>
      <c r="DMX95" s="191"/>
      <c r="DMY95" s="191"/>
      <c r="DMZ95" s="191"/>
      <c r="DNA95" s="191"/>
      <c r="DNB95" s="191"/>
      <c r="DNC95" s="191"/>
      <c r="DND95" s="191"/>
      <c r="DNE95" s="191"/>
      <c r="DNF95" s="191"/>
      <c r="DNG95" s="191"/>
      <c r="DNH95" s="191"/>
      <c r="DNI95" s="191"/>
      <c r="DNJ95" s="191"/>
      <c r="DNK95" s="191"/>
      <c r="DNL95" s="191"/>
      <c r="DNM95" s="191"/>
      <c r="DNN95" s="191"/>
      <c r="DNO95" s="191"/>
      <c r="DNP95" s="191"/>
      <c r="DNQ95" s="191"/>
      <c r="DNR95" s="191"/>
      <c r="DNS95" s="191"/>
      <c r="DNT95" s="191"/>
      <c r="DNU95" s="191"/>
      <c r="DNV95" s="191"/>
      <c r="DNW95" s="191"/>
      <c r="DNX95" s="191"/>
      <c r="DNY95" s="191"/>
      <c r="DNZ95" s="191"/>
      <c r="DOA95" s="191"/>
      <c r="DOB95" s="191"/>
      <c r="DOC95" s="191"/>
      <c r="DOD95" s="191"/>
      <c r="DOE95" s="191"/>
      <c r="DOF95" s="191"/>
      <c r="DOG95" s="191"/>
      <c r="DOH95" s="191"/>
      <c r="DOI95" s="191"/>
      <c r="DOJ95" s="191"/>
      <c r="DOK95" s="191"/>
      <c r="DOL95" s="191"/>
      <c r="DOM95" s="191"/>
      <c r="DON95" s="191"/>
      <c r="DOO95" s="191"/>
      <c r="DOP95" s="191"/>
      <c r="DOQ95" s="191"/>
      <c r="DOR95" s="191"/>
      <c r="DOS95" s="191"/>
      <c r="DOT95" s="191"/>
      <c r="DOU95" s="191"/>
      <c r="DOV95" s="191"/>
      <c r="DOW95" s="191"/>
      <c r="DOX95" s="191"/>
      <c r="DOY95" s="191"/>
      <c r="DOZ95" s="191"/>
      <c r="DPA95" s="191"/>
      <c r="DPB95" s="191"/>
      <c r="DPC95" s="191"/>
      <c r="DPD95" s="191"/>
      <c r="DPE95" s="191"/>
      <c r="DPF95" s="191"/>
      <c r="DPG95" s="191"/>
      <c r="DPH95" s="191"/>
      <c r="DPI95" s="191"/>
      <c r="DPJ95" s="191"/>
      <c r="DPK95" s="191"/>
      <c r="DPL95" s="191"/>
      <c r="DPM95" s="191"/>
      <c r="DPN95" s="191"/>
      <c r="DPO95" s="191"/>
      <c r="DPP95" s="191"/>
      <c r="DPQ95" s="191"/>
      <c r="DPR95" s="191"/>
      <c r="DPS95" s="191"/>
      <c r="DPT95" s="191"/>
      <c r="DPU95" s="191"/>
      <c r="DPV95" s="191"/>
      <c r="DPW95" s="191"/>
      <c r="DPX95" s="191"/>
      <c r="DPY95" s="191"/>
      <c r="DPZ95" s="191"/>
      <c r="DQA95" s="191"/>
      <c r="DQB95" s="191"/>
      <c r="DQC95" s="191"/>
      <c r="DQD95" s="191"/>
      <c r="DQE95" s="191"/>
      <c r="DQF95" s="191"/>
      <c r="DQG95" s="191"/>
      <c r="DQH95" s="191"/>
      <c r="DQI95" s="191"/>
      <c r="DQJ95" s="191"/>
      <c r="DQK95" s="191"/>
      <c r="DQL95" s="191"/>
      <c r="DQM95" s="191"/>
      <c r="DQN95" s="191"/>
      <c r="DQO95" s="191"/>
      <c r="DQP95" s="191"/>
      <c r="DQQ95" s="191"/>
      <c r="DQR95" s="191"/>
      <c r="DQS95" s="191"/>
      <c r="DQT95" s="191"/>
      <c r="DQU95" s="191"/>
      <c r="DQV95" s="191"/>
      <c r="DQW95" s="191"/>
      <c r="DQX95" s="191"/>
      <c r="DQY95" s="191"/>
      <c r="DQZ95" s="191"/>
      <c r="DRA95" s="191"/>
      <c r="DRB95" s="191"/>
      <c r="DRC95" s="191"/>
      <c r="DRD95" s="191"/>
      <c r="DRE95" s="191"/>
      <c r="DRF95" s="191"/>
      <c r="DRG95" s="191"/>
      <c r="DRH95" s="191"/>
      <c r="DRI95" s="191"/>
      <c r="DRJ95" s="191"/>
      <c r="DRK95" s="191"/>
      <c r="DRL95" s="191"/>
      <c r="DRM95" s="191"/>
      <c r="DRN95" s="191"/>
      <c r="DRO95" s="191"/>
      <c r="DRP95" s="191"/>
      <c r="DRQ95" s="191"/>
      <c r="DRR95" s="191"/>
      <c r="DRS95" s="191"/>
      <c r="DRT95" s="191"/>
      <c r="DRU95" s="191"/>
      <c r="DRV95" s="191"/>
      <c r="DRW95" s="191"/>
      <c r="DRX95" s="191"/>
      <c r="DRY95" s="191"/>
      <c r="DRZ95" s="191"/>
      <c r="DSA95" s="191"/>
      <c r="DSB95" s="191"/>
      <c r="DSC95" s="191"/>
      <c r="DSD95" s="191"/>
      <c r="DSE95" s="191"/>
      <c r="DSF95" s="191"/>
      <c r="DSG95" s="191"/>
      <c r="DSH95" s="191"/>
      <c r="DSI95" s="191"/>
      <c r="DSJ95" s="191"/>
      <c r="DSK95" s="191"/>
      <c r="DSL95" s="191"/>
      <c r="DSM95" s="191"/>
      <c r="DSN95" s="191"/>
      <c r="DSO95" s="191"/>
      <c r="DSP95" s="191"/>
      <c r="DSQ95" s="191"/>
      <c r="DSR95" s="191"/>
      <c r="DSS95" s="191"/>
      <c r="DST95" s="191"/>
      <c r="DSU95" s="191"/>
      <c r="DSV95" s="191"/>
      <c r="DSW95" s="191"/>
      <c r="DSX95" s="191"/>
      <c r="DSY95" s="191"/>
      <c r="DSZ95" s="191"/>
      <c r="DTA95" s="191"/>
      <c r="DTB95" s="191"/>
      <c r="DTC95" s="191"/>
      <c r="DTD95" s="191"/>
      <c r="DTE95" s="191"/>
      <c r="DTF95" s="191"/>
      <c r="DTG95" s="191"/>
      <c r="DTH95" s="191"/>
      <c r="DTI95" s="191"/>
      <c r="DTJ95" s="191"/>
      <c r="DTK95" s="191"/>
      <c r="DTL95" s="191"/>
      <c r="DTM95" s="191"/>
      <c r="DTN95" s="191"/>
      <c r="DTO95" s="191"/>
      <c r="DTP95" s="191"/>
      <c r="DTQ95" s="191"/>
      <c r="DTR95" s="191"/>
      <c r="DTS95" s="191"/>
      <c r="DTT95" s="191"/>
      <c r="DTU95" s="191"/>
      <c r="DTV95" s="191"/>
      <c r="DTW95" s="191"/>
      <c r="DTX95" s="191"/>
      <c r="DTY95" s="191"/>
      <c r="DTZ95" s="191"/>
      <c r="DUA95" s="191"/>
      <c r="DUB95" s="191"/>
      <c r="DUC95" s="191"/>
      <c r="DUD95" s="191"/>
      <c r="DUE95" s="191"/>
      <c r="DUF95" s="191"/>
      <c r="DUG95" s="191"/>
      <c r="DUH95" s="191"/>
      <c r="DUI95" s="191"/>
      <c r="DUJ95" s="191"/>
      <c r="DUK95" s="191"/>
      <c r="DUL95" s="191"/>
      <c r="DUM95" s="191"/>
      <c r="DUN95" s="191"/>
      <c r="DUO95" s="191"/>
      <c r="DUP95" s="191"/>
      <c r="DUQ95" s="191"/>
      <c r="DUR95" s="191"/>
      <c r="DUS95" s="191"/>
      <c r="DUT95" s="191"/>
      <c r="DUU95" s="191"/>
      <c r="DUV95" s="191"/>
      <c r="DUW95" s="191"/>
      <c r="DUX95" s="191"/>
      <c r="DUY95" s="191"/>
      <c r="DUZ95" s="191"/>
      <c r="DVA95" s="191"/>
      <c r="DVB95" s="191"/>
      <c r="DVC95" s="191"/>
      <c r="DVD95" s="191"/>
      <c r="DVE95" s="191"/>
      <c r="DVF95" s="191"/>
      <c r="DVG95" s="191"/>
      <c r="DVH95" s="191"/>
      <c r="DVI95" s="191"/>
      <c r="DVJ95" s="191"/>
      <c r="DVK95" s="191"/>
      <c r="DVL95" s="191"/>
      <c r="DVM95" s="191"/>
      <c r="DVN95" s="191"/>
      <c r="DVO95" s="191"/>
      <c r="DVP95" s="191"/>
      <c r="DVQ95" s="191"/>
      <c r="DVR95" s="191"/>
      <c r="DVS95" s="191"/>
      <c r="DVT95" s="191"/>
      <c r="DVU95" s="191"/>
      <c r="DVV95" s="191"/>
      <c r="DVW95" s="191"/>
      <c r="DVX95" s="191"/>
      <c r="DVY95" s="191"/>
      <c r="DVZ95" s="191"/>
      <c r="DWA95" s="191"/>
      <c r="DWB95" s="191"/>
      <c r="DWC95" s="191"/>
      <c r="DWD95" s="191"/>
      <c r="DWE95" s="191"/>
      <c r="DWF95" s="191"/>
      <c r="DWG95" s="191"/>
      <c r="DWH95" s="191"/>
      <c r="DWI95" s="191"/>
      <c r="DWJ95" s="191"/>
      <c r="DWK95" s="191"/>
      <c r="DWL95" s="191"/>
      <c r="DWM95" s="191"/>
      <c r="DWN95" s="191"/>
      <c r="DWO95" s="191"/>
      <c r="DWP95" s="191"/>
      <c r="DWQ95" s="191"/>
      <c r="DWR95" s="191"/>
      <c r="DWS95" s="191"/>
      <c r="DWT95" s="191"/>
      <c r="DWU95" s="191"/>
      <c r="DWV95" s="191"/>
      <c r="DWW95" s="191"/>
      <c r="DWX95" s="191"/>
      <c r="DWY95" s="191"/>
      <c r="DWZ95" s="191"/>
      <c r="DXA95" s="191"/>
      <c r="DXB95" s="191"/>
      <c r="DXC95" s="191"/>
      <c r="DXD95" s="191"/>
      <c r="DXE95" s="191"/>
      <c r="DXF95" s="191"/>
      <c r="DXG95" s="191"/>
      <c r="DXH95" s="191"/>
      <c r="DXI95" s="191"/>
      <c r="DXJ95" s="191"/>
      <c r="DXK95" s="191"/>
      <c r="DXL95" s="191"/>
      <c r="DXM95" s="191"/>
      <c r="DXN95" s="191"/>
      <c r="DXO95" s="191"/>
      <c r="DXP95" s="191"/>
      <c r="DXQ95" s="191"/>
      <c r="DXR95" s="191"/>
      <c r="DXS95" s="191"/>
      <c r="DXT95" s="191"/>
      <c r="DXU95" s="191"/>
      <c r="DXV95" s="191"/>
      <c r="DXW95" s="191"/>
      <c r="DXX95" s="191"/>
      <c r="DXY95" s="191"/>
      <c r="DXZ95" s="191"/>
      <c r="DYA95" s="191"/>
      <c r="DYB95" s="191"/>
      <c r="DYC95" s="191"/>
      <c r="DYD95" s="191"/>
      <c r="DYE95" s="191"/>
      <c r="DYF95" s="191"/>
      <c r="DYG95" s="191"/>
      <c r="DYH95" s="191"/>
      <c r="DYI95" s="191"/>
      <c r="DYJ95" s="191"/>
      <c r="DYK95" s="191"/>
      <c r="DYL95" s="191"/>
      <c r="DYM95" s="191"/>
      <c r="DYN95" s="191"/>
      <c r="DYO95" s="191"/>
      <c r="DYP95" s="191"/>
      <c r="DYQ95" s="191"/>
      <c r="DYR95" s="191"/>
      <c r="DYS95" s="191"/>
      <c r="DYT95" s="191"/>
      <c r="DYU95" s="191"/>
      <c r="DYV95" s="191"/>
      <c r="DYW95" s="191"/>
      <c r="DYX95" s="191"/>
      <c r="DYY95" s="191"/>
      <c r="DYZ95" s="191"/>
      <c r="DZA95" s="191"/>
      <c r="DZB95" s="191"/>
      <c r="DZC95" s="191"/>
      <c r="DZD95" s="191"/>
      <c r="DZE95" s="191"/>
      <c r="DZF95" s="191"/>
      <c r="DZG95" s="191"/>
      <c r="DZH95" s="191"/>
      <c r="DZI95" s="191"/>
      <c r="DZJ95" s="191"/>
      <c r="DZK95" s="191"/>
      <c r="DZL95" s="191"/>
      <c r="DZM95" s="191"/>
      <c r="DZN95" s="191"/>
      <c r="DZO95" s="191"/>
      <c r="DZP95" s="191"/>
      <c r="DZQ95" s="191"/>
      <c r="DZR95" s="191"/>
      <c r="DZS95" s="191"/>
      <c r="DZT95" s="191"/>
      <c r="DZU95" s="191"/>
      <c r="DZV95" s="191"/>
      <c r="DZW95" s="191"/>
      <c r="DZX95" s="191"/>
      <c r="DZY95" s="191"/>
      <c r="DZZ95" s="191"/>
      <c r="EAA95" s="191"/>
      <c r="EAB95" s="191"/>
      <c r="EAC95" s="191"/>
      <c r="EAD95" s="191"/>
      <c r="EAE95" s="191"/>
      <c r="EAF95" s="191"/>
      <c r="EAG95" s="191"/>
      <c r="EAH95" s="191"/>
      <c r="EAI95" s="191"/>
      <c r="EAJ95" s="191"/>
      <c r="EAK95" s="191"/>
      <c r="EAL95" s="191"/>
      <c r="EAM95" s="191"/>
      <c r="EAN95" s="191"/>
      <c r="EAO95" s="191"/>
      <c r="EAP95" s="191"/>
      <c r="EAQ95" s="191"/>
      <c r="EAR95" s="191"/>
      <c r="EAS95" s="191"/>
      <c r="EAT95" s="191"/>
      <c r="EAU95" s="191"/>
      <c r="EAV95" s="191"/>
      <c r="EAW95" s="191"/>
      <c r="EAX95" s="191"/>
      <c r="EAY95" s="191"/>
      <c r="EAZ95" s="191"/>
      <c r="EBA95" s="191"/>
      <c r="EBB95" s="191"/>
      <c r="EBC95" s="191"/>
      <c r="EBD95" s="191"/>
      <c r="EBE95" s="191"/>
      <c r="EBF95" s="191"/>
      <c r="EBG95" s="191"/>
      <c r="EBH95" s="191"/>
      <c r="EBI95" s="191"/>
      <c r="EBJ95" s="191"/>
      <c r="EBK95" s="191"/>
      <c r="EBL95" s="191"/>
      <c r="EBM95" s="191"/>
      <c r="EBN95" s="191"/>
      <c r="EBO95" s="191"/>
      <c r="EBP95" s="191"/>
      <c r="EBQ95" s="191"/>
      <c r="EBR95" s="191"/>
      <c r="EBS95" s="191"/>
      <c r="EBT95" s="191"/>
      <c r="EBU95" s="191"/>
      <c r="EBV95" s="191"/>
      <c r="EBW95" s="191"/>
      <c r="EBX95" s="191"/>
      <c r="EBY95" s="191"/>
      <c r="EBZ95" s="191"/>
      <c r="ECA95" s="191"/>
      <c r="ECB95" s="191"/>
      <c r="ECC95" s="191"/>
      <c r="ECD95" s="191"/>
      <c r="ECE95" s="191"/>
      <c r="ECF95" s="191"/>
      <c r="ECG95" s="191"/>
      <c r="ECH95" s="191"/>
      <c r="ECI95" s="191"/>
      <c r="ECJ95" s="191"/>
      <c r="ECK95" s="191"/>
      <c r="ECL95" s="191"/>
      <c r="ECM95" s="191"/>
      <c r="ECN95" s="191"/>
      <c r="ECO95" s="191"/>
      <c r="ECP95" s="191"/>
      <c r="ECQ95" s="191"/>
      <c r="ECR95" s="191"/>
      <c r="ECS95" s="191"/>
      <c r="ECT95" s="191"/>
      <c r="ECU95" s="191"/>
      <c r="ECV95" s="191"/>
      <c r="ECW95" s="191"/>
      <c r="ECX95" s="191"/>
      <c r="ECY95" s="191"/>
      <c r="ECZ95" s="191"/>
      <c r="EDA95" s="191"/>
      <c r="EDB95" s="191"/>
      <c r="EDC95" s="191"/>
      <c r="EDD95" s="191"/>
      <c r="EDE95" s="191"/>
      <c r="EDF95" s="191"/>
      <c r="EDG95" s="191"/>
      <c r="EDH95" s="191"/>
      <c r="EDI95" s="191"/>
      <c r="EDJ95" s="191"/>
      <c r="EDK95" s="191"/>
      <c r="EDL95" s="191"/>
      <c r="EDM95" s="191"/>
      <c r="EDN95" s="191"/>
      <c r="EDO95" s="191"/>
      <c r="EDP95" s="191"/>
      <c r="EDQ95" s="191"/>
      <c r="EDR95" s="191"/>
      <c r="EDS95" s="191"/>
      <c r="EDT95" s="191"/>
      <c r="EDU95" s="191"/>
      <c r="EDV95" s="191"/>
      <c r="EDW95" s="191"/>
      <c r="EDX95" s="191"/>
      <c r="EDY95" s="191"/>
      <c r="EDZ95" s="191"/>
      <c r="EEA95" s="191"/>
      <c r="EEB95" s="191"/>
      <c r="EEC95" s="191"/>
      <c r="EED95" s="191"/>
      <c r="EEE95" s="191"/>
      <c r="EEF95" s="191"/>
      <c r="EEG95" s="191"/>
      <c r="EEH95" s="191"/>
      <c r="EEI95" s="191"/>
      <c r="EEJ95" s="191"/>
      <c r="EEK95" s="191"/>
      <c r="EEL95" s="191"/>
      <c r="EEM95" s="191"/>
      <c r="EEN95" s="191"/>
      <c r="EEO95" s="191"/>
      <c r="EEP95" s="191"/>
      <c r="EEQ95" s="191"/>
      <c r="EER95" s="191"/>
      <c r="EES95" s="191"/>
      <c r="EET95" s="191"/>
      <c r="EEU95" s="191"/>
      <c r="EEV95" s="191"/>
      <c r="EEW95" s="191"/>
      <c r="EEX95" s="191"/>
      <c r="EEY95" s="191"/>
      <c r="EEZ95" s="191"/>
      <c r="EFA95" s="191"/>
      <c r="EFB95" s="191"/>
      <c r="EFC95" s="191"/>
      <c r="EFD95" s="191"/>
      <c r="EFE95" s="191"/>
      <c r="EFF95" s="191"/>
      <c r="EFG95" s="191"/>
      <c r="EFH95" s="191"/>
      <c r="EFI95" s="191"/>
      <c r="EFJ95" s="191"/>
      <c r="EFK95" s="191"/>
      <c r="EFL95" s="191"/>
      <c r="EFM95" s="191"/>
      <c r="EFN95" s="191"/>
      <c r="EFO95" s="191"/>
      <c r="EFP95" s="191"/>
      <c r="EFQ95" s="191"/>
      <c r="EFR95" s="191"/>
      <c r="EFS95" s="191"/>
      <c r="EFT95" s="191"/>
      <c r="EFU95" s="191"/>
      <c r="EFV95" s="191"/>
      <c r="EFW95" s="191"/>
      <c r="EFX95" s="191"/>
      <c r="EFY95" s="191"/>
      <c r="EFZ95" s="191"/>
      <c r="EGA95" s="191"/>
      <c r="EGB95" s="191"/>
      <c r="EGC95" s="191"/>
      <c r="EGD95" s="191"/>
      <c r="EGE95" s="191"/>
      <c r="EGF95" s="191"/>
      <c r="EGG95" s="191"/>
      <c r="EGH95" s="191"/>
      <c r="EGI95" s="191"/>
      <c r="EGJ95" s="191"/>
      <c r="EGK95" s="191"/>
      <c r="EGL95" s="191"/>
      <c r="EGM95" s="191"/>
      <c r="EGN95" s="191"/>
      <c r="EGO95" s="191"/>
      <c r="EGP95" s="191"/>
      <c r="EGQ95" s="191"/>
      <c r="EGR95" s="191"/>
      <c r="EGS95" s="191"/>
      <c r="EGT95" s="191"/>
      <c r="EGU95" s="191"/>
      <c r="EGV95" s="191"/>
      <c r="EGW95" s="191"/>
      <c r="EGX95" s="191"/>
      <c r="EGY95" s="191"/>
      <c r="EGZ95" s="191"/>
      <c r="EHA95" s="191"/>
      <c r="EHB95" s="191"/>
      <c r="EHC95" s="191"/>
      <c r="EHD95" s="191"/>
      <c r="EHE95" s="191"/>
      <c r="EHF95" s="191"/>
      <c r="EHG95" s="191"/>
      <c r="EHH95" s="191"/>
      <c r="EHI95" s="191"/>
      <c r="EHJ95" s="191"/>
      <c r="EHK95" s="191"/>
      <c r="EHL95" s="191"/>
      <c r="EHM95" s="191"/>
      <c r="EHN95" s="191"/>
      <c r="EHO95" s="191"/>
      <c r="EHP95" s="191"/>
      <c r="EHQ95" s="191"/>
      <c r="EHR95" s="191"/>
      <c r="EHS95" s="191"/>
      <c r="EHT95" s="191"/>
      <c r="EHU95" s="191"/>
      <c r="EHV95" s="191"/>
      <c r="EHW95" s="191"/>
      <c r="EHX95" s="191"/>
      <c r="EHY95" s="191"/>
      <c r="EHZ95" s="191"/>
      <c r="EIA95" s="191"/>
      <c r="EIB95" s="191"/>
      <c r="EIC95" s="191"/>
      <c r="EID95" s="191"/>
      <c r="EIE95" s="191"/>
      <c r="EIF95" s="191"/>
      <c r="EIG95" s="191"/>
      <c r="EIH95" s="191"/>
      <c r="EII95" s="191"/>
      <c r="EIJ95" s="191"/>
      <c r="EIK95" s="191"/>
      <c r="EIL95" s="191"/>
      <c r="EIM95" s="191"/>
      <c r="EIN95" s="191"/>
      <c r="EIO95" s="191"/>
      <c r="EIP95" s="191"/>
      <c r="EIQ95" s="191"/>
      <c r="EIR95" s="191"/>
      <c r="EIS95" s="191"/>
      <c r="EIT95" s="191"/>
      <c r="EIU95" s="191"/>
      <c r="EIV95" s="191"/>
      <c r="EIW95" s="191"/>
      <c r="EIX95" s="191"/>
      <c r="EIY95" s="191"/>
      <c r="EIZ95" s="191"/>
      <c r="EJA95" s="191"/>
      <c r="EJB95" s="191"/>
      <c r="EJC95" s="191"/>
      <c r="EJD95" s="191"/>
      <c r="EJE95" s="191"/>
      <c r="EJF95" s="191"/>
      <c r="EJG95" s="191"/>
      <c r="EJH95" s="191"/>
      <c r="EJI95" s="191"/>
      <c r="EJJ95" s="191"/>
      <c r="EJK95" s="191"/>
      <c r="EJL95" s="191"/>
      <c r="EJM95" s="191"/>
      <c r="EJN95" s="191"/>
      <c r="EJO95" s="191"/>
      <c r="EJP95" s="191"/>
      <c r="EJQ95" s="191"/>
      <c r="EJR95" s="191"/>
      <c r="EJS95" s="191"/>
      <c r="EJT95" s="191"/>
      <c r="EJU95" s="191"/>
      <c r="EJV95" s="191"/>
      <c r="EJW95" s="191"/>
      <c r="EJX95" s="191"/>
      <c r="EJY95" s="191"/>
      <c r="EJZ95" s="191"/>
      <c r="EKA95" s="191"/>
      <c r="EKB95" s="191"/>
      <c r="EKC95" s="191"/>
      <c r="EKD95" s="191"/>
      <c r="EKE95" s="191"/>
      <c r="EKF95" s="191"/>
      <c r="EKG95" s="191"/>
      <c r="EKH95" s="191"/>
      <c r="EKI95" s="191"/>
      <c r="EKJ95" s="191"/>
      <c r="EKK95" s="191"/>
      <c r="EKL95" s="191"/>
      <c r="EKM95" s="191"/>
      <c r="EKN95" s="191"/>
      <c r="EKO95" s="191"/>
      <c r="EKP95" s="191"/>
      <c r="EKQ95" s="191"/>
      <c r="EKR95" s="191"/>
      <c r="EKS95" s="191"/>
      <c r="EKT95" s="191"/>
      <c r="EKU95" s="191"/>
      <c r="EKV95" s="191"/>
      <c r="EKW95" s="191"/>
      <c r="EKX95" s="191"/>
      <c r="EKY95" s="191"/>
      <c r="EKZ95" s="191"/>
      <c r="ELA95" s="191"/>
      <c r="ELB95" s="191"/>
      <c r="ELC95" s="191"/>
      <c r="ELD95" s="191"/>
      <c r="ELE95" s="191"/>
      <c r="ELF95" s="191"/>
      <c r="ELG95" s="191"/>
      <c r="ELH95" s="191"/>
      <c r="ELI95" s="191"/>
      <c r="ELJ95" s="191"/>
      <c r="ELK95" s="191"/>
      <c r="ELL95" s="191"/>
      <c r="ELM95" s="191"/>
      <c r="ELN95" s="191"/>
      <c r="ELO95" s="191"/>
      <c r="ELP95" s="191"/>
      <c r="ELQ95" s="191"/>
      <c r="ELR95" s="191"/>
      <c r="ELS95" s="191"/>
      <c r="ELT95" s="191"/>
      <c r="ELU95" s="191"/>
      <c r="ELV95" s="191"/>
      <c r="ELW95" s="191"/>
      <c r="ELX95" s="191"/>
      <c r="ELY95" s="191"/>
      <c r="ELZ95" s="191"/>
      <c r="EMA95" s="191"/>
      <c r="EMB95" s="191"/>
      <c r="EMC95" s="191"/>
      <c r="EMD95" s="191"/>
      <c r="EME95" s="191"/>
      <c r="EMF95" s="191"/>
      <c r="EMG95" s="191"/>
      <c r="EMH95" s="191"/>
      <c r="EMI95" s="191"/>
      <c r="EMJ95" s="191"/>
      <c r="EMK95" s="191"/>
      <c r="EML95" s="191"/>
      <c r="EMM95" s="191"/>
      <c r="EMN95" s="191"/>
      <c r="EMO95" s="191"/>
      <c r="EMP95" s="191"/>
      <c r="EMQ95" s="191"/>
      <c r="EMR95" s="191"/>
      <c r="EMS95" s="191"/>
      <c r="EMT95" s="191"/>
      <c r="EMU95" s="191"/>
      <c r="EMV95" s="191"/>
      <c r="EMW95" s="191"/>
      <c r="EMX95" s="191"/>
      <c r="EMY95" s="191"/>
      <c r="EMZ95" s="191"/>
      <c r="ENA95" s="191"/>
      <c r="ENB95" s="191"/>
      <c r="ENC95" s="191"/>
      <c r="END95" s="191"/>
      <c r="ENE95" s="191"/>
      <c r="ENF95" s="191"/>
      <c r="ENG95" s="191"/>
      <c r="ENH95" s="191"/>
      <c r="ENI95" s="191"/>
      <c r="ENJ95" s="191"/>
      <c r="ENK95" s="191"/>
      <c r="ENL95" s="191"/>
      <c r="ENM95" s="191"/>
      <c r="ENN95" s="191"/>
      <c r="ENO95" s="191"/>
      <c r="ENP95" s="191"/>
      <c r="ENQ95" s="191"/>
      <c r="ENR95" s="191"/>
      <c r="ENS95" s="191"/>
      <c r="ENT95" s="191"/>
      <c r="ENU95" s="191"/>
      <c r="ENV95" s="191"/>
      <c r="ENW95" s="191"/>
      <c r="ENX95" s="191"/>
      <c r="ENY95" s="191"/>
      <c r="ENZ95" s="191"/>
      <c r="EOA95" s="191"/>
      <c r="EOB95" s="191"/>
      <c r="EOC95" s="191"/>
      <c r="EOD95" s="191"/>
      <c r="EOE95" s="191"/>
      <c r="EOF95" s="191"/>
      <c r="EOG95" s="191"/>
      <c r="EOH95" s="191"/>
      <c r="EOI95" s="191"/>
      <c r="EOJ95" s="191"/>
      <c r="EOK95" s="191"/>
      <c r="EOL95" s="191"/>
      <c r="EOM95" s="191"/>
      <c r="EON95" s="191"/>
      <c r="EOO95" s="191"/>
      <c r="EOP95" s="191"/>
      <c r="EOQ95" s="191"/>
      <c r="EOR95" s="191"/>
      <c r="EOS95" s="191"/>
      <c r="EOT95" s="191"/>
      <c r="EOU95" s="191"/>
      <c r="EOV95" s="191"/>
      <c r="EOW95" s="191"/>
      <c r="EOX95" s="191"/>
      <c r="EOY95" s="191"/>
      <c r="EOZ95" s="191"/>
      <c r="EPA95" s="191"/>
      <c r="EPB95" s="191"/>
      <c r="EPC95" s="191"/>
      <c r="EPD95" s="191"/>
      <c r="EPE95" s="191"/>
      <c r="EPF95" s="191"/>
      <c r="EPG95" s="191"/>
      <c r="EPH95" s="191"/>
      <c r="EPI95" s="191"/>
      <c r="EPJ95" s="191"/>
      <c r="EPK95" s="191"/>
      <c r="EPL95" s="191"/>
      <c r="EPM95" s="191"/>
      <c r="EPN95" s="191"/>
      <c r="EPO95" s="191"/>
      <c r="EPP95" s="191"/>
      <c r="EPQ95" s="191"/>
      <c r="EPR95" s="191"/>
      <c r="EPS95" s="191"/>
      <c r="EPT95" s="191"/>
      <c r="EPU95" s="191"/>
      <c r="EPV95" s="191"/>
      <c r="EPW95" s="191"/>
      <c r="EPX95" s="191"/>
      <c r="EPY95" s="191"/>
      <c r="EPZ95" s="191"/>
      <c r="EQA95" s="191"/>
      <c r="EQB95" s="191"/>
      <c r="EQC95" s="191"/>
      <c r="EQD95" s="191"/>
      <c r="EQE95" s="191"/>
      <c r="EQF95" s="191"/>
      <c r="EQG95" s="191"/>
      <c r="EQH95" s="191"/>
      <c r="EQI95" s="191"/>
      <c r="EQJ95" s="191"/>
      <c r="EQK95" s="191"/>
      <c r="EQL95" s="191"/>
      <c r="EQM95" s="191"/>
      <c r="EQN95" s="191"/>
      <c r="EQO95" s="191"/>
      <c r="EQP95" s="191"/>
      <c r="EQQ95" s="191"/>
      <c r="EQR95" s="191"/>
      <c r="EQS95" s="191"/>
      <c r="EQT95" s="191"/>
      <c r="EQU95" s="191"/>
      <c r="EQV95" s="191"/>
      <c r="EQW95" s="191"/>
      <c r="EQX95" s="191"/>
      <c r="EQY95" s="191"/>
      <c r="EQZ95" s="191"/>
      <c r="ERA95" s="191"/>
      <c r="ERB95" s="191"/>
      <c r="ERC95" s="191"/>
      <c r="ERD95" s="191"/>
      <c r="ERE95" s="191"/>
      <c r="ERF95" s="191"/>
      <c r="ERG95" s="191"/>
      <c r="ERH95" s="191"/>
      <c r="ERI95" s="191"/>
      <c r="ERJ95" s="191"/>
      <c r="ERK95" s="191"/>
      <c r="ERL95" s="191"/>
      <c r="ERM95" s="191"/>
      <c r="ERN95" s="191"/>
      <c r="ERO95" s="191"/>
      <c r="ERP95" s="191"/>
      <c r="ERQ95" s="191"/>
      <c r="ERR95" s="191"/>
      <c r="ERS95" s="191"/>
      <c r="ERT95" s="191"/>
      <c r="ERU95" s="191"/>
      <c r="ERV95" s="191"/>
      <c r="ERW95" s="191"/>
      <c r="ERX95" s="191"/>
      <c r="ERY95" s="191"/>
      <c r="ERZ95" s="191"/>
      <c r="ESA95" s="191"/>
      <c r="ESB95" s="191"/>
      <c r="ESC95" s="191"/>
      <c r="ESD95" s="191"/>
      <c r="ESE95" s="191"/>
      <c r="ESF95" s="191"/>
      <c r="ESG95" s="191"/>
      <c r="ESH95" s="191"/>
      <c r="ESI95" s="191"/>
      <c r="ESJ95" s="191"/>
      <c r="ESK95" s="191"/>
      <c r="ESL95" s="191"/>
      <c r="ESM95" s="191"/>
      <c r="ESN95" s="191"/>
      <c r="ESO95" s="191"/>
      <c r="ESP95" s="191"/>
      <c r="ESQ95" s="191"/>
      <c r="ESR95" s="191"/>
      <c r="ESS95" s="191"/>
      <c r="EST95" s="191"/>
      <c r="ESU95" s="191"/>
      <c r="ESV95" s="191"/>
      <c r="ESW95" s="191"/>
      <c r="ESX95" s="191"/>
      <c r="ESY95" s="191"/>
      <c r="ESZ95" s="191"/>
      <c r="ETA95" s="191"/>
      <c r="ETB95" s="191"/>
      <c r="ETC95" s="191"/>
      <c r="ETD95" s="191"/>
      <c r="ETE95" s="191"/>
      <c r="ETF95" s="191"/>
      <c r="ETG95" s="191"/>
      <c r="ETH95" s="191"/>
      <c r="ETI95" s="191"/>
      <c r="ETJ95" s="191"/>
      <c r="ETK95" s="191"/>
      <c r="ETL95" s="191"/>
      <c r="ETM95" s="191"/>
      <c r="ETN95" s="191"/>
      <c r="ETO95" s="191"/>
      <c r="ETP95" s="191"/>
      <c r="ETQ95" s="191"/>
      <c r="ETR95" s="191"/>
      <c r="ETS95" s="191"/>
      <c r="ETT95" s="191"/>
      <c r="ETU95" s="191"/>
      <c r="ETV95" s="191"/>
      <c r="ETW95" s="191"/>
      <c r="ETX95" s="191"/>
      <c r="ETY95" s="191"/>
      <c r="ETZ95" s="191"/>
      <c r="EUA95" s="191"/>
      <c r="EUB95" s="191"/>
      <c r="EUC95" s="191"/>
      <c r="EUD95" s="191"/>
      <c r="EUE95" s="191"/>
      <c r="EUF95" s="191"/>
      <c r="EUG95" s="191"/>
      <c r="EUH95" s="191"/>
      <c r="EUI95" s="191"/>
      <c r="EUJ95" s="191"/>
      <c r="EUK95" s="191"/>
      <c r="EUL95" s="191"/>
      <c r="EUM95" s="191"/>
      <c r="EUN95" s="191"/>
      <c r="EUO95" s="191"/>
      <c r="EUP95" s="191"/>
      <c r="EUQ95" s="191"/>
      <c r="EUR95" s="191"/>
      <c r="EUS95" s="191"/>
      <c r="EUT95" s="191"/>
      <c r="EUU95" s="191"/>
      <c r="EUV95" s="191"/>
      <c r="EUW95" s="191"/>
      <c r="EUX95" s="191"/>
      <c r="EUY95" s="191"/>
      <c r="EUZ95" s="191"/>
      <c r="EVA95" s="191"/>
      <c r="EVB95" s="191"/>
      <c r="EVC95" s="191"/>
      <c r="EVD95" s="191"/>
      <c r="EVE95" s="191"/>
      <c r="EVF95" s="191"/>
      <c r="EVG95" s="191"/>
      <c r="EVH95" s="191"/>
      <c r="EVI95" s="191"/>
      <c r="EVJ95" s="191"/>
      <c r="EVK95" s="191"/>
      <c r="EVL95" s="191"/>
      <c r="EVM95" s="191"/>
      <c r="EVN95" s="191"/>
      <c r="EVO95" s="191"/>
      <c r="EVP95" s="191"/>
      <c r="EVQ95" s="191"/>
      <c r="EVR95" s="191"/>
      <c r="EVS95" s="191"/>
      <c r="EVT95" s="191"/>
      <c r="EVU95" s="191"/>
      <c r="EVV95" s="191"/>
      <c r="EVW95" s="191"/>
      <c r="EVX95" s="191"/>
      <c r="EVY95" s="191"/>
      <c r="EVZ95" s="191"/>
      <c r="EWA95" s="191"/>
      <c r="EWB95" s="191"/>
      <c r="EWC95" s="191"/>
      <c r="EWD95" s="191"/>
      <c r="EWE95" s="191"/>
      <c r="EWF95" s="191"/>
      <c r="EWG95" s="191"/>
      <c r="EWH95" s="191"/>
      <c r="EWI95" s="191"/>
      <c r="EWJ95" s="191"/>
      <c r="EWK95" s="191"/>
      <c r="EWL95" s="191"/>
      <c r="EWM95" s="191"/>
      <c r="EWN95" s="191"/>
      <c r="EWO95" s="191"/>
      <c r="EWP95" s="191"/>
      <c r="EWQ95" s="191"/>
      <c r="EWR95" s="191"/>
      <c r="EWS95" s="191"/>
      <c r="EWT95" s="191"/>
      <c r="EWU95" s="191"/>
      <c r="EWV95" s="191"/>
      <c r="EWW95" s="191"/>
      <c r="EWX95" s="191"/>
      <c r="EWY95" s="191"/>
      <c r="EWZ95" s="191"/>
      <c r="EXA95" s="191"/>
      <c r="EXB95" s="191"/>
      <c r="EXC95" s="191"/>
      <c r="EXD95" s="191"/>
      <c r="EXE95" s="191"/>
      <c r="EXF95" s="191"/>
      <c r="EXG95" s="191"/>
      <c r="EXH95" s="191"/>
      <c r="EXI95" s="191"/>
      <c r="EXJ95" s="191"/>
      <c r="EXK95" s="191"/>
      <c r="EXL95" s="191"/>
      <c r="EXM95" s="191"/>
      <c r="EXN95" s="191"/>
      <c r="EXO95" s="191"/>
      <c r="EXP95" s="191"/>
      <c r="EXQ95" s="191"/>
      <c r="EXR95" s="191"/>
      <c r="EXS95" s="191"/>
      <c r="EXT95" s="191"/>
      <c r="EXU95" s="191"/>
      <c r="EXV95" s="191"/>
      <c r="EXW95" s="191"/>
      <c r="EXX95" s="191"/>
      <c r="EXY95" s="191"/>
      <c r="EXZ95" s="191"/>
      <c r="EYA95" s="191"/>
      <c r="EYB95" s="191"/>
      <c r="EYC95" s="191"/>
      <c r="EYD95" s="191"/>
      <c r="EYE95" s="191"/>
      <c r="EYF95" s="191"/>
      <c r="EYG95" s="191"/>
      <c r="EYH95" s="191"/>
      <c r="EYI95" s="191"/>
      <c r="EYJ95" s="191"/>
      <c r="EYK95" s="191"/>
      <c r="EYL95" s="191"/>
      <c r="EYM95" s="191"/>
      <c r="EYN95" s="191"/>
      <c r="EYO95" s="191"/>
      <c r="EYP95" s="191"/>
      <c r="EYQ95" s="191"/>
      <c r="EYR95" s="191"/>
      <c r="EYS95" s="191"/>
      <c r="EYT95" s="191"/>
      <c r="EYU95" s="191"/>
      <c r="EYV95" s="191"/>
      <c r="EYW95" s="191"/>
      <c r="EYX95" s="191"/>
      <c r="EYY95" s="191"/>
      <c r="EYZ95" s="191"/>
      <c r="EZA95" s="191"/>
      <c r="EZB95" s="191"/>
      <c r="EZC95" s="191"/>
      <c r="EZD95" s="191"/>
      <c r="EZE95" s="191"/>
      <c r="EZF95" s="191"/>
      <c r="EZG95" s="191"/>
      <c r="EZH95" s="191"/>
      <c r="EZI95" s="191"/>
      <c r="EZJ95" s="191"/>
      <c r="EZK95" s="191"/>
      <c r="EZL95" s="191"/>
      <c r="EZM95" s="191"/>
      <c r="EZN95" s="191"/>
      <c r="EZO95" s="191"/>
      <c r="EZP95" s="191"/>
      <c r="EZQ95" s="191"/>
      <c r="EZR95" s="191"/>
      <c r="EZS95" s="191"/>
      <c r="EZT95" s="191"/>
      <c r="EZU95" s="191"/>
      <c r="EZV95" s="191"/>
      <c r="EZW95" s="191"/>
      <c r="EZX95" s="191"/>
      <c r="EZY95" s="191"/>
      <c r="EZZ95" s="191"/>
      <c r="FAA95" s="191"/>
      <c r="FAB95" s="191"/>
      <c r="FAC95" s="191"/>
      <c r="FAD95" s="191"/>
      <c r="FAE95" s="191"/>
      <c r="FAF95" s="191"/>
      <c r="FAG95" s="191"/>
      <c r="FAH95" s="191"/>
      <c r="FAI95" s="191"/>
      <c r="FAJ95" s="191"/>
      <c r="FAK95" s="191"/>
      <c r="FAL95" s="191"/>
      <c r="FAM95" s="191"/>
      <c r="FAN95" s="191"/>
      <c r="FAO95" s="191"/>
      <c r="FAP95" s="191"/>
      <c r="FAQ95" s="191"/>
      <c r="FAR95" s="191"/>
      <c r="FAS95" s="191"/>
      <c r="FAT95" s="191"/>
      <c r="FAU95" s="191"/>
      <c r="FAV95" s="191"/>
      <c r="FAW95" s="191"/>
      <c r="FAX95" s="191"/>
      <c r="FAY95" s="191"/>
      <c r="FAZ95" s="191"/>
      <c r="FBA95" s="191"/>
      <c r="FBB95" s="191"/>
      <c r="FBC95" s="191"/>
      <c r="FBD95" s="191"/>
      <c r="FBE95" s="191"/>
      <c r="FBF95" s="191"/>
      <c r="FBG95" s="191"/>
      <c r="FBH95" s="191"/>
      <c r="FBI95" s="191"/>
      <c r="FBJ95" s="191"/>
      <c r="FBK95" s="191"/>
      <c r="FBL95" s="191"/>
      <c r="FBM95" s="191"/>
      <c r="FBN95" s="191"/>
      <c r="FBO95" s="191"/>
      <c r="FBP95" s="191"/>
      <c r="FBQ95" s="191"/>
      <c r="FBR95" s="191"/>
      <c r="FBS95" s="191"/>
      <c r="FBT95" s="191"/>
      <c r="FBU95" s="191"/>
      <c r="FBV95" s="191"/>
      <c r="FBW95" s="191"/>
      <c r="FBX95" s="191"/>
      <c r="FBY95" s="191"/>
      <c r="FBZ95" s="191"/>
      <c r="FCA95" s="191"/>
      <c r="FCB95" s="191"/>
      <c r="FCC95" s="191"/>
      <c r="FCD95" s="191"/>
      <c r="FCE95" s="191"/>
      <c r="FCF95" s="191"/>
      <c r="FCG95" s="191"/>
      <c r="FCH95" s="191"/>
      <c r="FCI95" s="191"/>
      <c r="FCJ95" s="191"/>
      <c r="FCK95" s="191"/>
      <c r="FCL95" s="191"/>
      <c r="FCM95" s="191"/>
      <c r="FCN95" s="191"/>
      <c r="FCO95" s="191"/>
      <c r="FCP95" s="191"/>
      <c r="FCQ95" s="191"/>
      <c r="FCR95" s="191"/>
      <c r="FCS95" s="191"/>
      <c r="FCT95" s="191"/>
      <c r="FCU95" s="191"/>
      <c r="FCV95" s="191"/>
      <c r="FCW95" s="191"/>
      <c r="FCX95" s="191"/>
      <c r="FCY95" s="191"/>
      <c r="FCZ95" s="191"/>
      <c r="FDA95" s="191"/>
      <c r="FDB95" s="191"/>
      <c r="FDC95" s="191"/>
      <c r="FDD95" s="191"/>
      <c r="FDE95" s="191"/>
      <c r="FDF95" s="191"/>
      <c r="FDG95" s="191"/>
      <c r="FDH95" s="191"/>
      <c r="FDI95" s="191"/>
      <c r="FDJ95" s="191"/>
      <c r="FDK95" s="191"/>
      <c r="FDL95" s="191"/>
      <c r="FDM95" s="191"/>
      <c r="FDN95" s="191"/>
      <c r="FDO95" s="191"/>
      <c r="FDP95" s="191"/>
      <c r="FDQ95" s="191"/>
      <c r="FDR95" s="191"/>
      <c r="FDS95" s="191"/>
      <c r="FDT95" s="191"/>
      <c r="FDU95" s="191"/>
      <c r="FDV95" s="191"/>
      <c r="FDW95" s="191"/>
      <c r="FDX95" s="191"/>
      <c r="FDY95" s="191"/>
      <c r="FDZ95" s="191"/>
      <c r="FEA95" s="191"/>
      <c r="FEB95" s="191"/>
      <c r="FEC95" s="191"/>
      <c r="FED95" s="191"/>
      <c r="FEE95" s="191"/>
      <c r="FEF95" s="191"/>
      <c r="FEG95" s="191"/>
      <c r="FEH95" s="191"/>
      <c r="FEI95" s="191"/>
      <c r="FEJ95" s="191"/>
      <c r="FEK95" s="191"/>
      <c r="FEL95" s="191"/>
      <c r="FEM95" s="191"/>
      <c r="FEN95" s="191"/>
      <c r="FEO95" s="191"/>
      <c r="FEP95" s="191"/>
      <c r="FEQ95" s="191"/>
      <c r="FER95" s="191"/>
      <c r="FES95" s="191"/>
      <c r="FET95" s="191"/>
      <c r="FEU95" s="191"/>
      <c r="FEV95" s="191"/>
      <c r="FEW95" s="191"/>
      <c r="FEX95" s="191"/>
      <c r="FEY95" s="191"/>
      <c r="FEZ95" s="191"/>
      <c r="FFA95" s="191"/>
      <c r="FFB95" s="191"/>
      <c r="FFC95" s="191"/>
      <c r="FFD95" s="191"/>
      <c r="FFE95" s="191"/>
      <c r="FFF95" s="191"/>
      <c r="FFG95" s="191"/>
      <c r="FFH95" s="191"/>
      <c r="FFI95" s="191"/>
      <c r="FFJ95" s="191"/>
      <c r="FFK95" s="191"/>
      <c r="FFL95" s="191"/>
      <c r="FFM95" s="191"/>
      <c r="FFN95" s="191"/>
      <c r="FFO95" s="191"/>
      <c r="FFP95" s="191"/>
      <c r="FFQ95" s="191"/>
      <c r="FFR95" s="191"/>
      <c r="FFS95" s="191"/>
      <c r="FFT95" s="191"/>
      <c r="FFU95" s="191"/>
      <c r="FFV95" s="191"/>
      <c r="FFW95" s="191"/>
      <c r="FFX95" s="191"/>
      <c r="FFY95" s="191"/>
      <c r="FFZ95" s="191"/>
      <c r="FGA95" s="191"/>
      <c r="FGB95" s="191"/>
      <c r="FGC95" s="191"/>
      <c r="FGD95" s="191"/>
      <c r="FGE95" s="191"/>
      <c r="FGF95" s="191"/>
      <c r="FGG95" s="191"/>
      <c r="FGH95" s="191"/>
      <c r="FGI95" s="191"/>
      <c r="FGJ95" s="191"/>
      <c r="FGK95" s="191"/>
      <c r="FGL95" s="191"/>
      <c r="FGM95" s="191"/>
      <c r="FGN95" s="191"/>
      <c r="FGO95" s="191"/>
      <c r="FGP95" s="191"/>
      <c r="FGQ95" s="191"/>
      <c r="FGR95" s="191"/>
      <c r="FGS95" s="191"/>
      <c r="FGT95" s="191"/>
      <c r="FGU95" s="191"/>
      <c r="FGV95" s="191"/>
      <c r="FGW95" s="191"/>
      <c r="FGX95" s="191"/>
      <c r="FGY95" s="191"/>
      <c r="FGZ95" s="191"/>
      <c r="FHA95" s="191"/>
      <c r="FHB95" s="191"/>
      <c r="FHC95" s="191"/>
      <c r="FHD95" s="191"/>
      <c r="FHE95" s="191"/>
      <c r="FHF95" s="191"/>
      <c r="FHG95" s="191"/>
      <c r="FHH95" s="191"/>
      <c r="FHI95" s="191"/>
      <c r="FHJ95" s="191"/>
      <c r="FHK95" s="191"/>
      <c r="FHL95" s="191"/>
      <c r="FHM95" s="191"/>
      <c r="FHN95" s="191"/>
      <c r="FHO95" s="191"/>
      <c r="FHP95" s="191"/>
      <c r="FHQ95" s="191"/>
      <c r="FHR95" s="191"/>
      <c r="FHS95" s="191"/>
      <c r="FHT95" s="191"/>
      <c r="FHU95" s="191"/>
      <c r="FHV95" s="191"/>
      <c r="FHW95" s="191"/>
      <c r="FHX95" s="191"/>
      <c r="FHY95" s="191"/>
      <c r="FHZ95" s="191"/>
      <c r="FIA95" s="191"/>
      <c r="FIB95" s="191"/>
      <c r="FIC95" s="191"/>
      <c r="FID95" s="191"/>
      <c r="FIE95" s="191"/>
      <c r="FIF95" s="191"/>
      <c r="FIG95" s="191"/>
      <c r="FIH95" s="191"/>
      <c r="FII95" s="191"/>
      <c r="FIJ95" s="191"/>
      <c r="FIK95" s="191"/>
      <c r="FIL95" s="191"/>
      <c r="FIM95" s="191"/>
      <c r="FIN95" s="191"/>
      <c r="FIO95" s="191"/>
      <c r="FIP95" s="191"/>
      <c r="FIQ95" s="191"/>
      <c r="FIR95" s="191"/>
      <c r="FIS95" s="191"/>
      <c r="FIT95" s="191"/>
      <c r="FIU95" s="191"/>
      <c r="FIV95" s="191"/>
      <c r="FIW95" s="191"/>
      <c r="FIX95" s="191"/>
      <c r="FIY95" s="191"/>
      <c r="FIZ95" s="191"/>
      <c r="FJA95" s="191"/>
      <c r="FJB95" s="191"/>
      <c r="FJC95" s="191"/>
      <c r="FJD95" s="191"/>
      <c r="FJE95" s="191"/>
      <c r="FJF95" s="191"/>
      <c r="FJG95" s="191"/>
      <c r="FJH95" s="191"/>
      <c r="FJI95" s="191"/>
      <c r="FJJ95" s="191"/>
      <c r="FJK95" s="191"/>
      <c r="FJL95" s="191"/>
      <c r="FJM95" s="191"/>
      <c r="FJN95" s="191"/>
      <c r="FJO95" s="191"/>
      <c r="FJP95" s="191"/>
      <c r="FJQ95" s="191"/>
      <c r="FJR95" s="191"/>
      <c r="FJS95" s="191"/>
      <c r="FJT95" s="191"/>
      <c r="FJU95" s="191"/>
      <c r="FJV95" s="191"/>
      <c r="FJW95" s="191"/>
      <c r="FJX95" s="191"/>
      <c r="FJY95" s="191"/>
      <c r="FJZ95" s="191"/>
      <c r="FKA95" s="191"/>
      <c r="FKB95" s="191"/>
      <c r="FKC95" s="191"/>
      <c r="FKD95" s="191"/>
      <c r="FKE95" s="191"/>
      <c r="FKF95" s="191"/>
      <c r="FKG95" s="191"/>
      <c r="FKH95" s="191"/>
      <c r="FKI95" s="191"/>
      <c r="FKJ95" s="191"/>
      <c r="FKK95" s="191"/>
      <c r="FKL95" s="191"/>
      <c r="FKM95" s="191"/>
      <c r="FKN95" s="191"/>
      <c r="FKO95" s="191"/>
      <c r="FKP95" s="191"/>
      <c r="FKQ95" s="191"/>
      <c r="FKR95" s="191"/>
      <c r="FKS95" s="191"/>
      <c r="FKT95" s="191"/>
      <c r="FKU95" s="191"/>
      <c r="FKV95" s="191"/>
      <c r="FKW95" s="191"/>
      <c r="FKX95" s="191"/>
      <c r="FKY95" s="191"/>
      <c r="FKZ95" s="191"/>
      <c r="FLA95" s="191"/>
      <c r="FLB95" s="191"/>
      <c r="FLC95" s="191"/>
      <c r="FLD95" s="191"/>
      <c r="FLE95" s="191"/>
      <c r="FLF95" s="191"/>
      <c r="FLG95" s="191"/>
      <c r="FLH95" s="191"/>
      <c r="FLI95" s="191"/>
      <c r="FLJ95" s="191"/>
      <c r="FLK95" s="191"/>
      <c r="FLL95" s="191"/>
      <c r="FLM95" s="191"/>
      <c r="FLN95" s="191"/>
      <c r="FLO95" s="191"/>
      <c r="FLP95" s="191"/>
      <c r="FLQ95" s="191"/>
      <c r="FLR95" s="191"/>
      <c r="FLS95" s="191"/>
      <c r="FLT95" s="191"/>
      <c r="FLU95" s="191"/>
      <c r="FLV95" s="191"/>
      <c r="FLW95" s="191"/>
      <c r="FLX95" s="191"/>
      <c r="FLY95" s="191"/>
      <c r="FLZ95" s="191"/>
      <c r="FMA95" s="191"/>
      <c r="FMB95" s="191"/>
      <c r="FMC95" s="191"/>
      <c r="FMD95" s="191"/>
      <c r="FME95" s="191"/>
      <c r="FMF95" s="191"/>
      <c r="FMG95" s="191"/>
      <c r="FMH95" s="191"/>
      <c r="FMI95" s="191"/>
      <c r="FMJ95" s="191"/>
      <c r="FMK95" s="191"/>
      <c r="FML95" s="191"/>
      <c r="FMM95" s="191"/>
      <c r="FMN95" s="191"/>
      <c r="FMO95" s="191"/>
      <c r="FMP95" s="191"/>
      <c r="FMQ95" s="191"/>
      <c r="FMR95" s="191"/>
      <c r="FMS95" s="191"/>
      <c r="FMT95" s="191"/>
      <c r="FMU95" s="191"/>
      <c r="FMV95" s="191"/>
      <c r="FMW95" s="191"/>
      <c r="FMX95" s="191"/>
      <c r="FMY95" s="191"/>
      <c r="FMZ95" s="191"/>
      <c r="FNA95" s="191"/>
      <c r="FNB95" s="191"/>
      <c r="FNC95" s="191"/>
      <c r="FND95" s="191"/>
      <c r="FNE95" s="191"/>
      <c r="FNF95" s="191"/>
      <c r="FNG95" s="191"/>
      <c r="FNH95" s="191"/>
      <c r="FNI95" s="191"/>
      <c r="FNJ95" s="191"/>
      <c r="FNK95" s="191"/>
      <c r="FNL95" s="191"/>
      <c r="FNM95" s="191"/>
      <c r="FNN95" s="191"/>
      <c r="FNO95" s="191"/>
      <c r="FNP95" s="191"/>
      <c r="FNQ95" s="191"/>
      <c r="FNR95" s="191"/>
      <c r="FNS95" s="191"/>
      <c r="FNT95" s="191"/>
      <c r="FNU95" s="191"/>
      <c r="FNV95" s="191"/>
      <c r="FNW95" s="191"/>
      <c r="FNX95" s="191"/>
      <c r="FNY95" s="191"/>
      <c r="FNZ95" s="191"/>
      <c r="FOA95" s="191"/>
      <c r="FOB95" s="191"/>
      <c r="FOC95" s="191"/>
      <c r="FOD95" s="191"/>
      <c r="FOE95" s="191"/>
      <c r="FOF95" s="191"/>
      <c r="FOG95" s="191"/>
      <c r="FOH95" s="191"/>
      <c r="FOI95" s="191"/>
      <c r="FOJ95" s="191"/>
      <c r="FOK95" s="191"/>
      <c r="FOL95" s="191"/>
      <c r="FOM95" s="191"/>
      <c r="FON95" s="191"/>
      <c r="FOO95" s="191"/>
      <c r="FOP95" s="191"/>
      <c r="FOQ95" s="191"/>
      <c r="FOR95" s="191"/>
      <c r="FOS95" s="191"/>
      <c r="FOT95" s="191"/>
      <c r="FOU95" s="191"/>
      <c r="FOV95" s="191"/>
      <c r="FOW95" s="191"/>
      <c r="FOX95" s="191"/>
      <c r="FOY95" s="191"/>
      <c r="FOZ95" s="191"/>
      <c r="FPA95" s="191"/>
      <c r="FPB95" s="191"/>
      <c r="FPC95" s="191"/>
      <c r="FPD95" s="191"/>
      <c r="FPE95" s="191"/>
      <c r="FPF95" s="191"/>
      <c r="FPG95" s="191"/>
      <c r="FPH95" s="191"/>
      <c r="FPI95" s="191"/>
      <c r="FPJ95" s="191"/>
      <c r="FPK95" s="191"/>
      <c r="FPL95" s="191"/>
      <c r="FPM95" s="191"/>
      <c r="FPN95" s="191"/>
      <c r="FPO95" s="191"/>
      <c r="FPP95" s="191"/>
      <c r="FPQ95" s="191"/>
      <c r="FPR95" s="191"/>
      <c r="FPS95" s="191"/>
      <c r="FPT95" s="191"/>
      <c r="FPU95" s="191"/>
      <c r="FPV95" s="191"/>
      <c r="FPW95" s="191"/>
      <c r="FPX95" s="191"/>
      <c r="FPY95" s="191"/>
      <c r="FPZ95" s="191"/>
      <c r="FQA95" s="191"/>
      <c r="FQB95" s="191"/>
      <c r="FQC95" s="191"/>
      <c r="FQD95" s="191"/>
      <c r="FQE95" s="191"/>
      <c r="FQF95" s="191"/>
      <c r="FQG95" s="191"/>
      <c r="FQH95" s="191"/>
      <c r="FQI95" s="191"/>
      <c r="FQJ95" s="191"/>
      <c r="FQK95" s="191"/>
      <c r="FQL95" s="191"/>
      <c r="FQM95" s="191"/>
      <c r="FQN95" s="191"/>
      <c r="FQO95" s="191"/>
      <c r="FQP95" s="191"/>
      <c r="FQQ95" s="191"/>
      <c r="FQR95" s="191"/>
      <c r="FQS95" s="191"/>
      <c r="FQT95" s="191"/>
      <c r="FQU95" s="191"/>
      <c r="FQV95" s="191"/>
      <c r="FQW95" s="191"/>
      <c r="FQX95" s="191"/>
      <c r="FQY95" s="191"/>
      <c r="FQZ95" s="191"/>
      <c r="FRA95" s="191"/>
      <c r="FRB95" s="191"/>
      <c r="FRC95" s="191"/>
      <c r="FRD95" s="191"/>
      <c r="FRE95" s="191"/>
      <c r="FRF95" s="191"/>
      <c r="FRG95" s="191"/>
      <c r="FRH95" s="191"/>
      <c r="FRI95" s="191"/>
      <c r="FRJ95" s="191"/>
      <c r="FRK95" s="191"/>
      <c r="FRL95" s="191"/>
      <c r="FRM95" s="191"/>
      <c r="FRN95" s="191"/>
      <c r="FRO95" s="191"/>
      <c r="FRP95" s="191"/>
      <c r="FRQ95" s="191"/>
      <c r="FRR95" s="191"/>
      <c r="FRS95" s="191"/>
      <c r="FRT95" s="191"/>
      <c r="FRU95" s="191"/>
      <c r="FRV95" s="191"/>
      <c r="FRW95" s="191"/>
      <c r="FRX95" s="191"/>
      <c r="FRY95" s="191"/>
      <c r="FRZ95" s="191"/>
      <c r="FSA95" s="191"/>
      <c r="FSB95" s="191"/>
      <c r="FSC95" s="191"/>
      <c r="FSD95" s="191"/>
      <c r="FSE95" s="191"/>
      <c r="FSF95" s="191"/>
      <c r="FSG95" s="191"/>
      <c r="FSH95" s="191"/>
      <c r="FSI95" s="191"/>
      <c r="FSJ95" s="191"/>
      <c r="FSK95" s="191"/>
      <c r="FSL95" s="191"/>
      <c r="FSM95" s="191"/>
      <c r="FSN95" s="191"/>
      <c r="FSO95" s="191"/>
      <c r="FSP95" s="191"/>
      <c r="FSQ95" s="191"/>
      <c r="FSR95" s="191"/>
      <c r="FSS95" s="191"/>
      <c r="FST95" s="191"/>
      <c r="FSU95" s="191"/>
      <c r="FSV95" s="191"/>
      <c r="FSW95" s="191"/>
      <c r="FSX95" s="191"/>
      <c r="FSY95" s="191"/>
      <c r="FSZ95" s="191"/>
      <c r="FTA95" s="191"/>
      <c r="FTB95" s="191"/>
      <c r="FTC95" s="191"/>
      <c r="FTD95" s="191"/>
      <c r="FTE95" s="191"/>
      <c r="FTF95" s="191"/>
      <c r="FTG95" s="191"/>
      <c r="FTH95" s="191"/>
      <c r="FTI95" s="191"/>
      <c r="FTJ95" s="191"/>
      <c r="FTK95" s="191"/>
      <c r="FTL95" s="191"/>
      <c r="FTM95" s="191"/>
      <c r="FTN95" s="191"/>
      <c r="FTO95" s="191"/>
      <c r="FTP95" s="191"/>
      <c r="FTQ95" s="191"/>
      <c r="FTR95" s="191"/>
      <c r="FTS95" s="191"/>
      <c r="FTT95" s="191"/>
      <c r="FTU95" s="191"/>
      <c r="FTV95" s="191"/>
      <c r="FTW95" s="191"/>
      <c r="FTX95" s="191"/>
      <c r="FTY95" s="191"/>
      <c r="FTZ95" s="191"/>
      <c r="FUA95" s="191"/>
      <c r="FUB95" s="191"/>
      <c r="FUC95" s="191"/>
      <c r="FUD95" s="191"/>
      <c r="FUE95" s="191"/>
      <c r="FUF95" s="191"/>
      <c r="FUG95" s="191"/>
      <c r="FUH95" s="191"/>
      <c r="FUI95" s="191"/>
      <c r="FUJ95" s="191"/>
      <c r="FUK95" s="191"/>
      <c r="FUL95" s="191"/>
      <c r="FUM95" s="191"/>
      <c r="FUN95" s="191"/>
      <c r="FUO95" s="191"/>
      <c r="FUP95" s="191"/>
      <c r="FUQ95" s="191"/>
      <c r="FUR95" s="191"/>
      <c r="FUS95" s="191"/>
      <c r="FUT95" s="191"/>
      <c r="FUU95" s="191"/>
      <c r="FUV95" s="191"/>
      <c r="FUW95" s="191"/>
      <c r="FUX95" s="191"/>
      <c r="FUY95" s="191"/>
      <c r="FUZ95" s="191"/>
      <c r="FVA95" s="191"/>
      <c r="FVB95" s="191"/>
      <c r="FVC95" s="191"/>
      <c r="FVD95" s="191"/>
      <c r="FVE95" s="191"/>
      <c r="FVF95" s="191"/>
      <c r="FVG95" s="191"/>
      <c r="FVH95" s="191"/>
      <c r="FVI95" s="191"/>
      <c r="FVJ95" s="191"/>
      <c r="FVK95" s="191"/>
      <c r="FVL95" s="191"/>
      <c r="FVM95" s="191"/>
      <c r="FVN95" s="191"/>
      <c r="FVO95" s="191"/>
      <c r="FVP95" s="191"/>
      <c r="FVQ95" s="191"/>
      <c r="FVR95" s="191"/>
      <c r="FVS95" s="191"/>
      <c r="FVT95" s="191"/>
      <c r="FVU95" s="191"/>
      <c r="FVV95" s="191"/>
      <c r="FVW95" s="191"/>
      <c r="FVX95" s="191"/>
      <c r="FVY95" s="191"/>
      <c r="FVZ95" s="191"/>
      <c r="FWA95" s="191"/>
      <c r="FWB95" s="191"/>
      <c r="FWC95" s="191"/>
      <c r="FWD95" s="191"/>
      <c r="FWE95" s="191"/>
      <c r="FWF95" s="191"/>
      <c r="FWG95" s="191"/>
      <c r="FWH95" s="191"/>
      <c r="FWI95" s="191"/>
      <c r="FWJ95" s="191"/>
      <c r="FWK95" s="191"/>
      <c r="FWL95" s="191"/>
      <c r="FWM95" s="191"/>
      <c r="FWN95" s="191"/>
      <c r="FWO95" s="191"/>
      <c r="FWP95" s="191"/>
      <c r="FWQ95" s="191"/>
      <c r="FWR95" s="191"/>
      <c r="FWS95" s="191"/>
      <c r="FWT95" s="191"/>
      <c r="FWU95" s="191"/>
      <c r="FWV95" s="191"/>
      <c r="FWW95" s="191"/>
      <c r="FWX95" s="191"/>
      <c r="FWY95" s="191"/>
      <c r="FWZ95" s="191"/>
      <c r="FXA95" s="191"/>
      <c r="FXB95" s="191"/>
      <c r="FXC95" s="191"/>
      <c r="FXD95" s="191"/>
      <c r="FXE95" s="191"/>
      <c r="FXF95" s="191"/>
      <c r="FXG95" s="191"/>
      <c r="FXH95" s="191"/>
      <c r="FXI95" s="191"/>
      <c r="FXJ95" s="191"/>
      <c r="FXK95" s="191"/>
      <c r="FXL95" s="191"/>
      <c r="FXM95" s="191"/>
      <c r="FXN95" s="191"/>
      <c r="FXO95" s="191"/>
      <c r="FXP95" s="191"/>
      <c r="FXQ95" s="191"/>
      <c r="FXR95" s="191"/>
      <c r="FXS95" s="191"/>
      <c r="FXT95" s="191"/>
      <c r="FXU95" s="191"/>
      <c r="FXV95" s="191"/>
      <c r="FXW95" s="191"/>
      <c r="FXX95" s="191"/>
      <c r="FXY95" s="191"/>
      <c r="FXZ95" s="191"/>
      <c r="FYA95" s="191"/>
      <c r="FYB95" s="191"/>
      <c r="FYC95" s="191"/>
      <c r="FYD95" s="191"/>
      <c r="FYE95" s="191"/>
      <c r="FYF95" s="191"/>
      <c r="FYG95" s="191"/>
      <c r="FYH95" s="191"/>
      <c r="FYI95" s="191"/>
      <c r="FYJ95" s="191"/>
      <c r="FYK95" s="191"/>
      <c r="FYL95" s="191"/>
      <c r="FYM95" s="191"/>
      <c r="FYN95" s="191"/>
      <c r="FYO95" s="191"/>
      <c r="FYP95" s="191"/>
      <c r="FYQ95" s="191"/>
      <c r="FYR95" s="191"/>
      <c r="FYS95" s="191"/>
      <c r="FYT95" s="191"/>
      <c r="FYU95" s="191"/>
      <c r="FYV95" s="191"/>
      <c r="FYW95" s="191"/>
      <c r="FYX95" s="191"/>
      <c r="FYY95" s="191"/>
      <c r="FYZ95" s="191"/>
      <c r="FZA95" s="191"/>
      <c r="FZB95" s="191"/>
      <c r="FZC95" s="191"/>
      <c r="FZD95" s="191"/>
      <c r="FZE95" s="191"/>
      <c r="FZF95" s="191"/>
      <c r="FZG95" s="191"/>
      <c r="FZH95" s="191"/>
      <c r="FZI95" s="191"/>
      <c r="FZJ95" s="191"/>
      <c r="FZK95" s="191"/>
      <c r="FZL95" s="191"/>
      <c r="FZM95" s="191"/>
      <c r="FZN95" s="191"/>
      <c r="FZO95" s="191"/>
      <c r="FZP95" s="191"/>
      <c r="FZQ95" s="191"/>
      <c r="FZR95" s="191"/>
      <c r="FZS95" s="191"/>
      <c r="FZT95" s="191"/>
      <c r="FZU95" s="191"/>
      <c r="FZV95" s="191"/>
      <c r="FZW95" s="191"/>
      <c r="FZX95" s="191"/>
      <c r="FZY95" s="191"/>
      <c r="FZZ95" s="191"/>
      <c r="GAA95" s="191"/>
      <c r="GAB95" s="191"/>
      <c r="GAC95" s="191"/>
      <c r="GAD95" s="191"/>
      <c r="GAE95" s="191"/>
      <c r="GAF95" s="191"/>
      <c r="GAG95" s="191"/>
      <c r="GAH95" s="191"/>
      <c r="GAI95" s="191"/>
      <c r="GAJ95" s="191"/>
      <c r="GAK95" s="191"/>
      <c r="GAL95" s="191"/>
      <c r="GAM95" s="191"/>
      <c r="GAN95" s="191"/>
      <c r="GAO95" s="191"/>
      <c r="GAP95" s="191"/>
      <c r="GAQ95" s="191"/>
      <c r="GAR95" s="191"/>
      <c r="GAS95" s="191"/>
      <c r="GAT95" s="191"/>
      <c r="GAU95" s="191"/>
      <c r="GAV95" s="191"/>
      <c r="GAW95" s="191"/>
      <c r="GAX95" s="191"/>
      <c r="GAY95" s="191"/>
      <c r="GAZ95" s="191"/>
      <c r="GBA95" s="191"/>
      <c r="GBB95" s="191"/>
      <c r="GBC95" s="191"/>
      <c r="GBD95" s="191"/>
      <c r="GBE95" s="191"/>
      <c r="GBF95" s="191"/>
      <c r="GBG95" s="191"/>
      <c r="GBH95" s="191"/>
      <c r="GBI95" s="191"/>
      <c r="GBJ95" s="191"/>
      <c r="GBK95" s="191"/>
      <c r="GBL95" s="191"/>
      <c r="GBM95" s="191"/>
      <c r="GBN95" s="191"/>
      <c r="GBO95" s="191"/>
      <c r="GBP95" s="191"/>
      <c r="GBQ95" s="191"/>
      <c r="GBR95" s="191"/>
      <c r="GBS95" s="191"/>
      <c r="GBT95" s="191"/>
      <c r="GBU95" s="191"/>
      <c r="GBV95" s="191"/>
      <c r="GBW95" s="191"/>
      <c r="GBX95" s="191"/>
      <c r="GBY95" s="191"/>
      <c r="GBZ95" s="191"/>
      <c r="GCA95" s="191"/>
      <c r="GCB95" s="191"/>
      <c r="GCC95" s="191"/>
      <c r="GCD95" s="191"/>
      <c r="GCE95" s="191"/>
      <c r="GCF95" s="191"/>
      <c r="GCG95" s="191"/>
      <c r="GCH95" s="191"/>
      <c r="GCI95" s="191"/>
      <c r="GCJ95" s="191"/>
      <c r="GCK95" s="191"/>
      <c r="GCL95" s="191"/>
      <c r="GCM95" s="191"/>
      <c r="GCN95" s="191"/>
      <c r="GCO95" s="191"/>
      <c r="GCP95" s="191"/>
      <c r="GCQ95" s="191"/>
      <c r="GCR95" s="191"/>
      <c r="GCS95" s="191"/>
      <c r="GCT95" s="191"/>
      <c r="GCU95" s="191"/>
      <c r="GCV95" s="191"/>
      <c r="GCW95" s="191"/>
      <c r="GCX95" s="191"/>
      <c r="GCY95" s="191"/>
      <c r="GCZ95" s="191"/>
      <c r="GDA95" s="191"/>
      <c r="GDB95" s="191"/>
      <c r="GDC95" s="191"/>
      <c r="GDD95" s="191"/>
      <c r="GDE95" s="191"/>
      <c r="GDF95" s="191"/>
      <c r="GDG95" s="191"/>
      <c r="GDH95" s="191"/>
      <c r="GDI95" s="191"/>
      <c r="GDJ95" s="191"/>
      <c r="GDK95" s="191"/>
      <c r="GDL95" s="191"/>
      <c r="GDM95" s="191"/>
      <c r="GDN95" s="191"/>
      <c r="GDO95" s="191"/>
      <c r="GDP95" s="191"/>
      <c r="GDQ95" s="191"/>
      <c r="GDR95" s="191"/>
      <c r="GDS95" s="191"/>
      <c r="GDT95" s="191"/>
      <c r="GDU95" s="191"/>
      <c r="GDV95" s="191"/>
      <c r="GDW95" s="191"/>
      <c r="GDX95" s="191"/>
      <c r="GDY95" s="191"/>
      <c r="GDZ95" s="191"/>
      <c r="GEA95" s="191"/>
      <c r="GEB95" s="191"/>
      <c r="GEC95" s="191"/>
      <c r="GED95" s="191"/>
      <c r="GEE95" s="191"/>
      <c r="GEF95" s="191"/>
      <c r="GEG95" s="191"/>
      <c r="GEH95" s="191"/>
      <c r="GEI95" s="191"/>
      <c r="GEJ95" s="191"/>
      <c r="GEK95" s="191"/>
      <c r="GEL95" s="191"/>
      <c r="GEM95" s="191"/>
      <c r="GEN95" s="191"/>
      <c r="GEO95" s="191"/>
      <c r="GEP95" s="191"/>
      <c r="GEQ95" s="191"/>
      <c r="GER95" s="191"/>
      <c r="GES95" s="191"/>
      <c r="GET95" s="191"/>
      <c r="GEU95" s="191"/>
      <c r="GEV95" s="191"/>
      <c r="GEW95" s="191"/>
      <c r="GEX95" s="191"/>
      <c r="GEY95" s="191"/>
      <c r="GEZ95" s="191"/>
      <c r="GFA95" s="191"/>
      <c r="GFB95" s="191"/>
      <c r="GFC95" s="191"/>
      <c r="GFD95" s="191"/>
      <c r="GFE95" s="191"/>
      <c r="GFF95" s="191"/>
      <c r="GFG95" s="191"/>
      <c r="GFH95" s="191"/>
      <c r="GFI95" s="191"/>
      <c r="GFJ95" s="191"/>
      <c r="GFK95" s="191"/>
      <c r="GFL95" s="191"/>
      <c r="GFM95" s="191"/>
      <c r="GFN95" s="191"/>
      <c r="GFO95" s="191"/>
      <c r="GFP95" s="191"/>
      <c r="GFQ95" s="191"/>
      <c r="GFR95" s="191"/>
      <c r="GFS95" s="191"/>
      <c r="GFT95" s="191"/>
      <c r="GFU95" s="191"/>
      <c r="GFV95" s="191"/>
      <c r="GFW95" s="191"/>
      <c r="GFX95" s="191"/>
      <c r="GFY95" s="191"/>
      <c r="GFZ95" s="191"/>
      <c r="GGA95" s="191"/>
      <c r="GGB95" s="191"/>
      <c r="GGC95" s="191"/>
      <c r="GGD95" s="191"/>
      <c r="GGE95" s="191"/>
      <c r="GGF95" s="191"/>
      <c r="GGG95" s="191"/>
      <c r="GGH95" s="191"/>
      <c r="GGI95" s="191"/>
      <c r="GGJ95" s="191"/>
      <c r="GGK95" s="191"/>
      <c r="GGL95" s="191"/>
      <c r="GGM95" s="191"/>
      <c r="GGN95" s="191"/>
      <c r="GGO95" s="191"/>
      <c r="GGP95" s="191"/>
      <c r="GGQ95" s="191"/>
      <c r="GGR95" s="191"/>
      <c r="GGS95" s="191"/>
      <c r="GGT95" s="191"/>
      <c r="GGU95" s="191"/>
      <c r="GGV95" s="191"/>
      <c r="GGW95" s="191"/>
      <c r="GGX95" s="191"/>
      <c r="GGY95" s="191"/>
      <c r="GGZ95" s="191"/>
      <c r="GHA95" s="191"/>
      <c r="GHB95" s="191"/>
      <c r="GHC95" s="191"/>
      <c r="GHD95" s="191"/>
      <c r="GHE95" s="191"/>
      <c r="GHF95" s="191"/>
      <c r="GHG95" s="191"/>
      <c r="GHH95" s="191"/>
      <c r="GHI95" s="191"/>
      <c r="GHJ95" s="191"/>
      <c r="GHK95" s="191"/>
      <c r="GHL95" s="191"/>
      <c r="GHM95" s="191"/>
      <c r="GHN95" s="191"/>
      <c r="GHO95" s="191"/>
      <c r="GHP95" s="191"/>
      <c r="GHQ95" s="191"/>
      <c r="GHR95" s="191"/>
      <c r="GHS95" s="191"/>
      <c r="GHT95" s="191"/>
      <c r="GHU95" s="191"/>
      <c r="GHV95" s="191"/>
      <c r="GHW95" s="191"/>
      <c r="GHX95" s="191"/>
      <c r="GHY95" s="191"/>
      <c r="GHZ95" s="191"/>
      <c r="GIA95" s="191"/>
      <c r="GIB95" s="191"/>
      <c r="GIC95" s="191"/>
      <c r="GID95" s="191"/>
      <c r="GIE95" s="191"/>
      <c r="GIF95" s="191"/>
      <c r="GIG95" s="191"/>
      <c r="GIH95" s="191"/>
      <c r="GII95" s="191"/>
      <c r="GIJ95" s="191"/>
      <c r="GIK95" s="191"/>
      <c r="GIL95" s="191"/>
      <c r="GIM95" s="191"/>
      <c r="GIN95" s="191"/>
      <c r="GIO95" s="191"/>
      <c r="GIP95" s="191"/>
      <c r="GIQ95" s="191"/>
      <c r="GIR95" s="191"/>
      <c r="GIS95" s="191"/>
      <c r="GIT95" s="191"/>
      <c r="GIU95" s="191"/>
      <c r="GIV95" s="191"/>
      <c r="GIW95" s="191"/>
      <c r="GIX95" s="191"/>
      <c r="GIY95" s="191"/>
      <c r="GIZ95" s="191"/>
      <c r="GJA95" s="191"/>
      <c r="GJB95" s="191"/>
      <c r="GJC95" s="191"/>
      <c r="GJD95" s="191"/>
      <c r="GJE95" s="191"/>
      <c r="GJF95" s="191"/>
      <c r="GJG95" s="191"/>
      <c r="GJH95" s="191"/>
      <c r="GJI95" s="191"/>
      <c r="GJJ95" s="191"/>
      <c r="GJK95" s="191"/>
      <c r="GJL95" s="191"/>
      <c r="GJM95" s="191"/>
      <c r="GJN95" s="191"/>
      <c r="GJO95" s="191"/>
      <c r="GJP95" s="191"/>
      <c r="GJQ95" s="191"/>
      <c r="GJR95" s="191"/>
      <c r="GJS95" s="191"/>
      <c r="GJT95" s="191"/>
      <c r="GJU95" s="191"/>
      <c r="GJV95" s="191"/>
      <c r="GJW95" s="191"/>
      <c r="GJX95" s="191"/>
      <c r="GJY95" s="191"/>
      <c r="GJZ95" s="191"/>
      <c r="GKA95" s="191"/>
      <c r="GKB95" s="191"/>
      <c r="GKC95" s="191"/>
      <c r="GKD95" s="191"/>
      <c r="GKE95" s="191"/>
      <c r="GKF95" s="191"/>
      <c r="GKG95" s="191"/>
      <c r="GKH95" s="191"/>
      <c r="GKI95" s="191"/>
      <c r="GKJ95" s="191"/>
      <c r="GKK95" s="191"/>
      <c r="GKL95" s="191"/>
      <c r="GKM95" s="191"/>
      <c r="GKN95" s="191"/>
      <c r="GKO95" s="191"/>
      <c r="GKP95" s="191"/>
      <c r="GKQ95" s="191"/>
      <c r="GKR95" s="191"/>
      <c r="GKS95" s="191"/>
      <c r="GKT95" s="191"/>
      <c r="GKU95" s="191"/>
      <c r="GKV95" s="191"/>
      <c r="GKW95" s="191"/>
      <c r="GKX95" s="191"/>
      <c r="GKY95" s="191"/>
      <c r="GKZ95" s="191"/>
      <c r="GLA95" s="191"/>
      <c r="GLB95" s="191"/>
      <c r="GLC95" s="191"/>
      <c r="GLD95" s="191"/>
      <c r="GLE95" s="191"/>
      <c r="GLF95" s="191"/>
      <c r="GLG95" s="191"/>
      <c r="GLH95" s="191"/>
      <c r="GLI95" s="191"/>
      <c r="GLJ95" s="191"/>
      <c r="GLK95" s="191"/>
      <c r="GLL95" s="191"/>
      <c r="GLM95" s="191"/>
      <c r="GLN95" s="191"/>
      <c r="GLO95" s="191"/>
      <c r="GLP95" s="191"/>
      <c r="GLQ95" s="191"/>
      <c r="GLR95" s="191"/>
      <c r="GLS95" s="191"/>
      <c r="GLT95" s="191"/>
      <c r="GLU95" s="191"/>
      <c r="GLV95" s="191"/>
      <c r="GLW95" s="191"/>
      <c r="GLX95" s="191"/>
      <c r="GLY95" s="191"/>
      <c r="GLZ95" s="191"/>
      <c r="GMA95" s="191"/>
      <c r="GMB95" s="191"/>
      <c r="GMC95" s="191"/>
      <c r="GMD95" s="191"/>
      <c r="GME95" s="191"/>
      <c r="GMF95" s="191"/>
      <c r="GMG95" s="191"/>
      <c r="GMH95" s="191"/>
      <c r="GMI95" s="191"/>
      <c r="GMJ95" s="191"/>
      <c r="GMK95" s="191"/>
      <c r="GML95" s="191"/>
      <c r="GMM95" s="191"/>
      <c r="GMN95" s="191"/>
      <c r="GMO95" s="191"/>
      <c r="GMP95" s="191"/>
      <c r="GMQ95" s="191"/>
      <c r="GMR95" s="191"/>
      <c r="GMS95" s="191"/>
      <c r="GMT95" s="191"/>
      <c r="GMU95" s="191"/>
      <c r="GMV95" s="191"/>
      <c r="GMW95" s="191"/>
      <c r="GMX95" s="191"/>
      <c r="GMY95" s="191"/>
      <c r="GMZ95" s="191"/>
      <c r="GNA95" s="191"/>
      <c r="GNB95" s="191"/>
      <c r="GNC95" s="191"/>
      <c r="GND95" s="191"/>
      <c r="GNE95" s="191"/>
      <c r="GNF95" s="191"/>
      <c r="GNG95" s="191"/>
      <c r="GNH95" s="191"/>
      <c r="GNI95" s="191"/>
      <c r="GNJ95" s="191"/>
      <c r="GNK95" s="191"/>
      <c r="GNL95" s="191"/>
      <c r="GNM95" s="191"/>
      <c r="GNN95" s="191"/>
      <c r="GNO95" s="191"/>
      <c r="GNP95" s="191"/>
      <c r="GNQ95" s="191"/>
      <c r="GNR95" s="191"/>
      <c r="GNS95" s="191"/>
      <c r="GNT95" s="191"/>
      <c r="GNU95" s="191"/>
      <c r="GNV95" s="191"/>
      <c r="GNW95" s="191"/>
      <c r="GNX95" s="191"/>
      <c r="GNY95" s="191"/>
      <c r="GNZ95" s="191"/>
      <c r="GOA95" s="191"/>
      <c r="GOB95" s="191"/>
      <c r="GOC95" s="191"/>
      <c r="GOD95" s="191"/>
      <c r="GOE95" s="191"/>
      <c r="GOF95" s="191"/>
      <c r="GOG95" s="191"/>
      <c r="GOH95" s="191"/>
      <c r="GOI95" s="191"/>
      <c r="GOJ95" s="191"/>
      <c r="GOK95" s="191"/>
      <c r="GOL95" s="191"/>
      <c r="GOM95" s="191"/>
      <c r="GON95" s="191"/>
      <c r="GOO95" s="191"/>
      <c r="GOP95" s="191"/>
      <c r="GOQ95" s="191"/>
      <c r="GOR95" s="191"/>
      <c r="GOS95" s="191"/>
      <c r="GOT95" s="191"/>
      <c r="GOU95" s="191"/>
      <c r="GOV95" s="191"/>
      <c r="GOW95" s="191"/>
      <c r="GOX95" s="191"/>
      <c r="GOY95" s="191"/>
      <c r="GOZ95" s="191"/>
      <c r="GPA95" s="191"/>
      <c r="GPB95" s="191"/>
      <c r="GPC95" s="191"/>
      <c r="GPD95" s="191"/>
      <c r="GPE95" s="191"/>
      <c r="GPF95" s="191"/>
      <c r="GPG95" s="191"/>
      <c r="GPH95" s="191"/>
      <c r="GPI95" s="191"/>
      <c r="GPJ95" s="191"/>
      <c r="GPK95" s="191"/>
      <c r="GPL95" s="191"/>
      <c r="GPM95" s="191"/>
      <c r="GPN95" s="191"/>
      <c r="GPO95" s="191"/>
      <c r="GPP95" s="191"/>
      <c r="GPQ95" s="191"/>
      <c r="GPR95" s="191"/>
      <c r="GPS95" s="191"/>
      <c r="GPT95" s="191"/>
      <c r="GPU95" s="191"/>
      <c r="GPV95" s="191"/>
      <c r="GPW95" s="191"/>
      <c r="GPX95" s="191"/>
      <c r="GPY95" s="191"/>
      <c r="GPZ95" s="191"/>
      <c r="GQA95" s="191"/>
      <c r="GQB95" s="191"/>
      <c r="GQC95" s="191"/>
      <c r="GQD95" s="191"/>
      <c r="GQE95" s="191"/>
      <c r="GQF95" s="191"/>
      <c r="GQG95" s="191"/>
      <c r="GQH95" s="191"/>
      <c r="GQI95" s="191"/>
      <c r="GQJ95" s="191"/>
      <c r="GQK95" s="191"/>
      <c r="GQL95" s="191"/>
      <c r="GQM95" s="191"/>
      <c r="GQN95" s="191"/>
      <c r="GQO95" s="191"/>
      <c r="GQP95" s="191"/>
      <c r="GQQ95" s="191"/>
      <c r="GQR95" s="191"/>
      <c r="GQS95" s="191"/>
      <c r="GQT95" s="191"/>
      <c r="GQU95" s="191"/>
      <c r="GQV95" s="191"/>
      <c r="GQW95" s="191"/>
      <c r="GQX95" s="191"/>
      <c r="GQY95" s="191"/>
      <c r="GQZ95" s="191"/>
      <c r="GRA95" s="191"/>
      <c r="GRB95" s="191"/>
      <c r="GRC95" s="191"/>
      <c r="GRD95" s="191"/>
      <c r="GRE95" s="191"/>
      <c r="GRF95" s="191"/>
      <c r="GRG95" s="191"/>
      <c r="GRH95" s="191"/>
      <c r="GRI95" s="191"/>
      <c r="GRJ95" s="191"/>
      <c r="GRK95" s="191"/>
      <c r="GRL95" s="191"/>
      <c r="GRM95" s="191"/>
      <c r="GRN95" s="191"/>
      <c r="GRO95" s="191"/>
      <c r="GRP95" s="191"/>
      <c r="GRQ95" s="191"/>
      <c r="GRR95" s="191"/>
      <c r="GRS95" s="191"/>
      <c r="GRT95" s="191"/>
      <c r="GRU95" s="191"/>
      <c r="GRV95" s="191"/>
      <c r="GRW95" s="191"/>
      <c r="GRX95" s="191"/>
      <c r="GRY95" s="191"/>
      <c r="GRZ95" s="191"/>
      <c r="GSA95" s="191"/>
      <c r="GSB95" s="191"/>
      <c r="GSC95" s="191"/>
      <c r="GSD95" s="191"/>
      <c r="GSE95" s="191"/>
      <c r="GSF95" s="191"/>
      <c r="GSG95" s="191"/>
      <c r="GSH95" s="191"/>
      <c r="GSI95" s="191"/>
      <c r="GSJ95" s="191"/>
      <c r="GSK95" s="191"/>
      <c r="GSL95" s="191"/>
      <c r="GSM95" s="191"/>
      <c r="GSN95" s="191"/>
      <c r="GSO95" s="191"/>
      <c r="GSP95" s="191"/>
      <c r="GSQ95" s="191"/>
      <c r="GSR95" s="191"/>
      <c r="GSS95" s="191"/>
      <c r="GST95" s="191"/>
      <c r="GSU95" s="191"/>
      <c r="GSV95" s="191"/>
      <c r="GSW95" s="191"/>
      <c r="GSX95" s="191"/>
      <c r="GSY95" s="191"/>
      <c r="GSZ95" s="191"/>
      <c r="GTA95" s="191"/>
      <c r="GTB95" s="191"/>
      <c r="GTC95" s="191"/>
      <c r="GTD95" s="191"/>
      <c r="GTE95" s="191"/>
      <c r="GTF95" s="191"/>
      <c r="GTG95" s="191"/>
      <c r="GTH95" s="191"/>
      <c r="GTI95" s="191"/>
      <c r="GTJ95" s="191"/>
      <c r="GTK95" s="191"/>
      <c r="GTL95" s="191"/>
      <c r="GTM95" s="191"/>
      <c r="GTN95" s="191"/>
      <c r="GTO95" s="191"/>
      <c r="GTP95" s="191"/>
      <c r="GTQ95" s="191"/>
      <c r="GTR95" s="191"/>
      <c r="GTS95" s="191"/>
      <c r="GTT95" s="191"/>
      <c r="GTU95" s="191"/>
      <c r="GTV95" s="191"/>
      <c r="GTW95" s="191"/>
      <c r="GTX95" s="191"/>
      <c r="GTY95" s="191"/>
      <c r="GTZ95" s="191"/>
      <c r="GUA95" s="191"/>
      <c r="GUB95" s="191"/>
      <c r="GUC95" s="191"/>
      <c r="GUD95" s="191"/>
      <c r="GUE95" s="191"/>
      <c r="GUF95" s="191"/>
      <c r="GUG95" s="191"/>
      <c r="GUH95" s="191"/>
      <c r="GUI95" s="191"/>
      <c r="GUJ95" s="191"/>
      <c r="GUK95" s="191"/>
      <c r="GUL95" s="191"/>
      <c r="GUM95" s="191"/>
      <c r="GUN95" s="191"/>
      <c r="GUO95" s="191"/>
      <c r="GUP95" s="191"/>
      <c r="GUQ95" s="191"/>
      <c r="GUR95" s="191"/>
      <c r="GUS95" s="191"/>
      <c r="GUT95" s="191"/>
      <c r="GUU95" s="191"/>
      <c r="GUV95" s="191"/>
      <c r="GUW95" s="191"/>
      <c r="GUX95" s="191"/>
      <c r="GUY95" s="191"/>
      <c r="GUZ95" s="191"/>
      <c r="GVA95" s="191"/>
      <c r="GVB95" s="191"/>
      <c r="GVC95" s="191"/>
      <c r="GVD95" s="191"/>
      <c r="GVE95" s="191"/>
      <c r="GVF95" s="191"/>
      <c r="GVG95" s="191"/>
      <c r="GVH95" s="191"/>
      <c r="GVI95" s="191"/>
      <c r="GVJ95" s="191"/>
      <c r="GVK95" s="191"/>
      <c r="GVL95" s="191"/>
      <c r="GVM95" s="191"/>
      <c r="GVN95" s="191"/>
      <c r="GVO95" s="191"/>
      <c r="GVP95" s="191"/>
      <c r="GVQ95" s="191"/>
      <c r="GVR95" s="191"/>
      <c r="GVS95" s="191"/>
      <c r="GVT95" s="191"/>
      <c r="GVU95" s="191"/>
      <c r="GVV95" s="191"/>
      <c r="GVW95" s="191"/>
      <c r="GVX95" s="191"/>
      <c r="GVY95" s="191"/>
      <c r="GVZ95" s="191"/>
      <c r="GWA95" s="191"/>
      <c r="GWB95" s="191"/>
      <c r="GWC95" s="191"/>
      <c r="GWD95" s="191"/>
      <c r="GWE95" s="191"/>
      <c r="GWF95" s="191"/>
      <c r="GWG95" s="191"/>
      <c r="GWH95" s="191"/>
      <c r="GWI95" s="191"/>
      <c r="GWJ95" s="191"/>
      <c r="GWK95" s="191"/>
      <c r="GWL95" s="191"/>
      <c r="GWM95" s="191"/>
      <c r="GWN95" s="191"/>
      <c r="GWO95" s="191"/>
      <c r="GWP95" s="191"/>
      <c r="GWQ95" s="191"/>
      <c r="GWR95" s="191"/>
      <c r="GWS95" s="191"/>
      <c r="GWT95" s="191"/>
      <c r="GWU95" s="191"/>
      <c r="GWV95" s="191"/>
      <c r="GWW95" s="191"/>
      <c r="GWX95" s="191"/>
      <c r="GWY95" s="191"/>
      <c r="GWZ95" s="191"/>
      <c r="GXA95" s="191"/>
      <c r="GXB95" s="191"/>
      <c r="GXC95" s="191"/>
      <c r="GXD95" s="191"/>
      <c r="GXE95" s="191"/>
      <c r="GXF95" s="191"/>
      <c r="GXG95" s="191"/>
      <c r="GXH95" s="191"/>
      <c r="GXI95" s="191"/>
      <c r="GXJ95" s="191"/>
      <c r="GXK95" s="191"/>
      <c r="GXL95" s="191"/>
      <c r="GXM95" s="191"/>
      <c r="GXN95" s="191"/>
      <c r="GXO95" s="191"/>
      <c r="GXP95" s="191"/>
      <c r="GXQ95" s="191"/>
      <c r="GXR95" s="191"/>
      <c r="GXS95" s="191"/>
      <c r="GXT95" s="191"/>
      <c r="GXU95" s="191"/>
      <c r="GXV95" s="191"/>
      <c r="GXW95" s="191"/>
      <c r="GXX95" s="191"/>
      <c r="GXY95" s="191"/>
      <c r="GXZ95" s="191"/>
      <c r="GYA95" s="191"/>
      <c r="GYB95" s="191"/>
      <c r="GYC95" s="191"/>
      <c r="GYD95" s="191"/>
      <c r="GYE95" s="191"/>
      <c r="GYF95" s="191"/>
      <c r="GYG95" s="191"/>
      <c r="GYH95" s="191"/>
      <c r="GYI95" s="191"/>
      <c r="GYJ95" s="191"/>
      <c r="GYK95" s="191"/>
      <c r="GYL95" s="191"/>
      <c r="GYM95" s="191"/>
      <c r="GYN95" s="191"/>
      <c r="GYO95" s="191"/>
      <c r="GYP95" s="191"/>
      <c r="GYQ95" s="191"/>
      <c r="GYR95" s="191"/>
      <c r="GYS95" s="191"/>
      <c r="GYT95" s="191"/>
      <c r="GYU95" s="191"/>
      <c r="GYV95" s="191"/>
      <c r="GYW95" s="191"/>
      <c r="GYX95" s="191"/>
      <c r="GYY95" s="191"/>
      <c r="GYZ95" s="191"/>
      <c r="GZA95" s="191"/>
      <c r="GZB95" s="191"/>
      <c r="GZC95" s="191"/>
      <c r="GZD95" s="191"/>
      <c r="GZE95" s="191"/>
      <c r="GZF95" s="191"/>
      <c r="GZG95" s="191"/>
      <c r="GZH95" s="191"/>
      <c r="GZI95" s="191"/>
      <c r="GZJ95" s="191"/>
      <c r="GZK95" s="191"/>
      <c r="GZL95" s="191"/>
      <c r="GZM95" s="191"/>
      <c r="GZN95" s="191"/>
      <c r="GZO95" s="191"/>
      <c r="GZP95" s="191"/>
      <c r="GZQ95" s="191"/>
      <c r="GZR95" s="191"/>
      <c r="GZS95" s="191"/>
      <c r="GZT95" s="191"/>
      <c r="GZU95" s="191"/>
      <c r="GZV95" s="191"/>
      <c r="GZW95" s="191"/>
      <c r="GZX95" s="191"/>
      <c r="GZY95" s="191"/>
      <c r="GZZ95" s="191"/>
      <c r="HAA95" s="191"/>
      <c r="HAB95" s="191"/>
      <c r="HAC95" s="191"/>
      <c r="HAD95" s="191"/>
      <c r="HAE95" s="191"/>
      <c r="HAF95" s="191"/>
      <c r="HAG95" s="191"/>
      <c r="HAH95" s="191"/>
      <c r="HAI95" s="191"/>
      <c r="HAJ95" s="191"/>
      <c r="HAK95" s="191"/>
      <c r="HAL95" s="191"/>
      <c r="HAM95" s="191"/>
      <c r="HAN95" s="191"/>
      <c r="HAO95" s="191"/>
      <c r="HAP95" s="191"/>
      <c r="HAQ95" s="191"/>
      <c r="HAR95" s="191"/>
      <c r="HAS95" s="191"/>
      <c r="HAT95" s="191"/>
      <c r="HAU95" s="191"/>
      <c r="HAV95" s="191"/>
      <c r="HAW95" s="191"/>
      <c r="HAX95" s="191"/>
      <c r="HAY95" s="191"/>
      <c r="HAZ95" s="191"/>
      <c r="HBA95" s="191"/>
      <c r="HBB95" s="191"/>
      <c r="HBC95" s="191"/>
      <c r="HBD95" s="191"/>
      <c r="HBE95" s="191"/>
      <c r="HBF95" s="191"/>
      <c r="HBG95" s="191"/>
      <c r="HBH95" s="191"/>
      <c r="HBI95" s="191"/>
      <c r="HBJ95" s="191"/>
      <c r="HBK95" s="191"/>
      <c r="HBL95" s="191"/>
      <c r="HBM95" s="191"/>
      <c r="HBN95" s="191"/>
      <c r="HBO95" s="191"/>
      <c r="HBP95" s="191"/>
      <c r="HBQ95" s="191"/>
      <c r="HBR95" s="191"/>
      <c r="HBS95" s="191"/>
      <c r="HBT95" s="191"/>
      <c r="HBU95" s="191"/>
      <c r="HBV95" s="191"/>
      <c r="HBW95" s="191"/>
      <c r="HBX95" s="191"/>
      <c r="HBY95" s="191"/>
      <c r="HBZ95" s="191"/>
      <c r="HCA95" s="191"/>
      <c r="HCB95" s="191"/>
      <c r="HCC95" s="191"/>
      <c r="HCD95" s="191"/>
      <c r="HCE95" s="191"/>
      <c r="HCF95" s="191"/>
      <c r="HCG95" s="191"/>
      <c r="HCH95" s="191"/>
      <c r="HCI95" s="191"/>
      <c r="HCJ95" s="191"/>
      <c r="HCK95" s="191"/>
      <c r="HCL95" s="191"/>
      <c r="HCM95" s="191"/>
      <c r="HCN95" s="191"/>
      <c r="HCO95" s="191"/>
      <c r="HCP95" s="191"/>
      <c r="HCQ95" s="191"/>
      <c r="HCR95" s="191"/>
      <c r="HCS95" s="191"/>
      <c r="HCT95" s="191"/>
      <c r="HCU95" s="191"/>
      <c r="HCV95" s="191"/>
      <c r="HCW95" s="191"/>
      <c r="HCX95" s="191"/>
      <c r="HCY95" s="191"/>
      <c r="HCZ95" s="191"/>
      <c r="HDA95" s="191"/>
      <c r="HDB95" s="191"/>
      <c r="HDC95" s="191"/>
      <c r="HDD95" s="191"/>
      <c r="HDE95" s="191"/>
      <c r="HDF95" s="191"/>
      <c r="HDG95" s="191"/>
      <c r="HDH95" s="191"/>
      <c r="HDI95" s="191"/>
      <c r="HDJ95" s="191"/>
      <c r="HDK95" s="191"/>
      <c r="HDL95" s="191"/>
      <c r="HDM95" s="191"/>
      <c r="HDN95" s="191"/>
      <c r="HDO95" s="191"/>
      <c r="HDP95" s="191"/>
      <c r="HDQ95" s="191"/>
      <c r="HDR95" s="191"/>
      <c r="HDS95" s="191"/>
      <c r="HDT95" s="191"/>
      <c r="HDU95" s="191"/>
      <c r="HDV95" s="191"/>
      <c r="HDW95" s="191"/>
      <c r="HDX95" s="191"/>
      <c r="HDY95" s="191"/>
      <c r="HDZ95" s="191"/>
      <c r="HEA95" s="191"/>
      <c r="HEB95" s="191"/>
      <c r="HEC95" s="191"/>
      <c r="HED95" s="191"/>
      <c r="HEE95" s="191"/>
      <c r="HEF95" s="191"/>
      <c r="HEG95" s="191"/>
      <c r="HEH95" s="191"/>
      <c r="HEI95" s="191"/>
      <c r="HEJ95" s="191"/>
      <c r="HEK95" s="191"/>
      <c r="HEL95" s="191"/>
      <c r="HEM95" s="191"/>
      <c r="HEN95" s="191"/>
      <c r="HEO95" s="191"/>
      <c r="HEP95" s="191"/>
      <c r="HEQ95" s="191"/>
      <c r="HER95" s="191"/>
      <c r="HES95" s="191"/>
      <c r="HET95" s="191"/>
      <c r="HEU95" s="191"/>
      <c r="HEV95" s="191"/>
      <c r="HEW95" s="191"/>
      <c r="HEX95" s="191"/>
      <c r="HEY95" s="191"/>
      <c r="HEZ95" s="191"/>
      <c r="HFA95" s="191"/>
      <c r="HFB95" s="191"/>
      <c r="HFC95" s="191"/>
      <c r="HFD95" s="191"/>
      <c r="HFE95" s="191"/>
      <c r="HFF95" s="191"/>
      <c r="HFG95" s="191"/>
      <c r="HFH95" s="191"/>
      <c r="HFI95" s="191"/>
      <c r="HFJ95" s="191"/>
      <c r="HFK95" s="191"/>
      <c r="HFL95" s="191"/>
      <c r="HFM95" s="191"/>
      <c r="HFN95" s="191"/>
      <c r="HFO95" s="191"/>
      <c r="HFP95" s="191"/>
      <c r="HFQ95" s="191"/>
      <c r="HFR95" s="191"/>
      <c r="HFS95" s="191"/>
      <c r="HFT95" s="191"/>
      <c r="HFU95" s="191"/>
      <c r="HFV95" s="191"/>
      <c r="HFW95" s="191"/>
      <c r="HFX95" s="191"/>
      <c r="HFY95" s="191"/>
      <c r="HFZ95" s="191"/>
      <c r="HGA95" s="191"/>
      <c r="HGB95" s="191"/>
      <c r="HGC95" s="191"/>
      <c r="HGD95" s="191"/>
      <c r="HGE95" s="191"/>
      <c r="HGF95" s="191"/>
      <c r="HGG95" s="191"/>
      <c r="HGH95" s="191"/>
      <c r="HGI95" s="191"/>
      <c r="HGJ95" s="191"/>
      <c r="HGK95" s="191"/>
      <c r="HGL95" s="191"/>
      <c r="HGM95" s="191"/>
      <c r="HGN95" s="191"/>
      <c r="HGO95" s="191"/>
      <c r="HGP95" s="191"/>
      <c r="HGQ95" s="191"/>
      <c r="HGR95" s="191"/>
      <c r="HGS95" s="191"/>
      <c r="HGT95" s="191"/>
      <c r="HGU95" s="191"/>
      <c r="HGV95" s="191"/>
      <c r="HGW95" s="191"/>
      <c r="HGX95" s="191"/>
      <c r="HGY95" s="191"/>
      <c r="HGZ95" s="191"/>
      <c r="HHA95" s="191"/>
      <c r="HHB95" s="191"/>
      <c r="HHC95" s="191"/>
      <c r="HHD95" s="191"/>
      <c r="HHE95" s="191"/>
      <c r="HHF95" s="191"/>
      <c r="HHG95" s="191"/>
      <c r="HHH95" s="191"/>
      <c r="HHI95" s="191"/>
      <c r="HHJ95" s="191"/>
      <c r="HHK95" s="191"/>
      <c r="HHL95" s="191"/>
      <c r="HHM95" s="191"/>
      <c r="HHN95" s="191"/>
      <c r="HHO95" s="191"/>
      <c r="HHP95" s="191"/>
      <c r="HHQ95" s="191"/>
      <c r="HHR95" s="191"/>
      <c r="HHS95" s="191"/>
      <c r="HHT95" s="191"/>
      <c r="HHU95" s="191"/>
      <c r="HHV95" s="191"/>
      <c r="HHW95" s="191"/>
      <c r="HHX95" s="191"/>
      <c r="HHY95" s="191"/>
      <c r="HHZ95" s="191"/>
      <c r="HIA95" s="191"/>
      <c r="HIB95" s="191"/>
      <c r="HIC95" s="191"/>
      <c r="HID95" s="191"/>
      <c r="HIE95" s="191"/>
      <c r="HIF95" s="191"/>
      <c r="HIG95" s="191"/>
      <c r="HIH95" s="191"/>
      <c r="HII95" s="191"/>
      <c r="HIJ95" s="191"/>
      <c r="HIK95" s="191"/>
      <c r="HIL95" s="191"/>
      <c r="HIM95" s="191"/>
      <c r="HIN95" s="191"/>
      <c r="HIO95" s="191"/>
      <c r="HIP95" s="191"/>
      <c r="HIQ95" s="191"/>
      <c r="HIR95" s="191"/>
      <c r="HIS95" s="191"/>
      <c r="HIT95" s="191"/>
      <c r="HIU95" s="191"/>
      <c r="HIV95" s="191"/>
      <c r="HIW95" s="191"/>
      <c r="HIX95" s="191"/>
      <c r="HIY95" s="191"/>
      <c r="HIZ95" s="191"/>
      <c r="HJA95" s="191"/>
      <c r="HJB95" s="191"/>
      <c r="HJC95" s="191"/>
      <c r="HJD95" s="191"/>
      <c r="HJE95" s="191"/>
      <c r="HJF95" s="191"/>
      <c r="HJG95" s="191"/>
      <c r="HJH95" s="191"/>
      <c r="HJI95" s="191"/>
      <c r="HJJ95" s="191"/>
      <c r="HJK95" s="191"/>
      <c r="HJL95" s="191"/>
      <c r="HJM95" s="191"/>
      <c r="HJN95" s="191"/>
      <c r="HJO95" s="191"/>
      <c r="HJP95" s="191"/>
      <c r="HJQ95" s="191"/>
      <c r="HJR95" s="191"/>
      <c r="HJS95" s="191"/>
      <c r="HJT95" s="191"/>
      <c r="HJU95" s="191"/>
      <c r="HJV95" s="191"/>
      <c r="HJW95" s="191"/>
      <c r="HJX95" s="191"/>
      <c r="HJY95" s="191"/>
      <c r="HJZ95" s="191"/>
      <c r="HKA95" s="191"/>
      <c r="HKB95" s="191"/>
      <c r="HKC95" s="191"/>
      <c r="HKD95" s="191"/>
      <c r="HKE95" s="191"/>
      <c r="HKF95" s="191"/>
      <c r="HKG95" s="191"/>
      <c r="HKH95" s="191"/>
      <c r="HKI95" s="191"/>
      <c r="HKJ95" s="191"/>
      <c r="HKK95" s="191"/>
      <c r="HKL95" s="191"/>
      <c r="HKM95" s="191"/>
      <c r="HKN95" s="191"/>
      <c r="HKO95" s="191"/>
      <c r="HKP95" s="191"/>
      <c r="HKQ95" s="191"/>
      <c r="HKR95" s="191"/>
      <c r="HKS95" s="191"/>
      <c r="HKT95" s="191"/>
      <c r="HKU95" s="191"/>
      <c r="HKV95" s="191"/>
      <c r="HKW95" s="191"/>
      <c r="HKX95" s="191"/>
      <c r="HKY95" s="191"/>
      <c r="HKZ95" s="191"/>
      <c r="HLA95" s="191"/>
      <c r="HLB95" s="191"/>
      <c r="HLC95" s="191"/>
      <c r="HLD95" s="191"/>
      <c r="HLE95" s="191"/>
      <c r="HLF95" s="191"/>
      <c r="HLG95" s="191"/>
      <c r="HLH95" s="191"/>
      <c r="HLI95" s="191"/>
      <c r="HLJ95" s="191"/>
      <c r="HLK95" s="191"/>
      <c r="HLL95" s="191"/>
      <c r="HLM95" s="191"/>
      <c r="HLN95" s="191"/>
      <c r="HLO95" s="191"/>
      <c r="HLP95" s="191"/>
      <c r="HLQ95" s="191"/>
      <c r="HLR95" s="191"/>
      <c r="HLS95" s="191"/>
      <c r="HLT95" s="191"/>
      <c r="HLU95" s="191"/>
      <c r="HLV95" s="191"/>
      <c r="HLW95" s="191"/>
      <c r="HLX95" s="191"/>
      <c r="HLY95" s="191"/>
      <c r="HLZ95" s="191"/>
      <c r="HMA95" s="191"/>
      <c r="HMB95" s="191"/>
      <c r="HMC95" s="191"/>
      <c r="HMD95" s="191"/>
      <c r="HME95" s="191"/>
      <c r="HMF95" s="191"/>
      <c r="HMG95" s="191"/>
      <c r="HMH95" s="191"/>
      <c r="HMI95" s="191"/>
      <c r="HMJ95" s="191"/>
      <c r="HMK95" s="191"/>
      <c r="HML95" s="191"/>
      <c r="HMM95" s="191"/>
      <c r="HMN95" s="191"/>
      <c r="HMO95" s="191"/>
      <c r="HMP95" s="191"/>
      <c r="HMQ95" s="191"/>
      <c r="HMR95" s="191"/>
      <c r="HMS95" s="191"/>
      <c r="HMT95" s="191"/>
      <c r="HMU95" s="191"/>
      <c r="HMV95" s="191"/>
      <c r="HMW95" s="191"/>
      <c r="HMX95" s="191"/>
      <c r="HMY95" s="191"/>
      <c r="HMZ95" s="191"/>
      <c r="HNA95" s="191"/>
      <c r="HNB95" s="191"/>
      <c r="HNC95" s="191"/>
      <c r="HND95" s="191"/>
      <c r="HNE95" s="191"/>
      <c r="HNF95" s="191"/>
      <c r="HNG95" s="191"/>
      <c r="HNH95" s="191"/>
      <c r="HNI95" s="191"/>
      <c r="HNJ95" s="191"/>
      <c r="HNK95" s="191"/>
      <c r="HNL95" s="191"/>
      <c r="HNM95" s="191"/>
      <c r="HNN95" s="191"/>
      <c r="HNO95" s="191"/>
      <c r="HNP95" s="191"/>
      <c r="HNQ95" s="191"/>
      <c r="HNR95" s="191"/>
      <c r="HNS95" s="191"/>
      <c r="HNT95" s="191"/>
      <c r="HNU95" s="191"/>
      <c r="HNV95" s="191"/>
      <c r="HNW95" s="191"/>
      <c r="HNX95" s="191"/>
      <c r="HNY95" s="191"/>
      <c r="HNZ95" s="191"/>
      <c r="HOA95" s="191"/>
      <c r="HOB95" s="191"/>
      <c r="HOC95" s="191"/>
      <c r="HOD95" s="191"/>
      <c r="HOE95" s="191"/>
      <c r="HOF95" s="191"/>
      <c r="HOG95" s="191"/>
      <c r="HOH95" s="191"/>
      <c r="HOI95" s="191"/>
      <c r="HOJ95" s="191"/>
      <c r="HOK95" s="191"/>
      <c r="HOL95" s="191"/>
      <c r="HOM95" s="191"/>
      <c r="HON95" s="191"/>
      <c r="HOO95" s="191"/>
      <c r="HOP95" s="191"/>
      <c r="HOQ95" s="191"/>
      <c r="HOR95" s="191"/>
      <c r="HOS95" s="191"/>
      <c r="HOT95" s="191"/>
      <c r="HOU95" s="191"/>
      <c r="HOV95" s="191"/>
      <c r="HOW95" s="191"/>
      <c r="HOX95" s="191"/>
      <c r="HOY95" s="191"/>
      <c r="HOZ95" s="191"/>
      <c r="HPA95" s="191"/>
      <c r="HPB95" s="191"/>
      <c r="HPC95" s="191"/>
      <c r="HPD95" s="191"/>
      <c r="HPE95" s="191"/>
      <c r="HPF95" s="191"/>
      <c r="HPG95" s="191"/>
      <c r="HPH95" s="191"/>
      <c r="HPI95" s="191"/>
      <c r="HPJ95" s="191"/>
      <c r="HPK95" s="191"/>
      <c r="HPL95" s="191"/>
      <c r="HPM95" s="191"/>
      <c r="HPN95" s="191"/>
      <c r="HPO95" s="191"/>
      <c r="HPP95" s="191"/>
      <c r="HPQ95" s="191"/>
      <c r="HPR95" s="191"/>
      <c r="HPS95" s="191"/>
      <c r="HPT95" s="191"/>
      <c r="HPU95" s="191"/>
      <c r="HPV95" s="191"/>
      <c r="HPW95" s="191"/>
      <c r="HPX95" s="191"/>
      <c r="HPY95" s="191"/>
      <c r="HPZ95" s="191"/>
      <c r="HQA95" s="191"/>
      <c r="HQB95" s="191"/>
      <c r="HQC95" s="191"/>
      <c r="HQD95" s="191"/>
      <c r="HQE95" s="191"/>
      <c r="HQF95" s="191"/>
      <c r="HQG95" s="191"/>
      <c r="HQH95" s="191"/>
      <c r="HQI95" s="191"/>
      <c r="HQJ95" s="191"/>
      <c r="HQK95" s="191"/>
      <c r="HQL95" s="191"/>
      <c r="HQM95" s="191"/>
      <c r="HQN95" s="191"/>
      <c r="HQO95" s="191"/>
      <c r="HQP95" s="191"/>
      <c r="HQQ95" s="191"/>
      <c r="HQR95" s="191"/>
      <c r="HQS95" s="191"/>
      <c r="HQT95" s="191"/>
      <c r="HQU95" s="191"/>
      <c r="HQV95" s="191"/>
      <c r="HQW95" s="191"/>
      <c r="HQX95" s="191"/>
      <c r="HQY95" s="191"/>
      <c r="HQZ95" s="191"/>
      <c r="HRA95" s="191"/>
      <c r="HRB95" s="191"/>
      <c r="HRC95" s="191"/>
      <c r="HRD95" s="191"/>
      <c r="HRE95" s="191"/>
      <c r="HRF95" s="191"/>
      <c r="HRG95" s="191"/>
      <c r="HRH95" s="191"/>
      <c r="HRI95" s="191"/>
      <c r="HRJ95" s="191"/>
      <c r="HRK95" s="191"/>
      <c r="HRL95" s="191"/>
      <c r="HRM95" s="191"/>
      <c r="HRN95" s="191"/>
      <c r="HRO95" s="191"/>
      <c r="HRP95" s="191"/>
      <c r="HRQ95" s="191"/>
      <c r="HRR95" s="191"/>
      <c r="HRS95" s="191"/>
      <c r="HRT95" s="191"/>
      <c r="HRU95" s="191"/>
      <c r="HRV95" s="191"/>
      <c r="HRW95" s="191"/>
      <c r="HRX95" s="191"/>
      <c r="HRY95" s="191"/>
      <c r="HRZ95" s="191"/>
      <c r="HSA95" s="191"/>
      <c r="HSB95" s="191"/>
      <c r="HSC95" s="191"/>
      <c r="HSD95" s="191"/>
      <c r="HSE95" s="191"/>
      <c r="HSF95" s="191"/>
      <c r="HSG95" s="191"/>
      <c r="HSH95" s="191"/>
      <c r="HSI95" s="191"/>
      <c r="HSJ95" s="191"/>
      <c r="HSK95" s="191"/>
      <c r="HSL95" s="191"/>
      <c r="HSM95" s="191"/>
      <c r="HSN95" s="191"/>
      <c r="HSO95" s="191"/>
      <c r="HSP95" s="191"/>
      <c r="HSQ95" s="191"/>
      <c r="HSR95" s="191"/>
      <c r="HSS95" s="191"/>
      <c r="HST95" s="191"/>
      <c r="HSU95" s="191"/>
      <c r="HSV95" s="191"/>
      <c r="HSW95" s="191"/>
      <c r="HSX95" s="191"/>
      <c r="HSY95" s="191"/>
      <c r="HSZ95" s="191"/>
      <c r="HTA95" s="191"/>
      <c r="HTB95" s="191"/>
      <c r="HTC95" s="191"/>
      <c r="HTD95" s="191"/>
      <c r="HTE95" s="191"/>
      <c r="HTF95" s="191"/>
      <c r="HTG95" s="191"/>
      <c r="HTH95" s="191"/>
      <c r="HTI95" s="191"/>
      <c r="HTJ95" s="191"/>
      <c r="HTK95" s="191"/>
      <c r="HTL95" s="191"/>
      <c r="HTM95" s="191"/>
      <c r="HTN95" s="191"/>
      <c r="HTO95" s="191"/>
      <c r="HTP95" s="191"/>
      <c r="HTQ95" s="191"/>
      <c r="HTR95" s="191"/>
      <c r="HTS95" s="191"/>
      <c r="HTT95" s="191"/>
      <c r="HTU95" s="191"/>
      <c r="HTV95" s="191"/>
      <c r="HTW95" s="191"/>
      <c r="HTX95" s="191"/>
      <c r="HTY95" s="191"/>
      <c r="HTZ95" s="191"/>
      <c r="HUA95" s="191"/>
      <c r="HUB95" s="191"/>
      <c r="HUC95" s="191"/>
      <c r="HUD95" s="191"/>
      <c r="HUE95" s="191"/>
      <c r="HUF95" s="191"/>
      <c r="HUG95" s="191"/>
      <c r="HUH95" s="191"/>
      <c r="HUI95" s="191"/>
      <c r="HUJ95" s="191"/>
      <c r="HUK95" s="191"/>
      <c r="HUL95" s="191"/>
      <c r="HUM95" s="191"/>
      <c r="HUN95" s="191"/>
      <c r="HUO95" s="191"/>
      <c r="HUP95" s="191"/>
      <c r="HUQ95" s="191"/>
      <c r="HUR95" s="191"/>
      <c r="HUS95" s="191"/>
      <c r="HUT95" s="191"/>
      <c r="HUU95" s="191"/>
      <c r="HUV95" s="191"/>
      <c r="HUW95" s="191"/>
      <c r="HUX95" s="191"/>
      <c r="HUY95" s="191"/>
      <c r="HUZ95" s="191"/>
      <c r="HVA95" s="191"/>
      <c r="HVB95" s="191"/>
      <c r="HVC95" s="191"/>
      <c r="HVD95" s="191"/>
      <c r="HVE95" s="191"/>
      <c r="HVF95" s="191"/>
      <c r="HVG95" s="191"/>
      <c r="HVH95" s="191"/>
      <c r="HVI95" s="191"/>
      <c r="HVJ95" s="191"/>
      <c r="HVK95" s="191"/>
      <c r="HVL95" s="191"/>
      <c r="HVM95" s="191"/>
      <c r="HVN95" s="191"/>
      <c r="HVO95" s="191"/>
      <c r="HVP95" s="191"/>
      <c r="HVQ95" s="191"/>
      <c r="HVR95" s="191"/>
      <c r="HVS95" s="191"/>
      <c r="HVT95" s="191"/>
      <c r="HVU95" s="191"/>
      <c r="HVV95" s="191"/>
      <c r="HVW95" s="191"/>
      <c r="HVX95" s="191"/>
      <c r="HVY95" s="191"/>
      <c r="HVZ95" s="191"/>
      <c r="HWA95" s="191"/>
      <c r="HWB95" s="191"/>
      <c r="HWC95" s="191"/>
      <c r="HWD95" s="191"/>
      <c r="HWE95" s="191"/>
      <c r="HWF95" s="191"/>
      <c r="HWG95" s="191"/>
      <c r="HWH95" s="191"/>
      <c r="HWI95" s="191"/>
      <c r="HWJ95" s="191"/>
      <c r="HWK95" s="191"/>
      <c r="HWL95" s="191"/>
      <c r="HWM95" s="191"/>
      <c r="HWN95" s="191"/>
      <c r="HWO95" s="191"/>
      <c r="HWP95" s="191"/>
      <c r="HWQ95" s="191"/>
      <c r="HWR95" s="191"/>
      <c r="HWS95" s="191"/>
      <c r="HWT95" s="191"/>
      <c r="HWU95" s="191"/>
      <c r="HWV95" s="191"/>
      <c r="HWW95" s="191"/>
      <c r="HWX95" s="191"/>
      <c r="HWY95" s="191"/>
      <c r="HWZ95" s="191"/>
      <c r="HXA95" s="191"/>
      <c r="HXB95" s="191"/>
      <c r="HXC95" s="191"/>
      <c r="HXD95" s="191"/>
      <c r="HXE95" s="191"/>
      <c r="HXF95" s="191"/>
      <c r="HXG95" s="191"/>
      <c r="HXH95" s="191"/>
      <c r="HXI95" s="191"/>
      <c r="HXJ95" s="191"/>
      <c r="HXK95" s="191"/>
      <c r="HXL95" s="191"/>
      <c r="HXM95" s="191"/>
      <c r="HXN95" s="191"/>
      <c r="HXO95" s="191"/>
      <c r="HXP95" s="191"/>
      <c r="HXQ95" s="191"/>
      <c r="HXR95" s="191"/>
      <c r="HXS95" s="191"/>
      <c r="HXT95" s="191"/>
      <c r="HXU95" s="191"/>
      <c r="HXV95" s="191"/>
      <c r="HXW95" s="191"/>
      <c r="HXX95" s="191"/>
      <c r="HXY95" s="191"/>
      <c r="HXZ95" s="191"/>
      <c r="HYA95" s="191"/>
      <c r="HYB95" s="191"/>
      <c r="HYC95" s="191"/>
      <c r="HYD95" s="191"/>
      <c r="HYE95" s="191"/>
      <c r="HYF95" s="191"/>
      <c r="HYG95" s="191"/>
      <c r="HYH95" s="191"/>
      <c r="HYI95" s="191"/>
      <c r="HYJ95" s="191"/>
      <c r="HYK95" s="191"/>
      <c r="HYL95" s="191"/>
      <c r="HYM95" s="191"/>
      <c r="HYN95" s="191"/>
      <c r="HYO95" s="191"/>
      <c r="HYP95" s="191"/>
      <c r="HYQ95" s="191"/>
      <c r="HYR95" s="191"/>
      <c r="HYS95" s="191"/>
      <c r="HYT95" s="191"/>
      <c r="HYU95" s="191"/>
      <c r="HYV95" s="191"/>
      <c r="HYW95" s="191"/>
      <c r="HYX95" s="191"/>
      <c r="HYY95" s="191"/>
      <c r="HYZ95" s="191"/>
      <c r="HZA95" s="191"/>
      <c r="HZB95" s="191"/>
      <c r="HZC95" s="191"/>
      <c r="HZD95" s="191"/>
      <c r="HZE95" s="191"/>
      <c r="HZF95" s="191"/>
      <c r="HZG95" s="191"/>
      <c r="HZH95" s="191"/>
      <c r="HZI95" s="191"/>
      <c r="HZJ95" s="191"/>
      <c r="HZK95" s="191"/>
      <c r="HZL95" s="191"/>
      <c r="HZM95" s="191"/>
      <c r="HZN95" s="191"/>
      <c r="HZO95" s="191"/>
      <c r="HZP95" s="191"/>
      <c r="HZQ95" s="191"/>
      <c r="HZR95" s="191"/>
      <c r="HZS95" s="191"/>
      <c r="HZT95" s="191"/>
      <c r="HZU95" s="191"/>
      <c r="HZV95" s="191"/>
      <c r="HZW95" s="191"/>
      <c r="HZX95" s="191"/>
      <c r="HZY95" s="191"/>
      <c r="HZZ95" s="191"/>
      <c r="IAA95" s="191"/>
      <c r="IAB95" s="191"/>
      <c r="IAC95" s="191"/>
      <c r="IAD95" s="191"/>
      <c r="IAE95" s="191"/>
      <c r="IAF95" s="191"/>
      <c r="IAG95" s="191"/>
      <c r="IAH95" s="191"/>
      <c r="IAI95" s="191"/>
      <c r="IAJ95" s="191"/>
      <c r="IAK95" s="191"/>
      <c r="IAL95" s="191"/>
      <c r="IAM95" s="191"/>
      <c r="IAN95" s="191"/>
      <c r="IAO95" s="191"/>
      <c r="IAP95" s="191"/>
      <c r="IAQ95" s="191"/>
      <c r="IAR95" s="191"/>
      <c r="IAS95" s="191"/>
      <c r="IAT95" s="191"/>
      <c r="IAU95" s="191"/>
      <c r="IAV95" s="191"/>
      <c r="IAW95" s="191"/>
      <c r="IAX95" s="191"/>
      <c r="IAY95" s="191"/>
      <c r="IAZ95" s="191"/>
      <c r="IBA95" s="191"/>
      <c r="IBB95" s="191"/>
      <c r="IBC95" s="191"/>
      <c r="IBD95" s="191"/>
      <c r="IBE95" s="191"/>
      <c r="IBF95" s="191"/>
      <c r="IBG95" s="191"/>
      <c r="IBH95" s="191"/>
      <c r="IBI95" s="191"/>
      <c r="IBJ95" s="191"/>
      <c r="IBK95" s="191"/>
      <c r="IBL95" s="191"/>
      <c r="IBM95" s="191"/>
      <c r="IBN95" s="191"/>
      <c r="IBO95" s="191"/>
      <c r="IBP95" s="191"/>
      <c r="IBQ95" s="191"/>
      <c r="IBR95" s="191"/>
      <c r="IBS95" s="191"/>
      <c r="IBT95" s="191"/>
      <c r="IBU95" s="191"/>
      <c r="IBV95" s="191"/>
      <c r="IBW95" s="191"/>
      <c r="IBX95" s="191"/>
      <c r="IBY95" s="191"/>
      <c r="IBZ95" s="191"/>
      <c r="ICA95" s="191"/>
      <c r="ICB95" s="191"/>
      <c r="ICC95" s="191"/>
      <c r="ICD95" s="191"/>
      <c r="ICE95" s="191"/>
      <c r="ICF95" s="191"/>
      <c r="ICG95" s="191"/>
      <c r="ICH95" s="191"/>
      <c r="ICI95" s="191"/>
      <c r="ICJ95" s="191"/>
      <c r="ICK95" s="191"/>
      <c r="ICL95" s="191"/>
      <c r="ICM95" s="191"/>
      <c r="ICN95" s="191"/>
      <c r="ICO95" s="191"/>
      <c r="ICP95" s="191"/>
      <c r="ICQ95" s="191"/>
      <c r="ICR95" s="191"/>
      <c r="ICS95" s="191"/>
      <c r="ICT95" s="191"/>
      <c r="ICU95" s="191"/>
      <c r="ICV95" s="191"/>
      <c r="ICW95" s="191"/>
      <c r="ICX95" s="191"/>
      <c r="ICY95" s="191"/>
      <c r="ICZ95" s="191"/>
      <c r="IDA95" s="191"/>
      <c r="IDB95" s="191"/>
      <c r="IDC95" s="191"/>
      <c r="IDD95" s="191"/>
      <c r="IDE95" s="191"/>
      <c r="IDF95" s="191"/>
      <c r="IDG95" s="191"/>
      <c r="IDH95" s="191"/>
      <c r="IDI95" s="191"/>
      <c r="IDJ95" s="191"/>
      <c r="IDK95" s="191"/>
      <c r="IDL95" s="191"/>
      <c r="IDM95" s="191"/>
      <c r="IDN95" s="191"/>
      <c r="IDO95" s="191"/>
      <c r="IDP95" s="191"/>
      <c r="IDQ95" s="191"/>
      <c r="IDR95" s="191"/>
      <c r="IDS95" s="191"/>
      <c r="IDT95" s="191"/>
      <c r="IDU95" s="191"/>
      <c r="IDV95" s="191"/>
      <c r="IDW95" s="191"/>
      <c r="IDX95" s="191"/>
      <c r="IDY95" s="191"/>
      <c r="IDZ95" s="191"/>
      <c r="IEA95" s="191"/>
      <c r="IEB95" s="191"/>
      <c r="IEC95" s="191"/>
      <c r="IED95" s="191"/>
      <c r="IEE95" s="191"/>
      <c r="IEF95" s="191"/>
      <c r="IEG95" s="191"/>
      <c r="IEH95" s="191"/>
      <c r="IEI95" s="191"/>
      <c r="IEJ95" s="191"/>
      <c r="IEK95" s="191"/>
      <c r="IEL95" s="191"/>
      <c r="IEM95" s="191"/>
      <c r="IEN95" s="191"/>
      <c r="IEO95" s="191"/>
      <c r="IEP95" s="191"/>
      <c r="IEQ95" s="191"/>
      <c r="IER95" s="191"/>
      <c r="IES95" s="191"/>
      <c r="IET95" s="191"/>
      <c r="IEU95" s="191"/>
      <c r="IEV95" s="191"/>
      <c r="IEW95" s="191"/>
      <c r="IEX95" s="191"/>
      <c r="IEY95" s="191"/>
      <c r="IEZ95" s="191"/>
      <c r="IFA95" s="191"/>
      <c r="IFB95" s="191"/>
      <c r="IFC95" s="191"/>
      <c r="IFD95" s="191"/>
      <c r="IFE95" s="191"/>
      <c r="IFF95" s="191"/>
      <c r="IFG95" s="191"/>
      <c r="IFH95" s="191"/>
      <c r="IFI95" s="191"/>
      <c r="IFJ95" s="191"/>
      <c r="IFK95" s="191"/>
      <c r="IFL95" s="191"/>
      <c r="IFM95" s="191"/>
      <c r="IFN95" s="191"/>
      <c r="IFO95" s="191"/>
      <c r="IFP95" s="191"/>
      <c r="IFQ95" s="191"/>
      <c r="IFR95" s="191"/>
      <c r="IFS95" s="191"/>
      <c r="IFT95" s="191"/>
      <c r="IFU95" s="191"/>
      <c r="IFV95" s="191"/>
      <c r="IFW95" s="191"/>
      <c r="IFX95" s="191"/>
      <c r="IFY95" s="191"/>
      <c r="IFZ95" s="191"/>
      <c r="IGA95" s="191"/>
      <c r="IGB95" s="191"/>
      <c r="IGC95" s="191"/>
      <c r="IGD95" s="191"/>
      <c r="IGE95" s="191"/>
      <c r="IGF95" s="191"/>
      <c r="IGG95" s="191"/>
      <c r="IGH95" s="191"/>
      <c r="IGI95" s="191"/>
      <c r="IGJ95" s="191"/>
      <c r="IGK95" s="191"/>
      <c r="IGL95" s="191"/>
      <c r="IGM95" s="191"/>
      <c r="IGN95" s="191"/>
      <c r="IGO95" s="191"/>
      <c r="IGP95" s="191"/>
      <c r="IGQ95" s="191"/>
      <c r="IGR95" s="191"/>
      <c r="IGS95" s="191"/>
      <c r="IGT95" s="191"/>
      <c r="IGU95" s="191"/>
      <c r="IGV95" s="191"/>
      <c r="IGW95" s="191"/>
      <c r="IGX95" s="191"/>
      <c r="IGY95" s="191"/>
      <c r="IGZ95" s="191"/>
      <c r="IHA95" s="191"/>
      <c r="IHB95" s="191"/>
      <c r="IHC95" s="191"/>
      <c r="IHD95" s="191"/>
      <c r="IHE95" s="191"/>
      <c r="IHF95" s="191"/>
      <c r="IHG95" s="191"/>
      <c r="IHH95" s="191"/>
      <c r="IHI95" s="191"/>
      <c r="IHJ95" s="191"/>
      <c r="IHK95" s="191"/>
      <c r="IHL95" s="191"/>
      <c r="IHM95" s="191"/>
      <c r="IHN95" s="191"/>
      <c r="IHO95" s="191"/>
      <c r="IHP95" s="191"/>
      <c r="IHQ95" s="191"/>
      <c r="IHR95" s="191"/>
      <c r="IHS95" s="191"/>
      <c r="IHT95" s="191"/>
      <c r="IHU95" s="191"/>
      <c r="IHV95" s="191"/>
      <c r="IHW95" s="191"/>
      <c r="IHX95" s="191"/>
      <c r="IHY95" s="191"/>
      <c r="IHZ95" s="191"/>
      <c r="IIA95" s="191"/>
      <c r="IIB95" s="191"/>
      <c r="IIC95" s="191"/>
      <c r="IID95" s="191"/>
      <c r="IIE95" s="191"/>
      <c r="IIF95" s="191"/>
      <c r="IIG95" s="191"/>
      <c r="IIH95" s="191"/>
      <c r="III95" s="191"/>
      <c r="IIJ95" s="191"/>
      <c r="IIK95" s="191"/>
      <c r="IIL95" s="191"/>
      <c r="IIM95" s="191"/>
      <c r="IIN95" s="191"/>
      <c r="IIO95" s="191"/>
      <c r="IIP95" s="191"/>
      <c r="IIQ95" s="191"/>
      <c r="IIR95" s="191"/>
      <c r="IIS95" s="191"/>
      <c r="IIT95" s="191"/>
      <c r="IIU95" s="191"/>
      <c r="IIV95" s="191"/>
      <c r="IIW95" s="191"/>
      <c r="IIX95" s="191"/>
      <c r="IIY95" s="191"/>
      <c r="IIZ95" s="191"/>
      <c r="IJA95" s="191"/>
      <c r="IJB95" s="191"/>
      <c r="IJC95" s="191"/>
      <c r="IJD95" s="191"/>
      <c r="IJE95" s="191"/>
      <c r="IJF95" s="191"/>
      <c r="IJG95" s="191"/>
      <c r="IJH95" s="191"/>
      <c r="IJI95" s="191"/>
      <c r="IJJ95" s="191"/>
      <c r="IJK95" s="191"/>
      <c r="IJL95" s="191"/>
      <c r="IJM95" s="191"/>
      <c r="IJN95" s="191"/>
      <c r="IJO95" s="191"/>
      <c r="IJP95" s="191"/>
      <c r="IJQ95" s="191"/>
      <c r="IJR95" s="191"/>
      <c r="IJS95" s="191"/>
      <c r="IJT95" s="191"/>
      <c r="IJU95" s="191"/>
      <c r="IJV95" s="191"/>
      <c r="IJW95" s="191"/>
      <c r="IJX95" s="191"/>
      <c r="IJY95" s="191"/>
      <c r="IJZ95" s="191"/>
      <c r="IKA95" s="191"/>
      <c r="IKB95" s="191"/>
      <c r="IKC95" s="191"/>
      <c r="IKD95" s="191"/>
      <c r="IKE95" s="191"/>
      <c r="IKF95" s="191"/>
      <c r="IKG95" s="191"/>
      <c r="IKH95" s="191"/>
      <c r="IKI95" s="191"/>
      <c r="IKJ95" s="191"/>
      <c r="IKK95" s="191"/>
      <c r="IKL95" s="191"/>
      <c r="IKM95" s="191"/>
      <c r="IKN95" s="191"/>
      <c r="IKO95" s="191"/>
      <c r="IKP95" s="191"/>
      <c r="IKQ95" s="191"/>
      <c r="IKR95" s="191"/>
      <c r="IKS95" s="191"/>
      <c r="IKT95" s="191"/>
      <c r="IKU95" s="191"/>
      <c r="IKV95" s="191"/>
      <c r="IKW95" s="191"/>
      <c r="IKX95" s="191"/>
      <c r="IKY95" s="191"/>
      <c r="IKZ95" s="191"/>
      <c r="ILA95" s="191"/>
      <c r="ILB95" s="191"/>
      <c r="ILC95" s="191"/>
      <c r="ILD95" s="191"/>
      <c r="ILE95" s="191"/>
      <c r="ILF95" s="191"/>
      <c r="ILG95" s="191"/>
      <c r="ILH95" s="191"/>
      <c r="ILI95" s="191"/>
      <c r="ILJ95" s="191"/>
      <c r="ILK95" s="191"/>
      <c r="ILL95" s="191"/>
      <c r="ILM95" s="191"/>
      <c r="ILN95" s="191"/>
      <c r="ILO95" s="191"/>
      <c r="ILP95" s="191"/>
      <c r="ILQ95" s="191"/>
      <c r="ILR95" s="191"/>
      <c r="ILS95" s="191"/>
      <c r="ILT95" s="191"/>
      <c r="ILU95" s="191"/>
      <c r="ILV95" s="191"/>
      <c r="ILW95" s="191"/>
      <c r="ILX95" s="191"/>
      <c r="ILY95" s="191"/>
      <c r="ILZ95" s="191"/>
      <c r="IMA95" s="191"/>
      <c r="IMB95" s="191"/>
      <c r="IMC95" s="191"/>
      <c r="IMD95" s="191"/>
      <c r="IME95" s="191"/>
      <c r="IMF95" s="191"/>
      <c r="IMG95" s="191"/>
      <c r="IMH95" s="191"/>
      <c r="IMI95" s="191"/>
      <c r="IMJ95" s="191"/>
      <c r="IMK95" s="191"/>
      <c r="IML95" s="191"/>
      <c r="IMM95" s="191"/>
      <c r="IMN95" s="191"/>
      <c r="IMO95" s="191"/>
      <c r="IMP95" s="191"/>
      <c r="IMQ95" s="191"/>
      <c r="IMR95" s="191"/>
      <c r="IMS95" s="191"/>
      <c r="IMT95" s="191"/>
      <c r="IMU95" s="191"/>
      <c r="IMV95" s="191"/>
      <c r="IMW95" s="191"/>
      <c r="IMX95" s="191"/>
      <c r="IMY95" s="191"/>
      <c r="IMZ95" s="191"/>
      <c r="INA95" s="191"/>
      <c r="INB95" s="191"/>
      <c r="INC95" s="191"/>
      <c r="IND95" s="191"/>
      <c r="INE95" s="191"/>
      <c r="INF95" s="191"/>
      <c r="ING95" s="191"/>
      <c r="INH95" s="191"/>
      <c r="INI95" s="191"/>
      <c r="INJ95" s="191"/>
      <c r="INK95" s="191"/>
      <c r="INL95" s="191"/>
      <c r="INM95" s="191"/>
      <c r="INN95" s="191"/>
      <c r="INO95" s="191"/>
      <c r="INP95" s="191"/>
      <c r="INQ95" s="191"/>
      <c r="INR95" s="191"/>
      <c r="INS95" s="191"/>
      <c r="INT95" s="191"/>
      <c r="INU95" s="191"/>
      <c r="INV95" s="191"/>
      <c r="INW95" s="191"/>
      <c r="INX95" s="191"/>
      <c r="INY95" s="191"/>
      <c r="INZ95" s="191"/>
      <c r="IOA95" s="191"/>
      <c r="IOB95" s="191"/>
      <c r="IOC95" s="191"/>
      <c r="IOD95" s="191"/>
      <c r="IOE95" s="191"/>
      <c r="IOF95" s="191"/>
      <c r="IOG95" s="191"/>
      <c r="IOH95" s="191"/>
      <c r="IOI95" s="191"/>
      <c r="IOJ95" s="191"/>
      <c r="IOK95" s="191"/>
      <c r="IOL95" s="191"/>
      <c r="IOM95" s="191"/>
      <c r="ION95" s="191"/>
      <c r="IOO95" s="191"/>
      <c r="IOP95" s="191"/>
      <c r="IOQ95" s="191"/>
      <c r="IOR95" s="191"/>
      <c r="IOS95" s="191"/>
      <c r="IOT95" s="191"/>
      <c r="IOU95" s="191"/>
      <c r="IOV95" s="191"/>
      <c r="IOW95" s="191"/>
      <c r="IOX95" s="191"/>
      <c r="IOY95" s="191"/>
      <c r="IOZ95" s="191"/>
      <c r="IPA95" s="191"/>
      <c r="IPB95" s="191"/>
      <c r="IPC95" s="191"/>
      <c r="IPD95" s="191"/>
      <c r="IPE95" s="191"/>
      <c r="IPF95" s="191"/>
      <c r="IPG95" s="191"/>
      <c r="IPH95" s="191"/>
      <c r="IPI95" s="191"/>
      <c r="IPJ95" s="191"/>
      <c r="IPK95" s="191"/>
      <c r="IPL95" s="191"/>
      <c r="IPM95" s="191"/>
      <c r="IPN95" s="191"/>
      <c r="IPO95" s="191"/>
      <c r="IPP95" s="191"/>
      <c r="IPQ95" s="191"/>
      <c r="IPR95" s="191"/>
      <c r="IPS95" s="191"/>
      <c r="IPT95" s="191"/>
      <c r="IPU95" s="191"/>
      <c r="IPV95" s="191"/>
      <c r="IPW95" s="191"/>
      <c r="IPX95" s="191"/>
      <c r="IPY95" s="191"/>
      <c r="IPZ95" s="191"/>
      <c r="IQA95" s="191"/>
      <c r="IQB95" s="191"/>
      <c r="IQC95" s="191"/>
      <c r="IQD95" s="191"/>
      <c r="IQE95" s="191"/>
      <c r="IQF95" s="191"/>
      <c r="IQG95" s="191"/>
      <c r="IQH95" s="191"/>
      <c r="IQI95" s="191"/>
      <c r="IQJ95" s="191"/>
      <c r="IQK95" s="191"/>
      <c r="IQL95" s="191"/>
      <c r="IQM95" s="191"/>
      <c r="IQN95" s="191"/>
      <c r="IQO95" s="191"/>
      <c r="IQP95" s="191"/>
      <c r="IQQ95" s="191"/>
      <c r="IQR95" s="191"/>
      <c r="IQS95" s="191"/>
      <c r="IQT95" s="191"/>
      <c r="IQU95" s="191"/>
      <c r="IQV95" s="191"/>
      <c r="IQW95" s="191"/>
      <c r="IQX95" s="191"/>
      <c r="IQY95" s="191"/>
      <c r="IQZ95" s="191"/>
      <c r="IRA95" s="191"/>
      <c r="IRB95" s="191"/>
      <c r="IRC95" s="191"/>
      <c r="IRD95" s="191"/>
      <c r="IRE95" s="191"/>
      <c r="IRF95" s="191"/>
      <c r="IRG95" s="191"/>
      <c r="IRH95" s="191"/>
      <c r="IRI95" s="191"/>
      <c r="IRJ95" s="191"/>
      <c r="IRK95" s="191"/>
      <c r="IRL95" s="191"/>
      <c r="IRM95" s="191"/>
      <c r="IRN95" s="191"/>
      <c r="IRO95" s="191"/>
      <c r="IRP95" s="191"/>
      <c r="IRQ95" s="191"/>
      <c r="IRR95" s="191"/>
      <c r="IRS95" s="191"/>
      <c r="IRT95" s="191"/>
      <c r="IRU95" s="191"/>
      <c r="IRV95" s="191"/>
      <c r="IRW95" s="191"/>
      <c r="IRX95" s="191"/>
      <c r="IRY95" s="191"/>
      <c r="IRZ95" s="191"/>
      <c r="ISA95" s="191"/>
      <c r="ISB95" s="191"/>
      <c r="ISC95" s="191"/>
      <c r="ISD95" s="191"/>
      <c r="ISE95" s="191"/>
      <c r="ISF95" s="191"/>
      <c r="ISG95" s="191"/>
      <c r="ISH95" s="191"/>
      <c r="ISI95" s="191"/>
      <c r="ISJ95" s="191"/>
      <c r="ISK95" s="191"/>
      <c r="ISL95" s="191"/>
      <c r="ISM95" s="191"/>
      <c r="ISN95" s="191"/>
      <c r="ISO95" s="191"/>
      <c r="ISP95" s="191"/>
      <c r="ISQ95" s="191"/>
      <c r="ISR95" s="191"/>
      <c r="ISS95" s="191"/>
      <c r="IST95" s="191"/>
      <c r="ISU95" s="191"/>
      <c r="ISV95" s="191"/>
      <c r="ISW95" s="191"/>
      <c r="ISX95" s="191"/>
      <c r="ISY95" s="191"/>
      <c r="ISZ95" s="191"/>
      <c r="ITA95" s="191"/>
      <c r="ITB95" s="191"/>
      <c r="ITC95" s="191"/>
      <c r="ITD95" s="191"/>
      <c r="ITE95" s="191"/>
      <c r="ITF95" s="191"/>
      <c r="ITG95" s="191"/>
      <c r="ITH95" s="191"/>
      <c r="ITI95" s="191"/>
      <c r="ITJ95" s="191"/>
      <c r="ITK95" s="191"/>
      <c r="ITL95" s="191"/>
      <c r="ITM95" s="191"/>
      <c r="ITN95" s="191"/>
      <c r="ITO95" s="191"/>
      <c r="ITP95" s="191"/>
      <c r="ITQ95" s="191"/>
      <c r="ITR95" s="191"/>
      <c r="ITS95" s="191"/>
      <c r="ITT95" s="191"/>
      <c r="ITU95" s="191"/>
      <c r="ITV95" s="191"/>
      <c r="ITW95" s="191"/>
      <c r="ITX95" s="191"/>
      <c r="ITY95" s="191"/>
      <c r="ITZ95" s="191"/>
      <c r="IUA95" s="191"/>
      <c r="IUB95" s="191"/>
      <c r="IUC95" s="191"/>
      <c r="IUD95" s="191"/>
      <c r="IUE95" s="191"/>
      <c r="IUF95" s="191"/>
      <c r="IUG95" s="191"/>
      <c r="IUH95" s="191"/>
      <c r="IUI95" s="191"/>
      <c r="IUJ95" s="191"/>
      <c r="IUK95" s="191"/>
      <c r="IUL95" s="191"/>
      <c r="IUM95" s="191"/>
      <c r="IUN95" s="191"/>
      <c r="IUO95" s="191"/>
      <c r="IUP95" s="191"/>
      <c r="IUQ95" s="191"/>
      <c r="IUR95" s="191"/>
      <c r="IUS95" s="191"/>
      <c r="IUT95" s="191"/>
      <c r="IUU95" s="191"/>
      <c r="IUV95" s="191"/>
      <c r="IUW95" s="191"/>
      <c r="IUX95" s="191"/>
      <c r="IUY95" s="191"/>
      <c r="IUZ95" s="191"/>
      <c r="IVA95" s="191"/>
      <c r="IVB95" s="191"/>
      <c r="IVC95" s="191"/>
      <c r="IVD95" s="191"/>
      <c r="IVE95" s="191"/>
      <c r="IVF95" s="191"/>
      <c r="IVG95" s="191"/>
      <c r="IVH95" s="191"/>
      <c r="IVI95" s="191"/>
      <c r="IVJ95" s="191"/>
      <c r="IVK95" s="191"/>
      <c r="IVL95" s="191"/>
      <c r="IVM95" s="191"/>
      <c r="IVN95" s="191"/>
      <c r="IVO95" s="191"/>
      <c r="IVP95" s="191"/>
      <c r="IVQ95" s="191"/>
      <c r="IVR95" s="191"/>
      <c r="IVS95" s="191"/>
      <c r="IVT95" s="191"/>
      <c r="IVU95" s="191"/>
      <c r="IVV95" s="191"/>
      <c r="IVW95" s="191"/>
      <c r="IVX95" s="191"/>
      <c r="IVY95" s="191"/>
      <c r="IVZ95" s="191"/>
      <c r="IWA95" s="191"/>
      <c r="IWB95" s="191"/>
      <c r="IWC95" s="191"/>
      <c r="IWD95" s="191"/>
      <c r="IWE95" s="191"/>
      <c r="IWF95" s="191"/>
      <c r="IWG95" s="191"/>
      <c r="IWH95" s="191"/>
      <c r="IWI95" s="191"/>
      <c r="IWJ95" s="191"/>
      <c r="IWK95" s="191"/>
      <c r="IWL95" s="191"/>
      <c r="IWM95" s="191"/>
      <c r="IWN95" s="191"/>
      <c r="IWO95" s="191"/>
      <c r="IWP95" s="191"/>
      <c r="IWQ95" s="191"/>
      <c r="IWR95" s="191"/>
      <c r="IWS95" s="191"/>
      <c r="IWT95" s="191"/>
      <c r="IWU95" s="191"/>
      <c r="IWV95" s="191"/>
      <c r="IWW95" s="191"/>
      <c r="IWX95" s="191"/>
      <c r="IWY95" s="191"/>
      <c r="IWZ95" s="191"/>
      <c r="IXA95" s="191"/>
      <c r="IXB95" s="191"/>
      <c r="IXC95" s="191"/>
      <c r="IXD95" s="191"/>
      <c r="IXE95" s="191"/>
      <c r="IXF95" s="191"/>
      <c r="IXG95" s="191"/>
      <c r="IXH95" s="191"/>
      <c r="IXI95" s="191"/>
      <c r="IXJ95" s="191"/>
      <c r="IXK95" s="191"/>
      <c r="IXL95" s="191"/>
      <c r="IXM95" s="191"/>
      <c r="IXN95" s="191"/>
      <c r="IXO95" s="191"/>
      <c r="IXP95" s="191"/>
      <c r="IXQ95" s="191"/>
      <c r="IXR95" s="191"/>
      <c r="IXS95" s="191"/>
      <c r="IXT95" s="191"/>
      <c r="IXU95" s="191"/>
      <c r="IXV95" s="191"/>
      <c r="IXW95" s="191"/>
      <c r="IXX95" s="191"/>
      <c r="IXY95" s="191"/>
      <c r="IXZ95" s="191"/>
      <c r="IYA95" s="191"/>
      <c r="IYB95" s="191"/>
      <c r="IYC95" s="191"/>
      <c r="IYD95" s="191"/>
      <c r="IYE95" s="191"/>
      <c r="IYF95" s="191"/>
      <c r="IYG95" s="191"/>
      <c r="IYH95" s="191"/>
      <c r="IYI95" s="191"/>
      <c r="IYJ95" s="191"/>
      <c r="IYK95" s="191"/>
      <c r="IYL95" s="191"/>
      <c r="IYM95" s="191"/>
      <c r="IYN95" s="191"/>
      <c r="IYO95" s="191"/>
      <c r="IYP95" s="191"/>
      <c r="IYQ95" s="191"/>
      <c r="IYR95" s="191"/>
      <c r="IYS95" s="191"/>
      <c r="IYT95" s="191"/>
      <c r="IYU95" s="191"/>
      <c r="IYV95" s="191"/>
      <c r="IYW95" s="191"/>
      <c r="IYX95" s="191"/>
      <c r="IYY95" s="191"/>
      <c r="IYZ95" s="191"/>
      <c r="IZA95" s="191"/>
      <c r="IZB95" s="191"/>
      <c r="IZC95" s="191"/>
      <c r="IZD95" s="191"/>
      <c r="IZE95" s="191"/>
      <c r="IZF95" s="191"/>
      <c r="IZG95" s="191"/>
      <c r="IZH95" s="191"/>
      <c r="IZI95" s="191"/>
      <c r="IZJ95" s="191"/>
      <c r="IZK95" s="191"/>
      <c r="IZL95" s="191"/>
      <c r="IZM95" s="191"/>
      <c r="IZN95" s="191"/>
      <c r="IZO95" s="191"/>
      <c r="IZP95" s="191"/>
      <c r="IZQ95" s="191"/>
      <c r="IZR95" s="191"/>
      <c r="IZS95" s="191"/>
      <c r="IZT95" s="191"/>
      <c r="IZU95" s="191"/>
      <c r="IZV95" s="191"/>
      <c r="IZW95" s="191"/>
      <c r="IZX95" s="191"/>
      <c r="IZY95" s="191"/>
      <c r="IZZ95" s="191"/>
      <c r="JAA95" s="191"/>
      <c r="JAB95" s="191"/>
      <c r="JAC95" s="191"/>
      <c r="JAD95" s="191"/>
      <c r="JAE95" s="191"/>
      <c r="JAF95" s="191"/>
      <c r="JAG95" s="191"/>
      <c r="JAH95" s="191"/>
      <c r="JAI95" s="191"/>
      <c r="JAJ95" s="191"/>
      <c r="JAK95" s="191"/>
      <c r="JAL95" s="191"/>
      <c r="JAM95" s="191"/>
      <c r="JAN95" s="191"/>
      <c r="JAO95" s="191"/>
      <c r="JAP95" s="191"/>
      <c r="JAQ95" s="191"/>
      <c r="JAR95" s="191"/>
      <c r="JAS95" s="191"/>
      <c r="JAT95" s="191"/>
      <c r="JAU95" s="191"/>
      <c r="JAV95" s="191"/>
      <c r="JAW95" s="191"/>
      <c r="JAX95" s="191"/>
      <c r="JAY95" s="191"/>
      <c r="JAZ95" s="191"/>
      <c r="JBA95" s="191"/>
      <c r="JBB95" s="191"/>
      <c r="JBC95" s="191"/>
      <c r="JBD95" s="191"/>
      <c r="JBE95" s="191"/>
      <c r="JBF95" s="191"/>
      <c r="JBG95" s="191"/>
      <c r="JBH95" s="191"/>
      <c r="JBI95" s="191"/>
      <c r="JBJ95" s="191"/>
      <c r="JBK95" s="191"/>
      <c r="JBL95" s="191"/>
      <c r="JBM95" s="191"/>
      <c r="JBN95" s="191"/>
      <c r="JBO95" s="191"/>
      <c r="JBP95" s="191"/>
      <c r="JBQ95" s="191"/>
      <c r="JBR95" s="191"/>
      <c r="JBS95" s="191"/>
      <c r="JBT95" s="191"/>
      <c r="JBU95" s="191"/>
      <c r="JBV95" s="191"/>
      <c r="JBW95" s="191"/>
      <c r="JBX95" s="191"/>
      <c r="JBY95" s="191"/>
      <c r="JBZ95" s="191"/>
      <c r="JCA95" s="191"/>
      <c r="JCB95" s="191"/>
      <c r="JCC95" s="191"/>
      <c r="JCD95" s="191"/>
      <c r="JCE95" s="191"/>
      <c r="JCF95" s="191"/>
      <c r="JCG95" s="191"/>
      <c r="JCH95" s="191"/>
      <c r="JCI95" s="191"/>
      <c r="JCJ95" s="191"/>
      <c r="JCK95" s="191"/>
      <c r="JCL95" s="191"/>
      <c r="JCM95" s="191"/>
      <c r="JCN95" s="191"/>
      <c r="JCO95" s="191"/>
      <c r="JCP95" s="191"/>
      <c r="JCQ95" s="191"/>
      <c r="JCR95" s="191"/>
      <c r="JCS95" s="191"/>
      <c r="JCT95" s="191"/>
      <c r="JCU95" s="191"/>
      <c r="JCV95" s="191"/>
      <c r="JCW95" s="191"/>
      <c r="JCX95" s="191"/>
      <c r="JCY95" s="191"/>
      <c r="JCZ95" s="191"/>
      <c r="JDA95" s="191"/>
      <c r="JDB95" s="191"/>
      <c r="JDC95" s="191"/>
      <c r="JDD95" s="191"/>
      <c r="JDE95" s="191"/>
      <c r="JDF95" s="191"/>
      <c r="JDG95" s="191"/>
      <c r="JDH95" s="191"/>
      <c r="JDI95" s="191"/>
      <c r="JDJ95" s="191"/>
      <c r="JDK95" s="191"/>
      <c r="JDL95" s="191"/>
      <c r="JDM95" s="191"/>
      <c r="JDN95" s="191"/>
      <c r="JDO95" s="191"/>
      <c r="JDP95" s="191"/>
      <c r="JDQ95" s="191"/>
      <c r="JDR95" s="191"/>
      <c r="JDS95" s="191"/>
      <c r="JDT95" s="191"/>
      <c r="JDU95" s="191"/>
      <c r="JDV95" s="191"/>
      <c r="JDW95" s="191"/>
      <c r="JDX95" s="191"/>
      <c r="JDY95" s="191"/>
      <c r="JDZ95" s="191"/>
      <c r="JEA95" s="191"/>
      <c r="JEB95" s="191"/>
      <c r="JEC95" s="191"/>
      <c r="JED95" s="191"/>
      <c r="JEE95" s="191"/>
      <c r="JEF95" s="191"/>
      <c r="JEG95" s="191"/>
      <c r="JEH95" s="191"/>
      <c r="JEI95" s="191"/>
      <c r="JEJ95" s="191"/>
      <c r="JEK95" s="191"/>
      <c r="JEL95" s="191"/>
      <c r="JEM95" s="191"/>
      <c r="JEN95" s="191"/>
      <c r="JEO95" s="191"/>
      <c r="JEP95" s="191"/>
      <c r="JEQ95" s="191"/>
      <c r="JER95" s="191"/>
      <c r="JES95" s="191"/>
      <c r="JET95" s="191"/>
      <c r="JEU95" s="191"/>
      <c r="JEV95" s="191"/>
      <c r="JEW95" s="191"/>
      <c r="JEX95" s="191"/>
      <c r="JEY95" s="191"/>
      <c r="JEZ95" s="191"/>
      <c r="JFA95" s="191"/>
      <c r="JFB95" s="191"/>
      <c r="JFC95" s="191"/>
      <c r="JFD95" s="191"/>
      <c r="JFE95" s="191"/>
      <c r="JFF95" s="191"/>
      <c r="JFG95" s="191"/>
      <c r="JFH95" s="191"/>
      <c r="JFI95" s="191"/>
      <c r="JFJ95" s="191"/>
      <c r="JFK95" s="191"/>
      <c r="JFL95" s="191"/>
      <c r="JFM95" s="191"/>
      <c r="JFN95" s="191"/>
      <c r="JFO95" s="191"/>
      <c r="JFP95" s="191"/>
      <c r="JFQ95" s="191"/>
      <c r="JFR95" s="191"/>
      <c r="JFS95" s="191"/>
      <c r="JFT95" s="191"/>
      <c r="JFU95" s="191"/>
      <c r="JFV95" s="191"/>
      <c r="JFW95" s="191"/>
      <c r="JFX95" s="191"/>
      <c r="JFY95" s="191"/>
      <c r="JFZ95" s="191"/>
      <c r="JGA95" s="191"/>
      <c r="JGB95" s="191"/>
      <c r="JGC95" s="191"/>
      <c r="JGD95" s="191"/>
      <c r="JGE95" s="191"/>
      <c r="JGF95" s="191"/>
      <c r="JGG95" s="191"/>
      <c r="JGH95" s="191"/>
      <c r="JGI95" s="191"/>
      <c r="JGJ95" s="191"/>
      <c r="JGK95" s="191"/>
      <c r="JGL95" s="191"/>
      <c r="JGM95" s="191"/>
      <c r="JGN95" s="191"/>
      <c r="JGO95" s="191"/>
      <c r="JGP95" s="191"/>
      <c r="JGQ95" s="191"/>
      <c r="JGR95" s="191"/>
      <c r="JGS95" s="191"/>
      <c r="JGT95" s="191"/>
      <c r="JGU95" s="191"/>
      <c r="JGV95" s="191"/>
      <c r="JGW95" s="191"/>
      <c r="JGX95" s="191"/>
      <c r="JGY95" s="191"/>
      <c r="JGZ95" s="191"/>
      <c r="JHA95" s="191"/>
      <c r="JHB95" s="191"/>
      <c r="JHC95" s="191"/>
      <c r="JHD95" s="191"/>
      <c r="JHE95" s="191"/>
      <c r="JHF95" s="191"/>
      <c r="JHG95" s="191"/>
      <c r="JHH95" s="191"/>
      <c r="JHI95" s="191"/>
      <c r="JHJ95" s="191"/>
      <c r="JHK95" s="191"/>
      <c r="JHL95" s="191"/>
      <c r="JHM95" s="191"/>
      <c r="JHN95" s="191"/>
      <c r="JHO95" s="191"/>
      <c r="JHP95" s="191"/>
      <c r="JHQ95" s="191"/>
      <c r="JHR95" s="191"/>
      <c r="JHS95" s="191"/>
      <c r="JHT95" s="191"/>
      <c r="JHU95" s="191"/>
      <c r="JHV95" s="191"/>
      <c r="JHW95" s="191"/>
      <c r="JHX95" s="191"/>
      <c r="JHY95" s="191"/>
      <c r="JHZ95" s="191"/>
      <c r="JIA95" s="191"/>
      <c r="JIB95" s="191"/>
      <c r="JIC95" s="191"/>
      <c r="JID95" s="191"/>
      <c r="JIE95" s="191"/>
      <c r="JIF95" s="191"/>
      <c r="JIG95" s="191"/>
      <c r="JIH95" s="191"/>
      <c r="JII95" s="191"/>
      <c r="JIJ95" s="191"/>
      <c r="JIK95" s="191"/>
      <c r="JIL95" s="191"/>
      <c r="JIM95" s="191"/>
      <c r="JIN95" s="191"/>
      <c r="JIO95" s="191"/>
      <c r="JIP95" s="191"/>
      <c r="JIQ95" s="191"/>
      <c r="JIR95" s="191"/>
      <c r="JIS95" s="191"/>
      <c r="JIT95" s="191"/>
      <c r="JIU95" s="191"/>
      <c r="JIV95" s="191"/>
      <c r="JIW95" s="191"/>
      <c r="JIX95" s="191"/>
      <c r="JIY95" s="191"/>
      <c r="JIZ95" s="191"/>
      <c r="JJA95" s="191"/>
      <c r="JJB95" s="191"/>
      <c r="JJC95" s="191"/>
      <c r="JJD95" s="191"/>
      <c r="JJE95" s="191"/>
      <c r="JJF95" s="191"/>
      <c r="JJG95" s="191"/>
      <c r="JJH95" s="191"/>
      <c r="JJI95" s="191"/>
      <c r="JJJ95" s="191"/>
      <c r="JJK95" s="191"/>
      <c r="JJL95" s="191"/>
      <c r="JJM95" s="191"/>
      <c r="JJN95" s="191"/>
      <c r="JJO95" s="191"/>
      <c r="JJP95" s="191"/>
      <c r="JJQ95" s="191"/>
      <c r="JJR95" s="191"/>
      <c r="JJS95" s="191"/>
      <c r="JJT95" s="191"/>
      <c r="JJU95" s="191"/>
      <c r="JJV95" s="191"/>
      <c r="JJW95" s="191"/>
      <c r="JJX95" s="191"/>
      <c r="JJY95" s="191"/>
      <c r="JJZ95" s="191"/>
      <c r="JKA95" s="191"/>
      <c r="JKB95" s="191"/>
      <c r="JKC95" s="191"/>
      <c r="JKD95" s="191"/>
      <c r="JKE95" s="191"/>
      <c r="JKF95" s="191"/>
      <c r="JKG95" s="191"/>
      <c r="JKH95" s="191"/>
      <c r="JKI95" s="191"/>
      <c r="JKJ95" s="191"/>
      <c r="JKK95" s="191"/>
      <c r="JKL95" s="191"/>
      <c r="JKM95" s="191"/>
      <c r="JKN95" s="191"/>
      <c r="JKO95" s="191"/>
      <c r="JKP95" s="191"/>
      <c r="JKQ95" s="191"/>
      <c r="JKR95" s="191"/>
      <c r="JKS95" s="191"/>
      <c r="JKT95" s="191"/>
      <c r="JKU95" s="191"/>
      <c r="JKV95" s="191"/>
      <c r="JKW95" s="191"/>
      <c r="JKX95" s="191"/>
      <c r="JKY95" s="191"/>
      <c r="JKZ95" s="191"/>
      <c r="JLA95" s="191"/>
      <c r="JLB95" s="191"/>
      <c r="JLC95" s="191"/>
      <c r="JLD95" s="191"/>
      <c r="JLE95" s="191"/>
      <c r="JLF95" s="191"/>
      <c r="JLG95" s="191"/>
      <c r="JLH95" s="191"/>
      <c r="JLI95" s="191"/>
      <c r="JLJ95" s="191"/>
      <c r="JLK95" s="191"/>
      <c r="JLL95" s="191"/>
      <c r="JLM95" s="191"/>
      <c r="JLN95" s="191"/>
      <c r="JLO95" s="191"/>
      <c r="JLP95" s="191"/>
      <c r="JLQ95" s="191"/>
      <c r="JLR95" s="191"/>
      <c r="JLS95" s="191"/>
      <c r="JLT95" s="191"/>
      <c r="JLU95" s="191"/>
      <c r="JLV95" s="191"/>
      <c r="JLW95" s="191"/>
      <c r="JLX95" s="191"/>
      <c r="JLY95" s="191"/>
      <c r="JLZ95" s="191"/>
      <c r="JMA95" s="191"/>
      <c r="JMB95" s="191"/>
      <c r="JMC95" s="191"/>
      <c r="JMD95" s="191"/>
      <c r="JME95" s="191"/>
      <c r="JMF95" s="191"/>
      <c r="JMG95" s="191"/>
      <c r="JMH95" s="191"/>
      <c r="JMI95" s="191"/>
      <c r="JMJ95" s="191"/>
      <c r="JMK95" s="191"/>
      <c r="JML95" s="191"/>
      <c r="JMM95" s="191"/>
      <c r="JMN95" s="191"/>
      <c r="JMO95" s="191"/>
      <c r="JMP95" s="191"/>
      <c r="JMQ95" s="191"/>
      <c r="JMR95" s="191"/>
      <c r="JMS95" s="191"/>
      <c r="JMT95" s="191"/>
      <c r="JMU95" s="191"/>
      <c r="JMV95" s="191"/>
      <c r="JMW95" s="191"/>
      <c r="JMX95" s="191"/>
      <c r="JMY95" s="191"/>
      <c r="JMZ95" s="191"/>
      <c r="JNA95" s="191"/>
      <c r="JNB95" s="191"/>
      <c r="JNC95" s="191"/>
      <c r="JND95" s="191"/>
      <c r="JNE95" s="191"/>
      <c r="JNF95" s="191"/>
      <c r="JNG95" s="191"/>
      <c r="JNH95" s="191"/>
      <c r="JNI95" s="191"/>
      <c r="JNJ95" s="191"/>
      <c r="JNK95" s="191"/>
      <c r="JNL95" s="191"/>
      <c r="JNM95" s="191"/>
      <c r="JNN95" s="191"/>
      <c r="JNO95" s="191"/>
      <c r="JNP95" s="191"/>
      <c r="JNQ95" s="191"/>
      <c r="JNR95" s="191"/>
      <c r="JNS95" s="191"/>
      <c r="JNT95" s="191"/>
      <c r="JNU95" s="191"/>
      <c r="JNV95" s="191"/>
      <c r="JNW95" s="191"/>
      <c r="JNX95" s="191"/>
      <c r="JNY95" s="191"/>
      <c r="JNZ95" s="191"/>
      <c r="JOA95" s="191"/>
      <c r="JOB95" s="191"/>
      <c r="JOC95" s="191"/>
      <c r="JOD95" s="191"/>
      <c r="JOE95" s="191"/>
      <c r="JOF95" s="191"/>
      <c r="JOG95" s="191"/>
      <c r="JOH95" s="191"/>
      <c r="JOI95" s="191"/>
      <c r="JOJ95" s="191"/>
      <c r="JOK95" s="191"/>
      <c r="JOL95" s="191"/>
      <c r="JOM95" s="191"/>
      <c r="JON95" s="191"/>
      <c r="JOO95" s="191"/>
      <c r="JOP95" s="191"/>
      <c r="JOQ95" s="191"/>
      <c r="JOR95" s="191"/>
      <c r="JOS95" s="191"/>
      <c r="JOT95" s="191"/>
      <c r="JOU95" s="191"/>
      <c r="JOV95" s="191"/>
      <c r="JOW95" s="191"/>
      <c r="JOX95" s="191"/>
      <c r="JOY95" s="191"/>
      <c r="JOZ95" s="191"/>
      <c r="JPA95" s="191"/>
      <c r="JPB95" s="191"/>
      <c r="JPC95" s="191"/>
      <c r="JPD95" s="191"/>
      <c r="JPE95" s="191"/>
      <c r="JPF95" s="191"/>
      <c r="JPG95" s="191"/>
      <c r="JPH95" s="191"/>
      <c r="JPI95" s="191"/>
      <c r="JPJ95" s="191"/>
      <c r="JPK95" s="191"/>
      <c r="JPL95" s="191"/>
      <c r="JPM95" s="191"/>
      <c r="JPN95" s="191"/>
      <c r="JPO95" s="191"/>
      <c r="JPP95" s="191"/>
      <c r="JPQ95" s="191"/>
      <c r="JPR95" s="191"/>
      <c r="JPS95" s="191"/>
      <c r="JPT95" s="191"/>
      <c r="JPU95" s="191"/>
      <c r="JPV95" s="191"/>
      <c r="JPW95" s="191"/>
      <c r="JPX95" s="191"/>
      <c r="JPY95" s="191"/>
      <c r="JPZ95" s="191"/>
      <c r="JQA95" s="191"/>
      <c r="JQB95" s="191"/>
      <c r="JQC95" s="191"/>
      <c r="JQD95" s="191"/>
      <c r="JQE95" s="191"/>
      <c r="JQF95" s="191"/>
      <c r="JQG95" s="191"/>
      <c r="JQH95" s="191"/>
      <c r="JQI95" s="191"/>
      <c r="JQJ95" s="191"/>
      <c r="JQK95" s="191"/>
      <c r="JQL95" s="191"/>
      <c r="JQM95" s="191"/>
      <c r="JQN95" s="191"/>
      <c r="JQO95" s="191"/>
      <c r="JQP95" s="191"/>
      <c r="JQQ95" s="191"/>
      <c r="JQR95" s="191"/>
      <c r="JQS95" s="191"/>
      <c r="JQT95" s="191"/>
      <c r="JQU95" s="191"/>
      <c r="JQV95" s="191"/>
      <c r="JQW95" s="191"/>
      <c r="JQX95" s="191"/>
      <c r="JQY95" s="191"/>
      <c r="JQZ95" s="191"/>
      <c r="JRA95" s="191"/>
      <c r="JRB95" s="191"/>
      <c r="JRC95" s="191"/>
      <c r="JRD95" s="191"/>
      <c r="JRE95" s="191"/>
      <c r="JRF95" s="191"/>
      <c r="JRG95" s="191"/>
      <c r="JRH95" s="191"/>
      <c r="JRI95" s="191"/>
      <c r="JRJ95" s="191"/>
      <c r="JRK95" s="191"/>
      <c r="JRL95" s="191"/>
      <c r="JRM95" s="191"/>
      <c r="JRN95" s="191"/>
      <c r="JRO95" s="191"/>
      <c r="JRP95" s="191"/>
      <c r="JRQ95" s="191"/>
      <c r="JRR95" s="191"/>
      <c r="JRS95" s="191"/>
      <c r="JRT95" s="191"/>
      <c r="JRU95" s="191"/>
      <c r="JRV95" s="191"/>
      <c r="JRW95" s="191"/>
      <c r="JRX95" s="191"/>
      <c r="JRY95" s="191"/>
      <c r="JRZ95" s="191"/>
      <c r="JSA95" s="191"/>
      <c r="JSB95" s="191"/>
      <c r="JSC95" s="191"/>
      <c r="JSD95" s="191"/>
      <c r="JSE95" s="191"/>
      <c r="JSF95" s="191"/>
      <c r="JSG95" s="191"/>
      <c r="JSH95" s="191"/>
      <c r="JSI95" s="191"/>
      <c r="JSJ95" s="191"/>
      <c r="JSK95" s="191"/>
      <c r="JSL95" s="191"/>
      <c r="JSM95" s="191"/>
      <c r="JSN95" s="191"/>
      <c r="JSO95" s="191"/>
      <c r="JSP95" s="191"/>
      <c r="JSQ95" s="191"/>
      <c r="JSR95" s="191"/>
      <c r="JSS95" s="191"/>
      <c r="JST95" s="191"/>
      <c r="JSU95" s="191"/>
      <c r="JSV95" s="191"/>
      <c r="JSW95" s="191"/>
      <c r="JSX95" s="191"/>
      <c r="JSY95" s="191"/>
      <c r="JSZ95" s="191"/>
      <c r="JTA95" s="191"/>
      <c r="JTB95" s="191"/>
      <c r="JTC95" s="191"/>
      <c r="JTD95" s="191"/>
      <c r="JTE95" s="191"/>
      <c r="JTF95" s="191"/>
      <c r="JTG95" s="191"/>
      <c r="JTH95" s="191"/>
      <c r="JTI95" s="191"/>
      <c r="JTJ95" s="191"/>
      <c r="JTK95" s="191"/>
      <c r="JTL95" s="191"/>
      <c r="JTM95" s="191"/>
      <c r="JTN95" s="191"/>
      <c r="JTO95" s="191"/>
      <c r="JTP95" s="191"/>
      <c r="JTQ95" s="191"/>
      <c r="JTR95" s="191"/>
      <c r="JTS95" s="191"/>
      <c r="JTT95" s="191"/>
      <c r="JTU95" s="191"/>
      <c r="JTV95" s="191"/>
      <c r="JTW95" s="191"/>
      <c r="JTX95" s="191"/>
      <c r="JTY95" s="191"/>
      <c r="JTZ95" s="191"/>
      <c r="JUA95" s="191"/>
      <c r="JUB95" s="191"/>
      <c r="JUC95" s="191"/>
      <c r="JUD95" s="191"/>
      <c r="JUE95" s="191"/>
      <c r="JUF95" s="191"/>
      <c r="JUG95" s="191"/>
      <c r="JUH95" s="191"/>
      <c r="JUI95" s="191"/>
      <c r="JUJ95" s="191"/>
      <c r="JUK95" s="191"/>
      <c r="JUL95" s="191"/>
      <c r="JUM95" s="191"/>
      <c r="JUN95" s="191"/>
      <c r="JUO95" s="191"/>
      <c r="JUP95" s="191"/>
      <c r="JUQ95" s="191"/>
      <c r="JUR95" s="191"/>
      <c r="JUS95" s="191"/>
      <c r="JUT95" s="191"/>
      <c r="JUU95" s="191"/>
      <c r="JUV95" s="191"/>
      <c r="JUW95" s="191"/>
      <c r="JUX95" s="191"/>
      <c r="JUY95" s="191"/>
      <c r="JUZ95" s="191"/>
      <c r="JVA95" s="191"/>
      <c r="JVB95" s="191"/>
      <c r="JVC95" s="191"/>
      <c r="JVD95" s="191"/>
      <c r="JVE95" s="191"/>
      <c r="JVF95" s="191"/>
      <c r="JVG95" s="191"/>
      <c r="JVH95" s="191"/>
      <c r="JVI95" s="191"/>
      <c r="JVJ95" s="191"/>
      <c r="JVK95" s="191"/>
      <c r="JVL95" s="191"/>
      <c r="JVM95" s="191"/>
      <c r="JVN95" s="191"/>
      <c r="JVO95" s="191"/>
      <c r="JVP95" s="191"/>
      <c r="JVQ95" s="191"/>
      <c r="JVR95" s="191"/>
      <c r="JVS95" s="191"/>
      <c r="JVT95" s="191"/>
      <c r="JVU95" s="191"/>
      <c r="JVV95" s="191"/>
      <c r="JVW95" s="191"/>
      <c r="JVX95" s="191"/>
      <c r="JVY95" s="191"/>
      <c r="JVZ95" s="191"/>
      <c r="JWA95" s="191"/>
      <c r="JWB95" s="191"/>
      <c r="JWC95" s="191"/>
      <c r="JWD95" s="191"/>
      <c r="JWE95" s="191"/>
      <c r="JWF95" s="191"/>
      <c r="JWG95" s="191"/>
      <c r="JWH95" s="191"/>
      <c r="JWI95" s="191"/>
      <c r="JWJ95" s="191"/>
      <c r="JWK95" s="191"/>
      <c r="JWL95" s="191"/>
      <c r="JWM95" s="191"/>
      <c r="JWN95" s="191"/>
      <c r="JWO95" s="191"/>
      <c r="JWP95" s="191"/>
      <c r="JWQ95" s="191"/>
      <c r="JWR95" s="191"/>
      <c r="JWS95" s="191"/>
      <c r="JWT95" s="191"/>
      <c r="JWU95" s="191"/>
      <c r="JWV95" s="191"/>
      <c r="JWW95" s="191"/>
      <c r="JWX95" s="191"/>
      <c r="JWY95" s="191"/>
      <c r="JWZ95" s="191"/>
      <c r="JXA95" s="191"/>
      <c r="JXB95" s="191"/>
      <c r="JXC95" s="191"/>
      <c r="JXD95" s="191"/>
      <c r="JXE95" s="191"/>
      <c r="JXF95" s="191"/>
      <c r="JXG95" s="191"/>
      <c r="JXH95" s="191"/>
      <c r="JXI95" s="191"/>
      <c r="JXJ95" s="191"/>
      <c r="JXK95" s="191"/>
      <c r="JXL95" s="191"/>
      <c r="JXM95" s="191"/>
      <c r="JXN95" s="191"/>
      <c r="JXO95" s="191"/>
      <c r="JXP95" s="191"/>
      <c r="JXQ95" s="191"/>
      <c r="JXR95" s="191"/>
      <c r="JXS95" s="191"/>
      <c r="JXT95" s="191"/>
      <c r="JXU95" s="191"/>
      <c r="JXV95" s="191"/>
      <c r="JXW95" s="191"/>
      <c r="JXX95" s="191"/>
      <c r="JXY95" s="191"/>
      <c r="JXZ95" s="191"/>
      <c r="JYA95" s="191"/>
      <c r="JYB95" s="191"/>
      <c r="JYC95" s="191"/>
      <c r="JYD95" s="191"/>
      <c r="JYE95" s="191"/>
      <c r="JYF95" s="191"/>
      <c r="JYG95" s="191"/>
      <c r="JYH95" s="191"/>
      <c r="JYI95" s="191"/>
      <c r="JYJ95" s="191"/>
      <c r="JYK95" s="191"/>
      <c r="JYL95" s="191"/>
      <c r="JYM95" s="191"/>
      <c r="JYN95" s="191"/>
      <c r="JYO95" s="191"/>
      <c r="JYP95" s="191"/>
      <c r="JYQ95" s="191"/>
      <c r="JYR95" s="191"/>
      <c r="JYS95" s="191"/>
      <c r="JYT95" s="191"/>
      <c r="JYU95" s="191"/>
      <c r="JYV95" s="191"/>
      <c r="JYW95" s="191"/>
      <c r="JYX95" s="191"/>
      <c r="JYY95" s="191"/>
      <c r="JYZ95" s="191"/>
      <c r="JZA95" s="191"/>
      <c r="JZB95" s="191"/>
      <c r="JZC95" s="191"/>
      <c r="JZD95" s="191"/>
      <c r="JZE95" s="191"/>
      <c r="JZF95" s="191"/>
      <c r="JZG95" s="191"/>
      <c r="JZH95" s="191"/>
      <c r="JZI95" s="191"/>
      <c r="JZJ95" s="191"/>
      <c r="JZK95" s="191"/>
      <c r="JZL95" s="191"/>
      <c r="JZM95" s="191"/>
      <c r="JZN95" s="191"/>
      <c r="JZO95" s="191"/>
      <c r="JZP95" s="191"/>
      <c r="JZQ95" s="191"/>
      <c r="JZR95" s="191"/>
      <c r="JZS95" s="191"/>
      <c r="JZT95" s="191"/>
      <c r="JZU95" s="191"/>
      <c r="JZV95" s="191"/>
      <c r="JZW95" s="191"/>
      <c r="JZX95" s="191"/>
      <c r="JZY95" s="191"/>
      <c r="JZZ95" s="191"/>
      <c r="KAA95" s="191"/>
      <c r="KAB95" s="191"/>
      <c r="KAC95" s="191"/>
      <c r="KAD95" s="191"/>
      <c r="KAE95" s="191"/>
      <c r="KAF95" s="191"/>
      <c r="KAG95" s="191"/>
      <c r="KAH95" s="191"/>
      <c r="KAI95" s="191"/>
      <c r="KAJ95" s="191"/>
      <c r="KAK95" s="191"/>
      <c r="KAL95" s="191"/>
      <c r="KAM95" s="191"/>
      <c r="KAN95" s="191"/>
      <c r="KAO95" s="191"/>
      <c r="KAP95" s="191"/>
      <c r="KAQ95" s="191"/>
      <c r="KAR95" s="191"/>
      <c r="KAS95" s="191"/>
      <c r="KAT95" s="191"/>
      <c r="KAU95" s="191"/>
      <c r="KAV95" s="191"/>
      <c r="KAW95" s="191"/>
      <c r="KAX95" s="191"/>
      <c r="KAY95" s="191"/>
      <c r="KAZ95" s="191"/>
      <c r="KBA95" s="191"/>
      <c r="KBB95" s="191"/>
      <c r="KBC95" s="191"/>
      <c r="KBD95" s="191"/>
      <c r="KBE95" s="191"/>
      <c r="KBF95" s="191"/>
      <c r="KBG95" s="191"/>
      <c r="KBH95" s="191"/>
      <c r="KBI95" s="191"/>
      <c r="KBJ95" s="191"/>
      <c r="KBK95" s="191"/>
      <c r="KBL95" s="191"/>
      <c r="KBM95" s="191"/>
      <c r="KBN95" s="191"/>
      <c r="KBO95" s="191"/>
      <c r="KBP95" s="191"/>
      <c r="KBQ95" s="191"/>
      <c r="KBR95" s="191"/>
      <c r="KBS95" s="191"/>
      <c r="KBT95" s="191"/>
      <c r="KBU95" s="191"/>
      <c r="KBV95" s="191"/>
      <c r="KBW95" s="191"/>
      <c r="KBX95" s="191"/>
      <c r="KBY95" s="191"/>
      <c r="KBZ95" s="191"/>
      <c r="KCA95" s="191"/>
      <c r="KCB95" s="191"/>
      <c r="KCC95" s="191"/>
      <c r="KCD95" s="191"/>
      <c r="KCE95" s="191"/>
      <c r="KCF95" s="191"/>
      <c r="KCG95" s="191"/>
      <c r="KCH95" s="191"/>
      <c r="KCI95" s="191"/>
      <c r="KCJ95" s="191"/>
      <c r="KCK95" s="191"/>
      <c r="KCL95" s="191"/>
      <c r="KCM95" s="191"/>
      <c r="KCN95" s="191"/>
      <c r="KCO95" s="191"/>
      <c r="KCP95" s="191"/>
      <c r="KCQ95" s="191"/>
      <c r="KCR95" s="191"/>
      <c r="KCS95" s="191"/>
      <c r="KCT95" s="191"/>
      <c r="KCU95" s="191"/>
      <c r="KCV95" s="191"/>
      <c r="KCW95" s="191"/>
      <c r="KCX95" s="191"/>
      <c r="KCY95" s="191"/>
      <c r="KCZ95" s="191"/>
      <c r="KDA95" s="191"/>
      <c r="KDB95" s="191"/>
      <c r="KDC95" s="191"/>
      <c r="KDD95" s="191"/>
      <c r="KDE95" s="191"/>
      <c r="KDF95" s="191"/>
      <c r="KDG95" s="191"/>
      <c r="KDH95" s="191"/>
      <c r="KDI95" s="191"/>
      <c r="KDJ95" s="191"/>
      <c r="KDK95" s="191"/>
      <c r="KDL95" s="191"/>
      <c r="KDM95" s="191"/>
      <c r="KDN95" s="191"/>
      <c r="KDO95" s="191"/>
      <c r="KDP95" s="191"/>
      <c r="KDQ95" s="191"/>
      <c r="KDR95" s="191"/>
      <c r="KDS95" s="191"/>
      <c r="KDT95" s="191"/>
      <c r="KDU95" s="191"/>
      <c r="KDV95" s="191"/>
      <c r="KDW95" s="191"/>
      <c r="KDX95" s="191"/>
      <c r="KDY95" s="191"/>
      <c r="KDZ95" s="191"/>
      <c r="KEA95" s="191"/>
      <c r="KEB95" s="191"/>
      <c r="KEC95" s="191"/>
      <c r="KED95" s="191"/>
      <c r="KEE95" s="191"/>
      <c r="KEF95" s="191"/>
      <c r="KEG95" s="191"/>
      <c r="KEH95" s="191"/>
      <c r="KEI95" s="191"/>
      <c r="KEJ95" s="191"/>
      <c r="KEK95" s="191"/>
      <c r="KEL95" s="191"/>
      <c r="KEM95" s="191"/>
      <c r="KEN95" s="191"/>
      <c r="KEO95" s="191"/>
      <c r="KEP95" s="191"/>
      <c r="KEQ95" s="191"/>
      <c r="KER95" s="191"/>
      <c r="KES95" s="191"/>
      <c r="KET95" s="191"/>
      <c r="KEU95" s="191"/>
      <c r="KEV95" s="191"/>
      <c r="KEW95" s="191"/>
      <c r="KEX95" s="191"/>
      <c r="KEY95" s="191"/>
      <c r="KEZ95" s="191"/>
      <c r="KFA95" s="191"/>
      <c r="KFB95" s="191"/>
      <c r="KFC95" s="191"/>
      <c r="KFD95" s="191"/>
      <c r="KFE95" s="191"/>
      <c r="KFF95" s="191"/>
      <c r="KFG95" s="191"/>
      <c r="KFH95" s="191"/>
      <c r="KFI95" s="191"/>
      <c r="KFJ95" s="191"/>
      <c r="KFK95" s="191"/>
      <c r="KFL95" s="191"/>
      <c r="KFM95" s="191"/>
      <c r="KFN95" s="191"/>
      <c r="KFO95" s="191"/>
      <c r="KFP95" s="191"/>
      <c r="KFQ95" s="191"/>
      <c r="KFR95" s="191"/>
      <c r="KFS95" s="191"/>
      <c r="KFT95" s="191"/>
      <c r="KFU95" s="191"/>
      <c r="KFV95" s="191"/>
      <c r="KFW95" s="191"/>
      <c r="KFX95" s="191"/>
      <c r="KFY95" s="191"/>
      <c r="KFZ95" s="191"/>
      <c r="KGA95" s="191"/>
      <c r="KGB95" s="191"/>
      <c r="KGC95" s="191"/>
      <c r="KGD95" s="191"/>
      <c r="KGE95" s="191"/>
      <c r="KGF95" s="191"/>
      <c r="KGG95" s="191"/>
      <c r="KGH95" s="191"/>
      <c r="KGI95" s="191"/>
      <c r="KGJ95" s="191"/>
      <c r="KGK95" s="191"/>
      <c r="KGL95" s="191"/>
      <c r="KGM95" s="191"/>
      <c r="KGN95" s="191"/>
      <c r="KGO95" s="191"/>
      <c r="KGP95" s="191"/>
      <c r="KGQ95" s="191"/>
      <c r="KGR95" s="191"/>
      <c r="KGS95" s="191"/>
      <c r="KGT95" s="191"/>
      <c r="KGU95" s="191"/>
      <c r="KGV95" s="191"/>
      <c r="KGW95" s="191"/>
      <c r="KGX95" s="191"/>
      <c r="KGY95" s="191"/>
      <c r="KGZ95" s="191"/>
      <c r="KHA95" s="191"/>
      <c r="KHB95" s="191"/>
      <c r="KHC95" s="191"/>
      <c r="KHD95" s="191"/>
      <c r="KHE95" s="191"/>
      <c r="KHF95" s="191"/>
      <c r="KHG95" s="191"/>
      <c r="KHH95" s="191"/>
      <c r="KHI95" s="191"/>
      <c r="KHJ95" s="191"/>
      <c r="KHK95" s="191"/>
      <c r="KHL95" s="191"/>
      <c r="KHM95" s="191"/>
      <c r="KHN95" s="191"/>
      <c r="KHO95" s="191"/>
      <c r="KHP95" s="191"/>
      <c r="KHQ95" s="191"/>
      <c r="KHR95" s="191"/>
      <c r="KHS95" s="191"/>
      <c r="KHT95" s="191"/>
      <c r="KHU95" s="191"/>
      <c r="KHV95" s="191"/>
      <c r="KHW95" s="191"/>
      <c r="KHX95" s="191"/>
      <c r="KHY95" s="191"/>
      <c r="KHZ95" s="191"/>
      <c r="KIA95" s="191"/>
      <c r="KIB95" s="191"/>
      <c r="KIC95" s="191"/>
      <c r="KID95" s="191"/>
      <c r="KIE95" s="191"/>
      <c r="KIF95" s="191"/>
      <c r="KIG95" s="191"/>
      <c r="KIH95" s="191"/>
      <c r="KII95" s="191"/>
      <c r="KIJ95" s="191"/>
      <c r="KIK95" s="191"/>
      <c r="KIL95" s="191"/>
      <c r="KIM95" s="191"/>
      <c r="KIN95" s="191"/>
      <c r="KIO95" s="191"/>
      <c r="KIP95" s="191"/>
      <c r="KIQ95" s="191"/>
      <c r="KIR95" s="191"/>
      <c r="KIS95" s="191"/>
      <c r="KIT95" s="191"/>
      <c r="KIU95" s="191"/>
      <c r="KIV95" s="191"/>
      <c r="KIW95" s="191"/>
      <c r="KIX95" s="191"/>
      <c r="KIY95" s="191"/>
      <c r="KIZ95" s="191"/>
      <c r="KJA95" s="191"/>
      <c r="KJB95" s="191"/>
      <c r="KJC95" s="191"/>
      <c r="KJD95" s="191"/>
      <c r="KJE95" s="191"/>
      <c r="KJF95" s="191"/>
      <c r="KJG95" s="191"/>
      <c r="KJH95" s="191"/>
      <c r="KJI95" s="191"/>
      <c r="KJJ95" s="191"/>
      <c r="KJK95" s="191"/>
      <c r="KJL95" s="191"/>
      <c r="KJM95" s="191"/>
      <c r="KJN95" s="191"/>
      <c r="KJO95" s="191"/>
      <c r="KJP95" s="191"/>
      <c r="KJQ95" s="191"/>
      <c r="KJR95" s="191"/>
      <c r="KJS95" s="191"/>
      <c r="KJT95" s="191"/>
      <c r="KJU95" s="191"/>
      <c r="KJV95" s="191"/>
      <c r="KJW95" s="191"/>
      <c r="KJX95" s="191"/>
      <c r="KJY95" s="191"/>
      <c r="KJZ95" s="191"/>
      <c r="KKA95" s="191"/>
      <c r="KKB95" s="191"/>
      <c r="KKC95" s="191"/>
      <c r="KKD95" s="191"/>
      <c r="KKE95" s="191"/>
      <c r="KKF95" s="191"/>
      <c r="KKG95" s="191"/>
      <c r="KKH95" s="191"/>
      <c r="KKI95" s="191"/>
      <c r="KKJ95" s="191"/>
      <c r="KKK95" s="191"/>
      <c r="KKL95" s="191"/>
      <c r="KKM95" s="191"/>
      <c r="KKN95" s="191"/>
      <c r="KKO95" s="191"/>
      <c r="KKP95" s="191"/>
      <c r="KKQ95" s="191"/>
      <c r="KKR95" s="191"/>
      <c r="KKS95" s="191"/>
      <c r="KKT95" s="191"/>
      <c r="KKU95" s="191"/>
      <c r="KKV95" s="191"/>
      <c r="KKW95" s="191"/>
      <c r="KKX95" s="191"/>
      <c r="KKY95" s="191"/>
      <c r="KKZ95" s="191"/>
      <c r="KLA95" s="191"/>
      <c r="KLB95" s="191"/>
      <c r="KLC95" s="191"/>
      <c r="KLD95" s="191"/>
      <c r="KLE95" s="191"/>
      <c r="KLF95" s="191"/>
      <c r="KLG95" s="191"/>
      <c r="KLH95" s="191"/>
      <c r="KLI95" s="191"/>
      <c r="KLJ95" s="191"/>
      <c r="KLK95" s="191"/>
      <c r="KLL95" s="191"/>
      <c r="KLM95" s="191"/>
      <c r="KLN95" s="191"/>
      <c r="KLO95" s="191"/>
      <c r="KLP95" s="191"/>
      <c r="KLQ95" s="191"/>
      <c r="KLR95" s="191"/>
      <c r="KLS95" s="191"/>
      <c r="KLT95" s="191"/>
      <c r="KLU95" s="191"/>
      <c r="KLV95" s="191"/>
      <c r="KLW95" s="191"/>
      <c r="KLX95" s="191"/>
      <c r="KLY95" s="191"/>
      <c r="KLZ95" s="191"/>
      <c r="KMA95" s="191"/>
      <c r="KMB95" s="191"/>
      <c r="KMC95" s="191"/>
      <c r="KMD95" s="191"/>
      <c r="KME95" s="191"/>
      <c r="KMF95" s="191"/>
      <c r="KMG95" s="191"/>
      <c r="KMH95" s="191"/>
      <c r="KMI95" s="191"/>
      <c r="KMJ95" s="191"/>
      <c r="KMK95" s="191"/>
      <c r="KML95" s="191"/>
      <c r="KMM95" s="191"/>
      <c r="KMN95" s="191"/>
      <c r="KMO95" s="191"/>
      <c r="KMP95" s="191"/>
      <c r="KMQ95" s="191"/>
      <c r="KMR95" s="191"/>
      <c r="KMS95" s="191"/>
      <c r="KMT95" s="191"/>
      <c r="KMU95" s="191"/>
      <c r="KMV95" s="191"/>
      <c r="KMW95" s="191"/>
      <c r="KMX95" s="191"/>
      <c r="KMY95" s="191"/>
      <c r="KMZ95" s="191"/>
      <c r="KNA95" s="191"/>
      <c r="KNB95" s="191"/>
      <c r="KNC95" s="191"/>
      <c r="KND95" s="191"/>
      <c r="KNE95" s="191"/>
      <c r="KNF95" s="191"/>
      <c r="KNG95" s="191"/>
      <c r="KNH95" s="191"/>
      <c r="KNI95" s="191"/>
      <c r="KNJ95" s="191"/>
      <c r="KNK95" s="191"/>
      <c r="KNL95" s="191"/>
      <c r="KNM95" s="191"/>
      <c r="KNN95" s="191"/>
      <c r="KNO95" s="191"/>
      <c r="KNP95" s="191"/>
      <c r="KNQ95" s="191"/>
      <c r="KNR95" s="191"/>
      <c r="KNS95" s="191"/>
      <c r="KNT95" s="191"/>
      <c r="KNU95" s="191"/>
      <c r="KNV95" s="191"/>
      <c r="KNW95" s="191"/>
      <c r="KNX95" s="191"/>
      <c r="KNY95" s="191"/>
      <c r="KNZ95" s="191"/>
      <c r="KOA95" s="191"/>
      <c r="KOB95" s="191"/>
      <c r="KOC95" s="191"/>
      <c r="KOD95" s="191"/>
      <c r="KOE95" s="191"/>
      <c r="KOF95" s="191"/>
      <c r="KOG95" s="191"/>
      <c r="KOH95" s="191"/>
      <c r="KOI95" s="191"/>
      <c r="KOJ95" s="191"/>
      <c r="KOK95" s="191"/>
      <c r="KOL95" s="191"/>
      <c r="KOM95" s="191"/>
      <c r="KON95" s="191"/>
      <c r="KOO95" s="191"/>
      <c r="KOP95" s="191"/>
      <c r="KOQ95" s="191"/>
      <c r="KOR95" s="191"/>
      <c r="KOS95" s="191"/>
      <c r="KOT95" s="191"/>
      <c r="KOU95" s="191"/>
      <c r="KOV95" s="191"/>
      <c r="KOW95" s="191"/>
      <c r="KOX95" s="191"/>
      <c r="KOY95" s="191"/>
      <c r="KOZ95" s="191"/>
      <c r="KPA95" s="191"/>
      <c r="KPB95" s="191"/>
      <c r="KPC95" s="191"/>
      <c r="KPD95" s="191"/>
      <c r="KPE95" s="191"/>
      <c r="KPF95" s="191"/>
      <c r="KPG95" s="191"/>
      <c r="KPH95" s="191"/>
      <c r="KPI95" s="191"/>
      <c r="KPJ95" s="191"/>
      <c r="KPK95" s="191"/>
      <c r="KPL95" s="191"/>
      <c r="KPM95" s="191"/>
      <c r="KPN95" s="191"/>
      <c r="KPO95" s="191"/>
      <c r="KPP95" s="191"/>
      <c r="KPQ95" s="191"/>
      <c r="KPR95" s="191"/>
      <c r="KPS95" s="191"/>
      <c r="KPT95" s="191"/>
      <c r="KPU95" s="191"/>
      <c r="KPV95" s="191"/>
      <c r="KPW95" s="191"/>
      <c r="KPX95" s="191"/>
      <c r="KPY95" s="191"/>
      <c r="KPZ95" s="191"/>
      <c r="KQA95" s="191"/>
      <c r="KQB95" s="191"/>
      <c r="KQC95" s="191"/>
      <c r="KQD95" s="191"/>
      <c r="KQE95" s="191"/>
      <c r="KQF95" s="191"/>
      <c r="KQG95" s="191"/>
      <c r="KQH95" s="191"/>
      <c r="KQI95" s="191"/>
      <c r="KQJ95" s="191"/>
      <c r="KQK95" s="191"/>
      <c r="KQL95" s="191"/>
      <c r="KQM95" s="191"/>
      <c r="KQN95" s="191"/>
      <c r="KQO95" s="191"/>
      <c r="KQP95" s="191"/>
      <c r="KQQ95" s="191"/>
      <c r="KQR95" s="191"/>
      <c r="KQS95" s="191"/>
      <c r="KQT95" s="191"/>
      <c r="KQU95" s="191"/>
      <c r="KQV95" s="191"/>
      <c r="KQW95" s="191"/>
      <c r="KQX95" s="191"/>
      <c r="KQY95" s="191"/>
      <c r="KQZ95" s="191"/>
      <c r="KRA95" s="191"/>
      <c r="KRB95" s="191"/>
      <c r="KRC95" s="191"/>
      <c r="KRD95" s="191"/>
      <c r="KRE95" s="191"/>
      <c r="KRF95" s="191"/>
      <c r="KRG95" s="191"/>
      <c r="KRH95" s="191"/>
      <c r="KRI95" s="191"/>
      <c r="KRJ95" s="191"/>
      <c r="KRK95" s="191"/>
      <c r="KRL95" s="191"/>
      <c r="KRM95" s="191"/>
      <c r="KRN95" s="191"/>
      <c r="KRO95" s="191"/>
      <c r="KRP95" s="191"/>
      <c r="KRQ95" s="191"/>
      <c r="KRR95" s="191"/>
      <c r="KRS95" s="191"/>
      <c r="KRT95" s="191"/>
      <c r="KRU95" s="191"/>
      <c r="KRV95" s="191"/>
      <c r="KRW95" s="191"/>
      <c r="KRX95" s="191"/>
      <c r="KRY95" s="191"/>
      <c r="KRZ95" s="191"/>
      <c r="KSA95" s="191"/>
      <c r="KSB95" s="191"/>
      <c r="KSC95" s="191"/>
      <c r="KSD95" s="191"/>
      <c r="KSE95" s="191"/>
      <c r="KSF95" s="191"/>
      <c r="KSG95" s="191"/>
      <c r="KSH95" s="191"/>
      <c r="KSI95" s="191"/>
      <c r="KSJ95" s="191"/>
      <c r="KSK95" s="191"/>
      <c r="KSL95" s="191"/>
      <c r="KSM95" s="191"/>
      <c r="KSN95" s="191"/>
      <c r="KSO95" s="191"/>
      <c r="KSP95" s="191"/>
      <c r="KSQ95" s="191"/>
      <c r="KSR95" s="191"/>
      <c r="KSS95" s="191"/>
      <c r="KST95" s="191"/>
      <c r="KSU95" s="191"/>
      <c r="KSV95" s="191"/>
      <c r="KSW95" s="191"/>
      <c r="KSX95" s="191"/>
      <c r="KSY95" s="191"/>
      <c r="KSZ95" s="191"/>
      <c r="KTA95" s="191"/>
      <c r="KTB95" s="191"/>
      <c r="KTC95" s="191"/>
      <c r="KTD95" s="191"/>
      <c r="KTE95" s="191"/>
      <c r="KTF95" s="191"/>
      <c r="KTG95" s="191"/>
      <c r="KTH95" s="191"/>
      <c r="KTI95" s="191"/>
      <c r="KTJ95" s="191"/>
      <c r="KTK95" s="191"/>
      <c r="KTL95" s="191"/>
      <c r="KTM95" s="191"/>
      <c r="KTN95" s="191"/>
      <c r="KTO95" s="191"/>
      <c r="KTP95" s="191"/>
      <c r="KTQ95" s="191"/>
      <c r="KTR95" s="191"/>
      <c r="KTS95" s="191"/>
      <c r="KTT95" s="191"/>
      <c r="KTU95" s="191"/>
      <c r="KTV95" s="191"/>
      <c r="KTW95" s="191"/>
      <c r="KTX95" s="191"/>
      <c r="KTY95" s="191"/>
      <c r="KTZ95" s="191"/>
      <c r="KUA95" s="191"/>
      <c r="KUB95" s="191"/>
      <c r="KUC95" s="191"/>
      <c r="KUD95" s="191"/>
      <c r="KUE95" s="191"/>
      <c r="KUF95" s="191"/>
      <c r="KUG95" s="191"/>
      <c r="KUH95" s="191"/>
      <c r="KUI95" s="191"/>
      <c r="KUJ95" s="191"/>
      <c r="KUK95" s="191"/>
      <c r="KUL95" s="191"/>
      <c r="KUM95" s="191"/>
      <c r="KUN95" s="191"/>
      <c r="KUO95" s="191"/>
      <c r="KUP95" s="191"/>
      <c r="KUQ95" s="191"/>
      <c r="KUR95" s="191"/>
      <c r="KUS95" s="191"/>
      <c r="KUT95" s="191"/>
      <c r="KUU95" s="191"/>
      <c r="KUV95" s="191"/>
      <c r="KUW95" s="191"/>
      <c r="KUX95" s="191"/>
      <c r="KUY95" s="191"/>
      <c r="KUZ95" s="191"/>
      <c r="KVA95" s="191"/>
      <c r="KVB95" s="191"/>
      <c r="KVC95" s="191"/>
      <c r="KVD95" s="191"/>
      <c r="KVE95" s="191"/>
      <c r="KVF95" s="191"/>
      <c r="KVG95" s="191"/>
      <c r="KVH95" s="191"/>
      <c r="KVI95" s="191"/>
      <c r="KVJ95" s="191"/>
      <c r="KVK95" s="191"/>
      <c r="KVL95" s="191"/>
      <c r="KVM95" s="191"/>
      <c r="KVN95" s="191"/>
      <c r="KVO95" s="191"/>
      <c r="KVP95" s="191"/>
      <c r="KVQ95" s="191"/>
      <c r="KVR95" s="191"/>
      <c r="KVS95" s="191"/>
      <c r="KVT95" s="191"/>
      <c r="KVU95" s="191"/>
      <c r="KVV95" s="191"/>
      <c r="KVW95" s="191"/>
      <c r="KVX95" s="191"/>
      <c r="KVY95" s="191"/>
      <c r="KVZ95" s="191"/>
      <c r="KWA95" s="191"/>
      <c r="KWB95" s="191"/>
      <c r="KWC95" s="191"/>
      <c r="KWD95" s="191"/>
      <c r="KWE95" s="191"/>
      <c r="KWF95" s="191"/>
      <c r="KWG95" s="191"/>
      <c r="KWH95" s="191"/>
      <c r="KWI95" s="191"/>
      <c r="KWJ95" s="191"/>
      <c r="KWK95" s="191"/>
      <c r="KWL95" s="191"/>
      <c r="KWM95" s="191"/>
      <c r="KWN95" s="191"/>
      <c r="KWO95" s="191"/>
      <c r="KWP95" s="191"/>
      <c r="KWQ95" s="191"/>
      <c r="KWR95" s="191"/>
      <c r="KWS95" s="191"/>
      <c r="KWT95" s="191"/>
      <c r="KWU95" s="191"/>
      <c r="KWV95" s="191"/>
      <c r="KWW95" s="191"/>
      <c r="KWX95" s="191"/>
      <c r="KWY95" s="191"/>
      <c r="KWZ95" s="191"/>
      <c r="KXA95" s="191"/>
      <c r="KXB95" s="191"/>
      <c r="KXC95" s="191"/>
      <c r="KXD95" s="191"/>
      <c r="KXE95" s="191"/>
      <c r="KXF95" s="191"/>
      <c r="KXG95" s="191"/>
      <c r="KXH95" s="191"/>
      <c r="KXI95" s="191"/>
      <c r="KXJ95" s="191"/>
      <c r="KXK95" s="191"/>
      <c r="KXL95" s="191"/>
      <c r="KXM95" s="191"/>
      <c r="KXN95" s="191"/>
      <c r="KXO95" s="191"/>
      <c r="KXP95" s="191"/>
      <c r="KXQ95" s="191"/>
      <c r="KXR95" s="191"/>
      <c r="KXS95" s="191"/>
      <c r="KXT95" s="191"/>
      <c r="KXU95" s="191"/>
      <c r="KXV95" s="191"/>
      <c r="KXW95" s="191"/>
      <c r="KXX95" s="191"/>
      <c r="KXY95" s="191"/>
      <c r="KXZ95" s="191"/>
      <c r="KYA95" s="191"/>
      <c r="KYB95" s="191"/>
      <c r="KYC95" s="191"/>
      <c r="KYD95" s="191"/>
      <c r="KYE95" s="191"/>
      <c r="KYF95" s="191"/>
      <c r="KYG95" s="191"/>
      <c r="KYH95" s="191"/>
      <c r="KYI95" s="191"/>
      <c r="KYJ95" s="191"/>
      <c r="KYK95" s="191"/>
      <c r="KYL95" s="191"/>
      <c r="KYM95" s="191"/>
      <c r="KYN95" s="191"/>
      <c r="KYO95" s="191"/>
      <c r="KYP95" s="191"/>
      <c r="KYQ95" s="191"/>
      <c r="KYR95" s="191"/>
      <c r="KYS95" s="191"/>
      <c r="KYT95" s="191"/>
      <c r="KYU95" s="191"/>
      <c r="KYV95" s="191"/>
      <c r="KYW95" s="191"/>
      <c r="KYX95" s="191"/>
      <c r="KYY95" s="191"/>
      <c r="KYZ95" s="191"/>
      <c r="KZA95" s="191"/>
      <c r="KZB95" s="191"/>
      <c r="KZC95" s="191"/>
      <c r="KZD95" s="191"/>
      <c r="KZE95" s="191"/>
      <c r="KZF95" s="191"/>
      <c r="KZG95" s="191"/>
      <c r="KZH95" s="191"/>
      <c r="KZI95" s="191"/>
      <c r="KZJ95" s="191"/>
      <c r="KZK95" s="191"/>
      <c r="KZL95" s="191"/>
      <c r="KZM95" s="191"/>
      <c r="KZN95" s="191"/>
      <c r="KZO95" s="191"/>
      <c r="KZP95" s="191"/>
      <c r="KZQ95" s="191"/>
      <c r="KZR95" s="191"/>
      <c r="KZS95" s="191"/>
      <c r="KZT95" s="191"/>
      <c r="KZU95" s="191"/>
      <c r="KZV95" s="191"/>
      <c r="KZW95" s="191"/>
      <c r="KZX95" s="191"/>
      <c r="KZY95" s="191"/>
      <c r="KZZ95" s="191"/>
      <c r="LAA95" s="191"/>
      <c r="LAB95" s="191"/>
      <c r="LAC95" s="191"/>
      <c r="LAD95" s="191"/>
      <c r="LAE95" s="191"/>
      <c r="LAF95" s="191"/>
      <c r="LAG95" s="191"/>
      <c r="LAH95" s="191"/>
      <c r="LAI95" s="191"/>
      <c r="LAJ95" s="191"/>
      <c r="LAK95" s="191"/>
      <c r="LAL95" s="191"/>
      <c r="LAM95" s="191"/>
      <c r="LAN95" s="191"/>
      <c r="LAO95" s="191"/>
      <c r="LAP95" s="191"/>
      <c r="LAQ95" s="191"/>
      <c r="LAR95" s="191"/>
      <c r="LAS95" s="191"/>
      <c r="LAT95" s="191"/>
      <c r="LAU95" s="191"/>
      <c r="LAV95" s="191"/>
      <c r="LAW95" s="191"/>
      <c r="LAX95" s="191"/>
      <c r="LAY95" s="191"/>
      <c r="LAZ95" s="191"/>
      <c r="LBA95" s="191"/>
      <c r="LBB95" s="191"/>
      <c r="LBC95" s="191"/>
      <c r="LBD95" s="191"/>
      <c r="LBE95" s="191"/>
      <c r="LBF95" s="191"/>
      <c r="LBG95" s="191"/>
      <c r="LBH95" s="191"/>
      <c r="LBI95" s="191"/>
      <c r="LBJ95" s="191"/>
      <c r="LBK95" s="191"/>
      <c r="LBL95" s="191"/>
      <c r="LBM95" s="191"/>
      <c r="LBN95" s="191"/>
      <c r="LBO95" s="191"/>
      <c r="LBP95" s="191"/>
      <c r="LBQ95" s="191"/>
      <c r="LBR95" s="191"/>
      <c r="LBS95" s="191"/>
      <c r="LBT95" s="191"/>
      <c r="LBU95" s="191"/>
      <c r="LBV95" s="191"/>
      <c r="LBW95" s="191"/>
      <c r="LBX95" s="191"/>
      <c r="LBY95" s="191"/>
      <c r="LBZ95" s="191"/>
      <c r="LCA95" s="191"/>
      <c r="LCB95" s="191"/>
      <c r="LCC95" s="191"/>
      <c r="LCD95" s="191"/>
      <c r="LCE95" s="191"/>
      <c r="LCF95" s="191"/>
      <c r="LCG95" s="191"/>
      <c r="LCH95" s="191"/>
      <c r="LCI95" s="191"/>
      <c r="LCJ95" s="191"/>
      <c r="LCK95" s="191"/>
      <c r="LCL95" s="191"/>
      <c r="LCM95" s="191"/>
      <c r="LCN95" s="191"/>
      <c r="LCO95" s="191"/>
      <c r="LCP95" s="191"/>
      <c r="LCQ95" s="191"/>
      <c r="LCR95" s="191"/>
      <c r="LCS95" s="191"/>
      <c r="LCT95" s="191"/>
      <c r="LCU95" s="191"/>
      <c r="LCV95" s="191"/>
      <c r="LCW95" s="191"/>
      <c r="LCX95" s="191"/>
      <c r="LCY95" s="191"/>
      <c r="LCZ95" s="191"/>
      <c r="LDA95" s="191"/>
      <c r="LDB95" s="191"/>
      <c r="LDC95" s="191"/>
      <c r="LDD95" s="191"/>
      <c r="LDE95" s="191"/>
      <c r="LDF95" s="191"/>
      <c r="LDG95" s="191"/>
      <c r="LDH95" s="191"/>
      <c r="LDI95" s="191"/>
      <c r="LDJ95" s="191"/>
      <c r="LDK95" s="191"/>
      <c r="LDL95" s="191"/>
      <c r="LDM95" s="191"/>
      <c r="LDN95" s="191"/>
      <c r="LDO95" s="191"/>
      <c r="LDP95" s="191"/>
      <c r="LDQ95" s="191"/>
      <c r="LDR95" s="191"/>
      <c r="LDS95" s="191"/>
      <c r="LDT95" s="191"/>
      <c r="LDU95" s="191"/>
      <c r="LDV95" s="191"/>
      <c r="LDW95" s="191"/>
      <c r="LDX95" s="191"/>
      <c r="LDY95" s="191"/>
      <c r="LDZ95" s="191"/>
      <c r="LEA95" s="191"/>
      <c r="LEB95" s="191"/>
      <c r="LEC95" s="191"/>
      <c r="LED95" s="191"/>
      <c r="LEE95" s="191"/>
      <c r="LEF95" s="191"/>
      <c r="LEG95" s="191"/>
      <c r="LEH95" s="191"/>
      <c r="LEI95" s="191"/>
      <c r="LEJ95" s="191"/>
      <c r="LEK95" s="191"/>
      <c r="LEL95" s="191"/>
      <c r="LEM95" s="191"/>
      <c r="LEN95" s="191"/>
      <c r="LEO95" s="191"/>
      <c r="LEP95" s="191"/>
      <c r="LEQ95" s="191"/>
      <c r="LER95" s="191"/>
      <c r="LES95" s="191"/>
      <c r="LET95" s="191"/>
      <c r="LEU95" s="191"/>
      <c r="LEV95" s="191"/>
      <c r="LEW95" s="191"/>
      <c r="LEX95" s="191"/>
      <c r="LEY95" s="191"/>
      <c r="LEZ95" s="191"/>
      <c r="LFA95" s="191"/>
      <c r="LFB95" s="191"/>
      <c r="LFC95" s="191"/>
      <c r="LFD95" s="191"/>
      <c r="LFE95" s="191"/>
      <c r="LFF95" s="191"/>
      <c r="LFG95" s="191"/>
      <c r="LFH95" s="191"/>
      <c r="LFI95" s="191"/>
      <c r="LFJ95" s="191"/>
      <c r="LFK95" s="191"/>
      <c r="LFL95" s="191"/>
      <c r="LFM95" s="191"/>
      <c r="LFN95" s="191"/>
      <c r="LFO95" s="191"/>
      <c r="LFP95" s="191"/>
      <c r="LFQ95" s="191"/>
      <c r="LFR95" s="191"/>
      <c r="LFS95" s="191"/>
      <c r="LFT95" s="191"/>
      <c r="LFU95" s="191"/>
      <c r="LFV95" s="191"/>
      <c r="LFW95" s="191"/>
      <c r="LFX95" s="191"/>
      <c r="LFY95" s="191"/>
      <c r="LFZ95" s="191"/>
      <c r="LGA95" s="191"/>
      <c r="LGB95" s="191"/>
      <c r="LGC95" s="191"/>
      <c r="LGD95" s="191"/>
      <c r="LGE95" s="191"/>
      <c r="LGF95" s="191"/>
      <c r="LGG95" s="191"/>
      <c r="LGH95" s="191"/>
      <c r="LGI95" s="191"/>
      <c r="LGJ95" s="191"/>
      <c r="LGK95" s="191"/>
      <c r="LGL95" s="191"/>
      <c r="LGM95" s="191"/>
      <c r="LGN95" s="191"/>
      <c r="LGO95" s="191"/>
      <c r="LGP95" s="191"/>
      <c r="LGQ95" s="191"/>
      <c r="LGR95" s="191"/>
      <c r="LGS95" s="191"/>
      <c r="LGT95" s="191"/>
      <c r="LGU95" s="191"/>
      <c r="LGV95" s="191"/>
      <c r="LGW95" s="191"/>
      <c r="LGX95" s="191"/>
      <c r="LGY95" s="191"/>
      <c r="LGZ95" s="191"/>
      <c r="LHA95" s="191"/>
      <c r="LHB95" s="191"/>
      <c r="LHC95" s="191"/>
      <c r="LHD95" s="191"/>
      <c r="LHE95" s="191"/>
      <c r="LHF95" s="191"/>
      <c r="LHG95" s="191"/>
      <c r="LHH95" s="191"/>
      <c r="LHI95" s="191"/>
      <c r="LHJ95" s="191"/>
      <c r="LHK95" s="191"/>
      <c r="LHL95" s="191"/>
      <c r="LHM95" s="191"/>
      <c r="LHN95" s="191"/>
      <c r="LHO95" s="191"/>
      <c r="LHP95" s="191"/>
      <c r="LHQ95" s="191"/>
      <c r="LHR95" s="191"/>
      <c r="LHS95" s="191"/>
      <c r="LHT95" s="191"/>
      <c r="LHU95" s="191"/>
      <c r="LHV95" s="191"/>
      <c r="LHW95" s="191"/>
      <c r="LHX95" s="191"/>
      <c r="LHY95" s="191"/>
      <c r="LHZ95" s="191"/>
      <c r="LIA95" s="191"/>
      <c r="LIB95" s="191"/>
      <c r="LIC95" s="191"/>
      <c r="LID95" s="191"/>
      <c r="LIE95" s="191"/>
      <c r="LIF95" s="191"/>
      <c r="LIG95" s="191"/>
      <c r="LIH95" s="191"/>
      <c r="LII95" s="191"/>
      <c r="LIJ95" s="191"/>
      <c r="LIK95" s="191"/>
      <c r="LIL95" s="191"/>
      <c r="LIM95" s="191"/>
      <c r="LIN95" s="191"/>
      <c r="LIO95" s="191"/>
      <c r="LIP95" s="191"/>
      <c r="LIQ95" s="191"/>
      <c r="LIR95" s="191"/>
      <c r="LIS95" s="191"/>
      <c r="LIT95" s="191"/>
      <c r="LIU95" s="191"/>
      <c r="LIV95" s="191"/>
      <c r="LIW95" s="191"/>
      <c r="LIX95" s="191"/>
      <c r="LIY95" s="191"/>
      <c r="LIZ95" s="191"/>
      <c r="LJA95" s="191"/>
      <c r="LJB95" s="191"/>
      <c r="LJC95" s="191"/>
      <c r="LJD95" s="191"/>
      <c r="LJE95" s="191"/>
      <c r="LJF95" s="191"/>
      <c r="LJG95" s="191"/>
      <c r="LJH95" s="191"/>
      <c r="LJI95" s="191"/>
      <c r="LJJ95" s="191"/>
      <c r="LJK95" s="191"/>
      <c r="LJL95" s="191"/>
      <c r="LJM95" s="191"/>
      <c r="LJN95" s="191"/>
      <c r="LJO95" s="191"/>
      <c r="LJP95" s="191"/>
      <c r="LJQ95" s="191"/>
      <c r="LJR95" s="191"/>
      <c r="LJS95" s="191"/>
      <c r="LJT95" s="191"/>
      <c r="LJU95" s="191"/>
      <c r="LJV95" s="191"/>
      <c r="LJW95" s="191"/>
      <c r="LJX95" s="191"/>
      <c r="LJY95" s="191"/>
      <c r="LJZ95" s="191"/>
      <c r="LKA95" s="191"/>
      <c r="LKB95" s="191"/>
      <c r="LKC95" s="191"/>
      <c r="LKD95" s="191"/>
      <c r="LKE95" s="191"/>
      <c r="LKF95" s="191"/>
      <c r="LKG95" s="191"/>
      <c r="LKH95" s="191"/>
      <c r="LKI95" s="191"/>
      <c r="LKJ95" s="191"/>
      <c r="LKK95" s="191"/>
      <c r="LKL95" s="191"/>
      <c r="LKM95" s="191"/>
      <c r="LKN95" s="191"/>
      <c r="LKO95" s="191"/>
      <c r="LKP95" s="191"/>
      <c r="LKQ95" s="191"/>
      <c r="LKR95" s="191"/>
      <c r="LKS95" s="191"/>
      <c r="LKT95" s="191"/>
      <c r="LKU95" s="191"/>
      <c r="LKV95" s="191"/>
      <c r="LKW95" s="191"/>
      <c r="LKX95" s="191"/>
      <c r="LKY95" s="191"/>
      <c r="LKZ95" s="191"/>
      <c r="LLA95" s="191"/>
      <c r="LLB95" s="191"/>
      <c r="LLC95" s="191"/>
      <c r="LLD95" s="191"/>
      <c r="LLE95" s="191"/>
      <c r="LLF95" s="191"/>
      <c r="LLG95" s="191"/>
      <c r="LLH95" s="191"/>
      <c r="LLI95" s="191"/>
      <c r="LLJ95" s="191"/>
      <c r="LLK95" s="191"/>
      <c r="LLL95" s="191"/>
      <c r="LLM95" s="191"/>
      <c r="LLN95" s="191"/>
      <c r="LLO95" s="191"/>
      <c r="LLP95" s="191"/>
      <c r="LLQ95" s="191"/>
      <c r="LLR95" s="191"/>
      <c r="LLS95" s="191"/>
      <c r="LLT95" s="191"/>
      <c r="LLU95" s="191"/>
      <c r="LLV95" s="191"/>
      <c r="LLW95" s="191"/>
      <c r="LLX95" s="191"/>
      <c r="LLY95" s="191"/>
      <c r="LLZ95" s="191"/>
      <c r="LMA95" s="191"/>
      <c r="LMB95" s="191"/>
      <c r="LMC95" s="191"/>
      <c r="LMD95" s="191"/>
      <c r="LME95" s="191"/>
      <c r="LMF95" s="191"/>
      <c r="LMG95" s="191"/>
      <c r="LMH95" s="191"/>
      <c r="LMI95" s="191"/>
      <c r="LMJ95" s="191"/>
      <c r="LMK95" s="191"/>
      <c r="LML95" s="191"/>
      <c r="LMM95" s="191"/>
      <c r="LMN95" s="191"/>
      <c r="LMO95" s="191"/>
      <c r="LMP95" s="191"/>
      <c r="LMQ95" s="191"/>
      <c r="LMR95" s="191"/>
      <c r="LMS95" s="191"/>
      <c r="LMT95" s="191"/>
      <c r="LMU95" s="191"/>
      <c r="LMV95" s="191"/>
      <c r="LMW95" s="191"/>
      <c r="LMX95" s="191"/>
      <c r="LMY95" s="191"/>
      <c r="LMZ95" s="191"/>
      <c r="LNA95" s="191"/>
      <c r="LNB95" s="191"/>
      <c r="LNC95" s="191"/>
      <c r="LND95" s="191"/>
      <c r="LNE95" s="191"/>
      <c r="LNF95" s="191"/>
      <c r="LNG95" s="191"/>
      <c r="LNH95" s="191"/>
      <c r="LNI95" s="191"/>
      <c r="LNJ95" s="191"/>
      <c r="LNK95" s="191"/>
      <c r="LNL95" s="191"/>
      <c r="LNM95" s="191"/>
      <c r="LNN95" s="191"/>
      <c r="LNO95" s="191"/>
      <c r="LNP95" s="191"/>
      <c r="LNQ95" s="191"/>
      <c r="LNR95" s="191"/>
      <c r="LNS95" s="191"/>
      <c r="LNT95" s="191"/>
      <c r="LNU95" s="191"/>
      <c r="LNV95" s="191"/>
      <c r="LNW95" s="191"/>
      <c r="LNX95" s="191"/>
      <c r="LNY95" s="191"/>
      <c r="LNZ95" s="191"/>
      <c r="LOA95" s="191"/>
      <c r="LOB95" s="191"/>
      <c r="LOC95" s="191"/>
      <c r="LOD95" s="191"/>
      <c r="LOE95" s="191"/>
      <c r="LOF95" s="191"/>
      <c r="LOG95" s="191"/>
      <c r="LOH95" s="191"/>
      <c r="LOI95" s="191"/>
      <c r="LOJ95" s="191"/>
      <c r="LOK95" s="191"/>
      <c r="LOL95" s="191"/>
      <c r="LOM95" s="191"/>
      <c r="LON95" s="191"/>
      <c r="LOO95" s="191"/>
      <c r="LOP95" s="191"/>
      <c r="LOQ95" s="191"/>
      <c r="LOR95" s="191"/>
      <c r="LOS95" s="191"/>
      <c r="LOT95" s="191"/>
      <c r="LOU95" s="191"/>
      <c r="LOV95" s="191"/>
      <c r="LOW95" s="191"/>
      <c r="LOX95" s="191"/>
      <c r="LOY95" s="191"/>
      <c r="LOZ95" s="191"/>
      <c r="LPA95" s="191"/>
      <c r="LPB95" s="191"/>
      <c r="LPC95" s="191"/>
      <c r="LPD95" s="191"/>
      <c r="LPE95" s="191"/>
      <c r="LPF95" s="191"/>
      <c r="LPG95" s="191"/>
      <c r="LPH95" s="191"/>
      <c r="LPI95" s="191"/>
      <c r="LPJ95" s="191"/>
      <c r="LPK95" s="191"/>
      <c r="LPL95" s="191"/>
      <c r="LPM95" s="191"/>
      <c r="LPN95" s="191"/>
      <c r="LPO95" s="191"/>
      <c r="LPP95" s="191"/>
      <c r="LPQ95" s="191"/>
      <c r="LPR95" s="191"/>
      <c r="LPS95" s="191"/>
      <c r="LPT95" s="191"/>
      <c r="LPU95" s="191"/>
      <c r="LPV95" s="191"/>
      <c r="LPW95" s="191"/>
      <c r="LPX95" s="191"/>
      <c r="LPY95" s="191"/>
      <c r="LPZ95" s="191"/>
      <c r="LQA95" s="191"/>
      <c r="LQB95" s="191"/>
      <c r="LQC95" s="191"/>
      <c r="LQD95" s="191"/>
      <c r="LQE95" s="191"/>
      <c r="LQF95" s="191"/>
      <c r="LQG95" s="191"/>
      <c r="LQH95" s="191"/>
      <c r="LQI95" s="191"/>
      <c r="LQJ95" s="191"/>
      <c r="LQK95" s="191"/>
      <c r="LQL95" s="191"/>
      <c r="LQM95" s="191"/>
      <c r="LQN95" s="191"/>
      <c r="LQO95" s="191"/>
      <c r="LQP95" s="191"/>
      <c r="LQQ95" s="191"/>
      <c r="LQR95" s="191"/>
      <c r="LQS95" s="191"/>
      <c r="LQT95" s="191"/>
      <c r="LQU95" s="191"/>
      <c r="LQV95" s="191"/>
      <c r="LQW95" s="191"/>
      <c r="LQX95" s="191"/>
      <c r="LQY95" s="191"/>
      <c r="LQZ95" s="191"/>
      <c r="LRA95" s="191"/>
      <c r="LRB95" s="191"/>
      <c r="LRC95" s="191"/>
      <c r="LRD95" s="191"/>
      <c r="LRE95" s="191"/>
      <c r="LRF95" s="191"/>
      <c r="LRG95" s="191"/>
      <c r="LRH95" s="191"/>
      <c r="LRI95" s="191"/>
      <c r="LRJ95" s="191"/>
      <c r="LRK95" s="191"/>
      <c r="LRL95" s="191"/>
      <c r="LRM95" s="191"/>
      <c r="LRN95" s="191"/>
      <c r="LRO95" s="191"/>
      <c r="LRP95" s="191"/>
      <c r="LRQ95" s="191"/>
      <c r="LRR95" s="191"/>
      <c r="LRS95" s="191"/>
      <c r="LRT95" s="191"/>
      <c r="LRU95" s="191"/>
      <c r="LRV95" s="191"/>
      <c r="LRW95" s="191"/>
      <c r="LRX95" s="191"/>
      <c r="LRY95" s="191"/>
      <c r="LRZ95" s="191"/>
      <c r="LSA95" s="191"/>
      <c r="LSB95" s="191"/>
      <c r="LSC95" s="191"/>
      <c r="LSD95" s="191"/>
      <c r="LSE95" s="191"/>
      <c r="LSF95" s="191"/>
      <c r="LSG95" s="191"/>
      <c r="LSH95" s="191"/>
      <c r="LSI95" s="191"/>
      <c r="LSJ95" s="191"/>
      <c r="LSK95" s="191"/>
      <c r="LSL95" s="191"/>
      <c r="LSM95" s="191"/>
      <c r="LSN95" s="191"/>
      <c r="LSO95" s="191"/>
      <c r="LSP95" s="191"/>
      <c r="LSQ95" s="191"/>
      <c r="LSR95" s="191"/>
      <c r="LSS95" s="191"/>
      <c r="LST95" s="191"/>
      <c r="LSU95" s="191"/>
      <c r="LSV95" s="191"/>
      <c r="LSW95" s="191"/>
      <c r="LSX95" s="191"/>
      <c r="LSY95" s="191"/>
      <c r="LSZ95" s="191"/>
      <c r="LTA95" s="191"/>
      <c r="LTB95" s="191"/>
      <c r="LTC95" s="191"/>
      <c r="LTD95" s="191"/>
      <c r="LTE95" s="191"/>
      <c r="LTF95" s="191"/>
      <c r="LTG95" s="191"/>
      <c r="LTH95" s="191"/>
      <c r="LTI95" s="191"/>
      <c r="LTJ95" s="191"/>
      <c r="LTK95" s="191"/>
      <c r="LTL95" s="191"/>
      <c r="LTM95" s="191"/>
      <c r="LTN95" s="191"/>
      <c r="LTO95" s="191"/>
      <c r="LTP95" s="191"/>
      <c r="LTQ95" s="191"/>
      <c r="LTR95" s="191"/>
      <c r="LTS95" s="191"/>
      <c r="LTT95" s="191"/>
      <c r="LTU95" s="191"/>
      <c r="LTV95" s="191"/>
      <c r="LTW95" s="191"/>
      <c r="LTX95" s="191"/>
      <c r="LTY95" s="191"/>
      <c r="LTZ95" s="191"/>
      <c r="LUA95" s="191"/>
      <c r="LUB95" s="191"/>
      <c r="LUC95" s="191"/>
      <c r="LUD95" s="191"/>
      <c r="LUE95" s="191"/>
      <c r="LUF95" s="191"/>
      <c r="LUG95" s="191"/>
      <c r="LUH95" s="191"/>
      <c r="LUI95" s="191"/>
      <c r="LUJ95" s="191"/>
      <c r="LUK95" s="191"/>
      <c r="LUL95" s="191"/>
      <c r="LUM95" s="191"/>
      <c r="LUN95" s="191"/>
      <c r="LUO95" s="191"/>
      <c r="LUP95" s="191"/>
      <c r="LUQ95" s="191"/>
      <c r="LUR95" s="191"/>
      <c r="LUS95" s="191"/>
      <c r="LUT95" s="191"/>
      <c r="LUU95" s="191"/>
      <c r="LUV95" s="191"/>
      <c r="LUW95" s="191"/>
      <c r="LUX95" s="191"/>
      <c r="LUY95" s="191"/>
      <c r="LUZ95" s="191"/>
      <c r="LVA95" s="191"/>
      <c r="LVB95" s="191"/>
      <c r="LVC95" s="191"/>
      <c r="LVD95" s="191"/>
      <c r="LVE95" s="191"/>
      <c r="LVF95" s="191"/>
      <c r="LVG95" s="191"/>
      <c r="LVH95" s="191"/>
      <c r="LVI95" s="191"/>
      <c r="LVJ95" s="191"/>
      <c r="LVK95" s="191"/>
      <c r="LVL95" s="191"/>
      <c r="LVM95" s="191"/>
      <c r="LVN95" s="191"/>
      <c r="LVO95" s="191"/>
      <c r="LVP95" s="191"/>
      <c r="LVQ95" s="191"/>
      <c r="LVR95" s="191"/>
      <c r="LVS95" s="191"/>
      <c r="LVT95" s="191"/>
      <c r="LVU95" s="191"/>
      <c r="LVV95" s="191"/>
      <c r="LVW95" s="191"/>
      <c r="LVX95" s="191"/>
      <c r="LVY95" s="191"/>
      <c r="LVZ95" s="191"/>
      <c r="LWA95" s="191"/>
      <c r="LWB95" s="191"/>
      <c r="LWC95" s="191"/>
      <c r="LWD95" s="191"/>
      <c r="LWE95" s="191"/>
      <c r="LWF95" s="191"/>
      <c r="LWG95" s="191"/>
      <c r="LWH95" s="191"/>
      <c r="LWI95" s="191"/>
      <c r="LWJ95" s="191"/>
      <c r="LWK95" s="191"/>
      <c r="LWL95" s="191"/>
      <c r="LWM95" s="191"/>
      <c r="LWN95" s="191"/>
      <c r="LWO95" s="191"/>
      <c r="LWP95" s="191"/>
      <c r="LWQ95" s="191"/>
      <c r="LWR95" s="191"/>
      <c r="LWS95" s="191"/>
      <c r="LWT95" s="191"/>
      <c r="LWU95" s="191"/>
      <c r="LWV95" s="191"/>
      <c r="LWW95" s="191"/>
      <c r="LWX95" s="191"/>
      <c r="LWY95" s="191"/>
      <c r="LWZ95" s="191"/>
      <c r="LXA95" s="191"/>
      <c r="LXB95" s="191"/>
      <c r="LXC95" s="191"/>
      <c r="LXD95" s="191"/>
      <c r="LXE95" s="191"/>
      <c r="LXF95" s="191"/>
      <c r="LXG95" s="191"/>
      <c r="LXH95" s="191"/>
      <c r="LXI95" s="191"/>
      <c r="LXJ95" s="191"/>
      <c r="LXK95" s="191"/>
      <c r="LXL95" s="191"/>
      <c r="LXM95" s="191"/>
      <c r="LXN95" s="191"/>
      <c r="LXO95" s="191"/>
      <c r="LXP95" s="191"/>
      <c r="LXQ95" s="191"/>
      <c r="LXR95" s="191"/>
      <c r="LXS95" s="191"/>
      <c r="LXT95" s="191"/>
      <c r="LXU95" s="191"/>
      <c r="LXV95" s="191"/>
      <c r="LXW95" s="191"/>
      <c r="LXX95" s="191"/>
      <c r="LXY95" s="191"/>
      <c r="LXZ95" s="191"/>
      <c r="LYA95" s="191"/>
      <c r="LYB95" s="191"/>
      <c r="LYC95" s="191"/>
      <c r="LYD95" s="191"/>
      <c r="LYE95" s="191"/>
      <c r="LYF95" s="191"/>
      <c r="LYG95" s="191"/>
      <c r="LYH95" s="191"/>
      <c r="LYI95" s="191"/>
      <c r="LYJ95" s="191"/>
      <c r="LYK95" s="191"/>
      <c r="LYL95" s="191"/>
      <c r="LYM95" s="191"/>
      <c r="LYN95" s="191"/>
      <c r="LYO95" s="191"/>
      <c r="LYP95" s="191"/>
      <c r="LYQ95" s="191"/>
      <c r="LYR95" s="191"/>
      <c r="LYS95" s="191"/>
      <c r="LYT95" s="191"/>
      <c r="LYU95" s="191"/>
      <c r="LYV95" s="191"/>
      <c r="LYW95" s="191"/>
      <c r="LYX95" s="191"/>
      <c r="LYY95" s="191"/>
      <c r="LYZ95" s="191"/>
      <c r="LZA95" s="191"/>
      <c r="LZB95" s="191"/>
      <c r="LZC95" s="191"/>
      <c r="LZD95" s="191"/>
      <c r="LZE95" s="191"/>
      <c r="LZF95" s="191"/>
      <c r="LZG95" s="191"/>
      <c r="LZH95" s="191"/>
      <c r="LZI95" s="191"/>
      <c r="LZJ95" s="191"/>
      <c r="LZK95" s="191"/>
      <c r="LZL95" s="191"/>
      <c r="LZM95" s="191"/>
      <c r="LZN95" s="191"/>
      <c r="LZO95" s="191"/>
      <c r="LZP95" s="191"/>
      <c r="LZQ95" s="191"/>
      <c r="LZR95" s="191"/>
      <c r="LZS95" s="191"/>
      <c r="LZT95" s="191"/>
      <c r="LZU95" s="191"/>
      <c r="LZV95" s="191"/>
      <c r="LZW95" s="191"/>
      <c r="LZX95" s="191"/>
      <c r="LZY95" s="191"/>
      <c r="LZZ95" s="191"/>
      <c r="MAA95" s="191"/>
      <c r="MAB95" s="191"/>
      <c r="MAC95" s="191"/>
      <c r="MAD95" s="191"/>
      <c r="MAE95" s="191"/>
      <c r="MAF95" s="191"/>
      <c r="MAG95" s="191"/>
      <c r="MAH95" s="191"/>
      <c r="MAI95" s="191"/>
      <c r="MAJ95" s="191"/>
      <c r="MAK95" s="191"/>
      <c r="MAL95" s="191"/>
      <c r="MAM95" s="191"/>
      <c r="MAN95" s="191"/>
      <c r="MAO95" s="191"/>
      <c r="MAP95" s="191"/>
      <c r="MAQ95" s="191"/>
      <c r="MAR95" s="191"/>
      <c r="MAS95" s="191"/>
      <c r="MAT95" s="191"/>
      <c r="MAU95" s="191"/>
      <c r="MAV95" s="191"/>
      <c r="MAW95" s="191"/>
      <c r="MAX95" s="191"/>
      <c r="MAY95" s="191"/>
      <c r="MAZ95" s="191"/>
      <c r="MBA95" s="191"/>
      <c r="MBB95" s="191"/>
      <c r="MBC95" s="191"/>
      <c r="MBD95" s="191"/>
      <c r="MBE95" s="191"/>
      <c r="MBF95" s="191"/>
      <c r="MBG95" s="191"/>
      <c r="MBH95" s="191"/>
      <c r="MBI95" s="191"/>
      <c r="MBJ95" s="191"/>
      <c r="MBK95" s="191"/>
      <c r="MBL95" s="191"/>
      <c r="MBM95" s="191"/>
      <c r="MBN95" s="191"/>
      <c r="MBO95" s="191"/>
      <c r="MBP95" s="191"/>
      <c r="MBQ95" s="191"/>
      <c r="MBR95" s="191"/>
      <c r="MBS95" s="191"/>
      <c r="MBT95" s="191"/>
      <c r="MBU95" s="191"/>
      <c r="MBV95" s="191"/>
      <c r="MBW95" s="191"/>
      <c r="MBX95" s="191"/>
      <c r="MBY95" s="191"/>
      <c r="MBZ95" s="191"/>
      <c r="MCA95" s="191"/>
      <c r="MCB95" s="191"/>
      <c r="MCC95" s="191"/>
      <c r="MCD95" s="191"/>
      <c r="MCE95" s="191"/>
      <c r="MCF95" s="191"/>
      <c r="MCG95" s="191"/>
      <c r="MCH95" s="191"/>
      <c r="MCI95" s="191"/>
      <c r="MCJ95" s="191"/>
      <c r="MCK95" s="191"/>
      <c r="MCL95" s="191"/>
      <c r="MCM95" s="191"/>
      <c r="MCN95" s="191"/>
      <c r="MCO95" s="191"/>
      <c r="MCP95" s="191"/>
      <c r="MCQ95" s="191"/>
      <c r="MCR95" s="191"/>
      <c r="MCS95" s="191"/>
      <c r="MCT95" s="191"/>
      <c r="MCU95" s="191"/>
      <c r="MCV95" s="191"/>
      <c r="MCW95" s="191"/>
      <c r="MCX95" s="191"/>
      <c r="MCY95" s="191"/>
      <c r="MCZ95" s="191"/>
      <c r="MDA95" s="191"/>
      <c r="MDB95" s="191"/>
      <c r="MDC95" s="191"/>
      <c r="MDD95" s="191"/>
      <c r="MDE95" s="191"/>
      <c r="MDF95" s="191"/>
      <c r="MDG95" s="191"/>
      <c r="MDH95" s="191"/>
      <c r="MDI95" s="191"/>
      <c r="MDJ95" s="191"/>
      <c r="MDK95" s="191"/>
      <c r="MDL95" s="191"/>
      <c r="MDM95" s="191"/>
      <c r="MDN95" s="191"/>
      <c r="MDO95" s="191"/>
      <c r="MDP95" s="191"/>
      <c r="MDQ95" s="191"/>
      <c r="MDR95" s="191"/>
      <c r="MDS95" s="191"/>
      <c r="MDT95" s="191"/>
      <c r="MDU95" s="191"/>
      <c r="MDV95" s="191"/>
      <c r="MDW95" s="191"/>
      <c r="MDX95" s="191"/>
      <c r="MDY95" s="191"/>
      <c r="MDZ95" s="191"/>
      <c r="MEA95" s="191"/>
      <c r="MEB95" s="191"/>
      <c r="MEC95" s="191"/>
      <c r="MED95" s="191"/>
      <c r="MEE95" s="191"/>
      <c r="MEF95" s="191"/>
      <c r="MEG95" s="191"/>
      <c r="MEH95" s="191"/>
      <c r="MEI95" s="191"/>
      <c r="MEJ95" s="191"/>
      <c r="MEK95" s="191"/>
      <c r="MEL95" s="191"/>
      <c r="MEM95" s="191"/>
      <c r="MEN95" s="191"/>
      <c r="MEO95" s="191"/>
      <c r="MEP95" s="191"/>
      <c r="MEQ95" s="191"/>
      <c r="MER95" s="191"/>
      <c r="MES95" s="191"/>
      <c r="MET95" s="191"/>
      <c r="MEU95" s="191"/>
      <c r="MEV95" s="191"/>
      <c r="MEW95" s="191"/>
      <c r="MEX95" s="191"/>
      <c r="MEY95" s="191"/>
      <c r="MEZ95" s="191"/>
      <c r="MFA95" s="191"/>
      <c r="MFB95" s="191"/>
      <c r="MFC95" s="191"/>
      <c r="MFD95" s="191"/>
      <c r="MFE95" s="191"/>
      <c r="MFF95" s="191"/>
      <c r="MFG95" s="191"/>
      <c r="MFH95" s="191"/>
      <c r="MFI95" s="191"/>
      <c r="MFJ95" s="191"/>
      <c r="MFK95" s="191"/>
      <c r="MFL95" s="191"/>
      <c r="MFM95" s="191"/>
      <c r="MFN95" s="191"/>
      <c r="MFO95" s="191"/>
      <c r="MFP95" s="191"/>
      <c r="MFQ95" s="191"/>
      <c r="MFR95" s="191"/>
      <c r="MFS95" s="191"/>
      <c r="MFT95" s="191"/>
      <c r="MFU95" s="191"/>
      <c r="MFV95" s="191"/>
      <c r="MFW95" s="191"/>
      <c r="MFX95" s="191"/>
      <c r="MFY95" s="191"/>
      <c r="MFZ95" s="191"/>
      <c r="MGA95" s="191"/>
      <c r="MGB95" s="191"/>
      <c r="MGC95" s="191"/>
      <c r="MGD95" s="191"/>
      <c r="MGE95" s="191"/>
      <c r="MGF95" s="191"/>
      <c r="MGG95" s="191"/>
      <c r="MGH95" s="191"/>
      <c r="MGI95" s="191"/>
      <c r="MGJ95" s="191"/>
      <c r="MGK95" s="191"/>
      <c r="MGL95" s="191"/>
      <c r="MGM95" s="191"/>
      <c r="MGN95" s="191"/>
      <c r="MGO95" s="191"/>
      <c r="MGP95" s="191"/>
      <c r="MGQ95" s="191"/>
      <c r="MGR95" s="191"/>
      <c r="MGS95" s="191"/>
      <c r="MGT95" s="191"/>
      <c r="MGU95" s="191"/>
      <c r="MGV95" s="191"/>
      <c r="MGW95" s="191"/>
      <c r="MGX95" s="191"/>
      <c r="MGY95" s="191"/>
      <c r="MGZ95" s="191"/>
      <c r="MHA95" s="191"/>
      <c r="MHB95" s="191"/>
      <c r="MHC95" s="191"/>
      <c r="MHD95" s="191"/>
      <c r="MHE95" s="191"/>
      <c r="MHF95" s="191"/>
      <c r="MHG95" s="191"/>
      <c r="MHH95" s="191"/>
      <c r="MHI95" s="191"/>
      <c r="MHJ95" s="191"/>
      <c r="MHK95" s="191"/>
      <c r="MHL95" s="191"/>
      <c r="MHM95" s="191"/>
      <c r="MHN95" s="191"/>
      <c r="MHO95" s="191"/>
      <c r="MHP95" s="191"/>
      <c r="MHQ95" s="191"/>
      <c r="MHR95" s="191"/>
      <c r="MHS95" s="191"/>
      <c r="MHT95" s="191"/>
      <c r="MHU95" s="191"/>
      <c r="MHV95" s="191"/>
      <c r="MHW95" s="191"/>
      <c r="MHX95" s="191"/>
      <c r="MHY95" s="191"/>
      <c r="MHZ95" s="191"/>
      <c r="MIA95" s="191"/>
      <c r="MIB95" s="191"/>
      <c r="MIC95" s="191"/>
      <c r="MID95" s="191"/>
      <c r="MIE95" s="191"/>
      <c r="MIF95" s="191"/>
      <c r="MIG95" s="191"/>
      <c r="MIH95" s="191"/>
      <c r="MII95" s="191"/>
      <c r="MIJ95" s="191"/>
      <c r="MIK95" s="191"/>
      <c r="MIL95" s="191"/>
      <c r="MIM95" s="191"/>
      <c r="MIN95" s="191"/>
      <c r="MIO95" s="191"/>
      <c r="MIP95" s="191"/>
      <c r="MIQ95" s="191"/>
      <c r="MIR95" s="191"/>
      <c r="MIS95" s="191"/>
      <c r="MIT95" s="191"/>
      <c r="MIU95" s="191"/>
      <c r="MIV95" s="191"/>
      <c r="MIW95" s="191"/>
      <c r="MIX95" s="191"/>
      <c r="MIY95" s="191"/>
      <c r="MIZ95" s="191"/>
      <c r="MJA95" s="191"/>
      <c r="MJB95" s="191"/>
      <c r="MJC95" s="191"/>
      <c r="MJD95" s="191"/>
      <c r="MJE95" s="191"/>
      <c r="MJF95" s="191"/>
      <c r="MJG95" s="191"/>
      <c r="MJH95" s="191"/>
      <c r="MJI95" s="191"/>
      <c r="MJJ95" s="191"/>
      <c r="MJK95" s="191"/>
      <c r="MJL95" s="191"/>
      <c r="MJM95" s="191"/>
      <c r="MJN95" s="191"/>
      <c r="MJO95" s="191"/>
      <c r="MJP95" s="191"/>
      <c r="MJQ95" s="191"/>
      <c r="MJR95" s="191"/>
      <c r="MJS95" s="191"/>
      <c r="MJT95" s="191"/>
      <c r="MJU95" s="191"/>
      <c r="MJV95" s="191"/>
      <c r="MJW95" s="191"/>
      <c r="MJX95" s="191"/>
      <c r="MJY95" s="191"/>
      <c r="MJZ95" s="191"/>
      <c r="MKA95" s="191"/>
      <c r="MKB95" s="191"/>
      <c r="MKC95" s="191"/>
      <c r="MKD95" s="191"/>
      <c r="MKE95" s="191"/>
      <c r="MKF95" s="191"/>
      <c r="MKG95" s="191"/>
      <c r="MKH95" s="191"/>
      <c r="MKI95" s="191"/>
      <c r="MKJ95" s="191"/>
      <c r="MKK95" s="191"/>
      <c r="MKL95" s="191"/>
      <c r="MKM95" s="191"/>
      <c r="MKN95" s="191"/>
      <c r="MKO95" s="191"/>
      <c r="MKP95" s="191"/>
      <c r="MKQ95" s="191"/>
      <c r="MKR95" s="191"/>
      <c r="MKS95" s="191"/>
      <c r="MKT95" s="191"/>
      <c r="MKU95" s="191"/>
      <c r="MKV95" s="191"/>
      <c r="MKW95" s="191"/>
      <c r="MKX95" s="191"/>
      <c r="MKY95" s="191"/>
      <c r="MKZ95" s="191"/>
      <c r="MLA95" s="191"/>
      <c r="MLB95" s="191"/>
      <c r="MLC95" s="191"/>
      <c r="MLD95" s="191"/>
      <c r="MLE95" s="191"/>
      <c r="MLF95" s="191"/>
      <c r="MLG95" s="191"/>
      <c r="MLH95" s="191"/>
      <c r="MLI95" s="191"/>
      <c r="MLJ95" s="191"/>
      <c r="MLK95" s="191"/>
      <c r="MLL95" s="191"/>
      <c r="MLM95" s="191"/>
      <c r="MLN95" s="191"/>
      <c r="MLO95" s="191"/>
      <c r="MLP95" s="191"/>
      <c r="MLQ95" s="191"/>
      <c r="MLR95" s="191"/>
      <c r="MLS95" s="191"/>
      <c r="MLT95" s="191"/>
      <c r="MLU95" s="191"/>
      <c r="MLV95" s="191"/>
      <c r="MLW95" s="191"/>
      <c r="MLX95" s="191"/>
      <c r="MLY95" s="191"/>
      <c r="MLZ95" s="191"/>
      <c r="MMA95" s="191"/>
      <c r="MMB95" s="191"/>
      <c r="MMC95" s="191"/>
      <c r="MMD95" s="191"/>
      <c r="MME95" s="191"/>
      <c r="MMF95" s="191"/>
      <c r="MMG95" s="191"/>
      <c r="MMH95" s="191"/>
      <c r="MMI95" s="191"/>
      <c r="MMJ95" s="191"/>
      <c r="MMK95" s="191"/>
      <c r="MML95" s="191"/>
      <c r="MMM95" s="191"/>
      <c r="MMN95" s="191"/>
      <c r="MMO95" s="191"/>
      <c r="MMP95" s="191"/>
      <c r="MMQ95" s="191"/>
      <c r="MMR95" s="191"/>
      <c r="MMS95" s="191"/>
      <c r="MMT95" s="191"/>
      <c r="MMU95" s="191"/>
      <c r="MMV95" s="191"/>
      <c r="MMW95" s="191"/>
      <c r="MMX95" s="191"/>
      <c r="MMY95" s="191"/>
      <c r="MMZ95" s="191"/>
      <c r="MNA95" s="191"/>
      <c r="MNB95" s="191"/>
      <c r="MNC95" s="191"/>
      <c r="MND95" s="191"/>
      <c r="MNE95" s="191"/>
      <c r="MNF95" s="191"/>
      <c r="MNG95" s="191"/>
      <c r="MNH95" s="191"/>
      <c r="MNI95" s="191"/>
      <c r="MNJ95" s="191"/>
      <c r="MNK95" s="191"/>
      <c r="MNL95" s="191"/>
      <c r="MNM95" s="191"/>
      <c r="MNN95" s="191"/>
      <c r="MNO95" s="191"/>
      <c r="MNP95" s="191"/>
      <c r="MNQ95" s="191"/>
      <c r="MNR95" s="191"/>
      <c r="MNS95" s="191"/>
      <c r="MNT95" s="191"/>
      <c r="MNU95" s="191"/>
      <c r="MNV95" s="191"/>
      <c r="MNW95" s="191"/>
      <c r="MNX95" s="191"/>
      <c r="MNY95" s="191"/>
      <c r="MNZ95" s="191"/>
      <c r="MOA95" s="191"/>
      <c r="MOB95" s="191"/>
      <c r="MOC95" s="191"/>
      <c r="MOD95" s="191"/>
      <c r="MOE95" s="191"/>
      <c r="MOF95" s="191"/>
      <c r="MOG95" s="191"/>
      <c r="MOH95" s="191"/>
      <c r="MOI95" s="191"/>
      <c r="MOJ95" s="191"/>
      <c r="MOK95" s="191"/>
      <c r="MOL95" s="191"/>
      <c r="MOM95" s="191"/>
      <c r="MON95" s="191"/>
      <c r="MOO95" s="191"/>
      <c r="MOP95" s="191"/>
      <c r="MOQ95" s="191"/>
      <c r="MOR95" s="191"/>
      <c r="MOS95" s="191"/>
      <c r="MOT95" s="191"/>
      <c r="MOU95" s="191"/>
      <c r="MOV95" s="191"/>
      <c r="MOW95" s="191"/>
      <c r="MOX95" s="191"/>
      <c r="MOY95" s="191"/>
      <c r="MOZ95" s="191"/>
      <c r="MPA95" s="191"/>
      <c r="MPB95" s="191"/>
      <c r="MPC95" s="191"/>
      <c r="MPD95" s="191"/>
      <c r="MPE95" s="191"/>
      <c r="MPF95" s="191"/>
      <c r="MPG95" s="191"/>
      <c r="MPH95" s="191"/>
      <c r="MPI95" s="191"/>
      <c r="MPJ95" s="191"/>
      <c r="MPK95" s="191"/>
      <c r="MPL95" s="191"/>
      <c r="MPM95" s="191"/>
      <c r="MPN95" s="191"/>
      <c r="MPO95" s="191"/>
      <c r="MPP95" s="191"/>
      <c r="MPQ95" s="191"/>
      <c r="MPR95" s="191"/>
      <c r="MPS95" s="191"/>
      <c r="MPT95" s="191"/>
      <c r="MPU95" s="191"/>
      <c r="MPV95" s="191"/>
      <c r="MPW95" s="191"/>
      <c r="MPX95" s="191"/>
      <c r="MPY95" s="191"/>
      <c r="MPZ95" s="191"/>
      <c r="MQA95" s="191"/>
      <c r="MQB95" s="191"/>
      <c r="MQC95" s="191"/>
      <c r="MQD95" s="191"/>
      <c r="MQE95" s="191"/>
      <c r="MQF95" s="191"/>
      <c r="MQG95" s="191"/>
      <c r="MQH95" s="191"/>
      <c r="MQI95" s="191"/>
      <c r="MQJ95" s="191"/>
      <c r="MQK95" s="191"/>
      <c r="MQL95" s="191"/>
      <c r="MQM95" s="191"/>
      <c r="MQN95" s="191"/>
      <c r="MQO95" s="191"/>
      <c r="MQP95" s="191"/>
      <c r="MQQ95" s="191"/>
      <c r="MQR95" s="191"/>
      <c r="MQS95" s="191"/>
      <c r="MQT95" s="191"/>
      <c r="MQU95" s="191"/>
      <c r="MQV95" s="191"/>
      <c r="MQW95" s="191"/>
      <c r="MQX95" s="191"/>
      <c r="MQY95" s="191"/>
      <c r="MQZ95" s="191"/>
      <c r="MRA95" s="191"/>
      <c r="MRB95" s="191"/>
      <c r="MRC95" s="191"/>
      <c r="MRD95" s="191"/>
      <c r="MRE95" s="191"/>
      <c r="MRF95" s="191"/>
      <c r="MRG95" s="191"/>
      <c r="MRH95" s="191"/>
      <c r="MRI95" s="191"/>
      <c r="MRJ95" s="191"/>
      <c r="MRK95" s="191"/>
      <c r="MRL95" s="191"/>
      <c r="MRM95" s="191"/>
      <c r="MRN95" s="191"/>
      <c r="MRO95" s="191"/>
      <c r="MRP95" s="191"/>
      <c r="MRQ95" s="191"/>
      <c r="MRR95" s="191"/>
      <c r="MRS95" s="191"/>
      <c r="MRT95" s="191"/>
      <c r="MRU95" s="191"/>
      <c r="MRV95" s="191"/>
      <c r="MRW95" s="191"/>
      <c r="MRX95" s="191"/>
      <c r="MRY95" s="191"/>
      <c r="MRZ95" s="191"/>
      <c r="MSA95" s="191"/>
      <c r="MSB95" s="191"/>
      <c r="MSC95" s="191"/>
      <c r="MSD95" s="191"/>
      <c r="MSE95" s="191"/>
      <c r="MSF95" s="191"/>
      <c r="MSG95" s="191"/>
      <c r="MSH95" s="191"/>
      <c r="MSI95" s="191"/>
      <c r="MSJ95" s="191"/>
      <c r="MSK95" s="191"/>
      <c r="MSL95" s="191"/>
      <c r="MSM95" s="191"/>
      <c r="MSN95" s="191"/>
      <c r="MSO95" s="191"/>
      <c r="MSP95" s="191"/>
      <c r="MSQ95" s="191"/>
      <c r="MSR95" s="191"/>
      <c r="MSS95" s="191"/>
      <c r="MST95" s="191"/>
      <c r="MSU95" s="191"/>
      <c r="MSV95" s="191"/>
      <c r="MSW95" s="191"/>
      <c r="MSX95" s="191"/>
      <c r="MSY95" s="191"/>
      <c r="MSZ95" s="191"/>
      <c r="MTA95" s="191"/>
      <c r="MTB95" s="191"/>
      <c r="MTC95" s="191"/>
      <c r="MTD95" s="191"/>
      <c r="MTE95" s="191"/>
      <c r="MTF95" s="191"/>
      <c r="MTG95" s="191"/>
      <c r="MTH95" s="191"/>
      <c r="MTI95" s="191"/>
      <c r="MTJ95" s="191"/>
      <c r="MTK95" s="191"/>
      <c r="MTL95" s="191"/>
      <c r="MTM95" s="191"/>
      <c r="MTN95" s="191"/>
      <c r="MTO95" s="191"/>
      <c r="MTP95" s="191"/>
      <c r="MTQ95" s="191"/>
      <c r="MTR95" s="191"/>
      <c r="MTS95" s="191"/>
      <c r="MTT95" s="191"/>
      <c r="MTU95" s="191"/>
      <c r="MTV95" s="191"/>
      <c r="MTW95" s="191"/>
      <c r="MTX95" s="191"/>
      <c r="MTY95" s="191"/>
      <c r="MTZ95" s="191"/>
      <c r="MUA95" s="191"/>
      <c r="MUB95" s="191"/>
      <c r="MUC95" s="191"/>
      <c r="MUD95" s="191"/>
      <c r="MUE95" s="191"/>
      <c r="MUF95" s="191"/>
      <c r="MUG95" s="191"/>
      <c r="MUH95" s="191"/>
      <c r="MUI95" s="191"/>
      <c r="MUJ95" s="191"/>
      <c r="MUK95" s="191"/>
      <c r="MUL95" s="191"/>
      <c r="MUM95" s="191"/>
      <c r="MUN95" s="191"/>
      <c r="MUO95" s="191"/>
      <c r="MUP95" s="191"/>
      <c r="MUQ95" s="191"/>
      <c r="MUR95" s="191"/>
      <c r="MUS95" s="191"/>
      <c r="MUT95" s="191"/>
      <c r="MUU95" s="191"/>
      <c r="MUV95" s="191"/>
      <c r="MUW95" s="191"/>
      <c r="MUX95" s="191"/>
      <c r="MUY95" s="191"/>
      <c r="MUZ95" s="191"/>
      <c r="MVA95" s="191"/>
      <c r="MVB95" s="191"/>
      <c r="MVC95" s="191"/>
      <c r="MVD95" s="191"/>
      <c r="MVE95" s="191"/>
      <c r="MVF95" s="191"/>
      <c r="MVG95" s="191"/>
      <c r="MVH95" s="191"/>
      <c r="MVI95" s="191"/>
      <c r="MVJ95" s="191"/>
      <c r="MVK95" s="191"/>
      <c r="MVL95" s="191"/>
      <c r="MVM95" s="191"/>
      <c r="MVN95" s="191"/>
      <c r="MVO95" s="191"/>
      <c r="MVP95" s="191"/>
      <c r="MVQ95" s="191"/>
      <c r="MVR95" s="191"/>
      <c r="MVS95" s="191"/>
      <c r="MVT95" s="191"/>
      <c r="MVU95" s="191"/>
      <c r="MVV95" s="191"/>
      <c r="MVW95" s="191"/>
      <c r="MVX95" s="191"/>
      <c r="MVY95" s="191"/>
      <c r="MVZ95" s="191"/>
      <c r="MWA95" s="191"/>
      <c r="MWB95" s="191"/>
      <c r="MWC95" s="191"/>
      <c r="MWD95" s="191"/>
      <c r="MWE95" s="191"/>
      <c r="MWF95" s="191"/>
      <c r="MWG95" s="191"/>
      <c r="MWH95" s="191"/>
      <c r="MWI95" s="191"/>
      <c r="MWJ95" s="191"/>
      <c r="MWK95" s="191"/>
      <c r="MWL95" s="191"/>
      <c r="MWM95" s="191"/>
      <c r="MWN95" s="191"/>
      <c r="MWO95" s="191"/>
      <c r="MWP95" s="191"/>
      <c r="MWQ95" s="191"/>
      <c r="MWR95" s="191"/>
      <c r="MWS95" s="191"/>
      <c r="MWT95" s="191"/>
      <c r="MWU95" s="191"/>
      <c r="MWV95" s="191"/>
      <c r="MWW95" s="191"/>
      <c r="MWX95" s="191"/>
      <c r="MWY95" s="191"/>
      <c r="MWZ95" s="191"/>
      <c r="MXA95" s="191"/>
      <c r="MXB95" s="191"/>
      <c r="MXC95" s="191"/>
      <c r="MXD95" s="191"/>
      <c r="MXE95" s="191"/>
      <c r="MXF95" s="191"/>
      <c r="MXG95" s="191"/>
      <c r="MXH95" s="191"/>
      <c r="MXI95" s="191"/>
      <c r="MXJ95" s="191"/>
      <c r="MXK95" s="191"/>
      <c r="MXL95" s="191"/>
      <c r="MXM95" s="191"/>
      <c r="MXN95" s="191"/>
      <c r="MXO95" s="191"/>
      <c r="MXP95" s="191"/>
      <c r="MXQ95" s="191"/>
      <c r="MXR95" s="191"/>
      <c r="MXS95" s="191"/>
      <c r="MXT95" s="191"/>
      <c r="MXU95" s="191"/>
      <c r="MXV95" s="191"/>
      <c r="MXW95" s="191"/>
      <c r="MXX95" s="191"/>
      <c r="MXY95" s="191"/>
      <c r="MXZ95" s="191"/>
      <c r="MYA95" s="191"/>
      <c r="MYB95" s="191"/>
      <c r="MYC95" s="191"/>
      <c r="MYD95" s="191"/>
      <c r="MYE95" s="191"/>
      <c r="MYF95" s="191"/>
      <c r="MYG95" s="191"/>
      <c r="MYH95" s="191"/>
      <c r="MYI95" s="191"/>
      <c r="MYJ95" s="191"/>
      <c r="MYK95" s="191"/>
      <c r="MYL95" s="191"/>
      <c r="MYM95" s="191"/>
      <c r="MYN95" s="191"/>
      <c r="MYO95" s="191"/>
      <c r="MYP95" s="191"/>
      <c r="MYQ95" s="191"/>
      <c r="MYR95" s="191"/>
      <c r="MYS95" s="191"/>
      <c r="MYT95" s="191"/>
      <c r="MYU95" s="191"/>
      <c r="MYV95" s="191"/>
      <c r="MYW95" s="191"/>
      <c r="MYX95" s="191"/>
      <c r="MYY95" s="191"/>
      <c r="MYZ95" s="191"/>
      <c r="MZA95" s="191"/>
      <c r="MZB95" s="191"/>
      <c r="MZC95" s="191"/>
      <c r="MZD95" s="191"/>
      <c r="MZE95" s="191"/>
      <c r="MZF95" s="191"/>
      <c r="MZG95" s="191"/>
      <c r="MZH95" s="191"/>
      <c r="MZI95" s="191"/>
      <c r="MZJ95" s="191"/>
      <c r="MZK95" s="191"/>
      <c r="MZL95" s="191"/>
      <c r="MZM95" s="191"/>
      <c r="MZN95" s="191"/>
      <c r="MZO95" s="191"/>
      <c r="MZP95" s="191"/>
      <c r="MZQ95" s="191"/>
      <c r="MZR95" s="191"/>
      <c r="MZS95" s="191"/>
      <c r="MZT95" s="191"/>
      <c r="MZU95" s="191"/>
      <c r="MZV95" s="191"/>
      <c r="MZW95" s="191"/>
      <c r="MZX95" s="191"/>
      <c r="MZY95" s="191"/>
      <c r="MZZ95" s="191"/>
      <c r="NAA95" s="191"/>
      <c r="NAB95" s="191"/>
      <c r="NAC95" s="191"/>
      <c r="NAD95" s="191"/>
      <c r="NAE95" s="191"/>
      <c r="NAF95" s="191"/>
      <c r="NAG95" s="191"/>
      <c r="NAH95" s="191"/>
      <c r="NAI95" s="191"/>
      <c r="NAJ95" s="191"/>
      <c r="NAK95" s="191"/>
      <c r="NAL95" s="191"/>
      <c r="NAM95" s="191"/>
      <c r="NAN95" s="191"/>
      <c r="NAO95" s="191"/>
      <c r="NAP95" s="191"/>
      <c r="NAQ95" s="191"/>
      <c r="NAR95" s="191"/>
      <c r="NAS95" s="191"/>
      <c r="NAT95" s="191"/>
      <c r="NAU95" s="191"/>
      <c r="NAV95" s="191"/>
      <c r="NAW95" s="191"/>
      <c r="NAX95" s="191"/>
      <c r="NAY95" s="191"/>
      <c r="NAZ95" s="191"/>
      <c r="NBA95" s="191"/>
      <c r="NBB95" s="191"/>
      <c r="NBC95" s="191"/>
      <c r="NBD95" s="191"/>
      <c r="NBE95" s="191"/>
      <c r="NBF95" s="191"/>
      <c r="NBG95" s="191"/>
      <c r="NBH95" s="191"/>
      <c r="NBI95" s="191"/>
      <c r="NBJ95" s="191"/>
      <c r="NBK95" s="191"/>
      <c r="NBL95" s="191"/>
      <c r="NBM95" s="191"/>
      <c r="NBN95" s="191"/>
      <c r="NBO95" s="191"/>
      <c r="NBP95" s="191"/>
      <c r="NBQ95" s="191"/>
      <c r="NBR95" s="191"/>
      <c r="NBS95" s="191"/>
      <c r="NBT95" s="191"/>
      <c r="NBU95" s="191"/>
      <c r="NBV95" s="191"/>
      <c r="NBW95" s="191"/>
      <c r="NBX95" s="191"/>
      <c r="NBY95" s="191"/>
      <c r="NBZ95" s="191"/>
      <c r="NCA95" s="191"/>
      <c r="NCB95" s="191"/>
      <c r="NCC95" s="191"/>
      <c r="NCD95" s="191"/>
      <c r="NCE95" s="191"/>
      <c r="NCF95" s="191"/>
      <c r="NCG95" s="191"/>
      <c r="NCH95" s="191"/>
      <c r="NCI95" s="191"/>
      <c r="NCJ95" s="191"/>
      <c r="NCK95" s="191"/>
      <c r="NCL95" s="191"/>
      <c r="NCM95" s="191"/>
      <c r="NCN95" s="191"/>
      <c r="NCO95" s="191"/>
      <c r="NCP95" s="191"/>
      <c r="NCQ95" s="191"/>
      <c r="NCR95" s="191"/>
      <c r="NCS95" s="191"/>
      <c r="NCT95" s="191"/>
      <c r="NCU95" s="191"/>
      <c r="NCV95" s="191"/>
      <c r="NCW95" s="191"/>
      <c r="NCX95" s="191"/>
      <c r="NCY95" s="191"/>
      <c r="NCZ95" s="191"/>
      <c r="NDA95" s="191"/>
      <c r="NDB95" s="191"/>
      <c r="NDC95" s="191"/>
      <c r="NDD95" s="191"/>
      <c r="NDE95" s="191"/>
      <c r="NDF95" s="191"/>
      <c r="NDG95" s="191"/>
      <c r="NDH95" s="191"/>
      <c r="NDI95" s="191"/>
      <c r="NDJ95" s="191"/>
      <c r="NDK95" s="191"/>
      <c r="NDL95" s="191"/>
      <c r="NDM95" s="191"/>
      <c r="NDN95" s="191"/>
      <c r="NDO95" s="191"/>
      <c r="NDP95" s="191"/>
      <c r="NDQ95" s="191"/>
      <c r="NDR95" s="191"/>
      <c r="NDS95" s="191"/>
      <c r="NDT95" s="191"/>
      <c r="NDU95" s="191"/>
      <c r="NDV95" s="191"/>
      <c r="NDW95" s="191"/>
      <c r="NDX95" s="191"/>
      <c r="NDY95" s="191"/>
      <c r="NDZ95" s="191"/>
      <c r="NEA95" s="191"/>
      <c r="NEB95" s="191"/>
      <c r="NEC95" s="191"/>
      <c r="NED95" s="191"/>
      <c r="NEE95" s="191"/>
      <c r="NEF95" s="191"/>
      <c r="NEG95" s="191"/>
      <c r="NEH95" s="191"/>
      <c r="NEI95" s="191"/>
      <c r="NEJ95" s="191"/>
      <c r="NEK95" s="191"/>
      <c r="NEL95" s="191"/>
      <c r="NEM95" s="191"/>
      <c r="NEN95" s="191"/>
      <c r="NEO95" s="191"/>
      <c r="NEP95" s="191"/>
      <c r="NEQ95" s="191"/>
      <c r="NER95" s="191"/>
      <c r="NES95" s="191"/>
      <c r="NET95" s="191"/>
      <c r="NEU95" s="191"/>
      <c r="NEV95" s="191"/>
      <c r="NEW95" s="191"/>
      <c r="NEX95" s="191"/>
      <c r="NEY95" s="191"/>
      <c r="NEZ95" s="191"/>
      <c r="NFA95" s="191"/>
      <c r="NFB95" s="191"/>
      <c r="NFC95" s="191"/>
      <c r="NFD95" s="191"/>
      <c r="NFE95" s="191"/>
      <c r="NFF95" s="191"/>
      <c r="NFG95" s="191"/>
      <c r="NFH95" s="191"/>
      <c r="NFI95" s="191"/>
      <c r="NFJ95" s="191"/>
      <c r="NFK95" s="191"/>
      <c r="NFL95" s="191"/>
      <c r="NFM95" s="191"/>
      <c r="NFN95" s="191"/>
      <c r="NFO95" s="191"/>
      <c r="NFP95" s="191"/>
      <c r="NFQ95" s="191"/>
      <c r="NFR95" s="191"/>
      <c r="NFS95" s="191"/>
      <c r="NFT95" s="191"/>
      <c r="NFU95" s="191"/>
      <c r="NFV95" s="191"/>
      <c r="NFW95" s="191"/>
      <c r="NFX95" s="191"/>
      <c r="NFY95" s="191"/>
      <c r="NFZ95" s="191"/>
      <c r="NGA95" s="191"/>
      <c r="NGB95" s="191"/>
      <c r="NGC95" s="191"/>
      <c r="NGD95" s="191"/>
      <c r="NGE95" s="191"/>
      <c r="NGF95" s="191"/>
      <c r="NGG95" s="191"/>
      <c r="NGH95" s="191"/>
      <c r="NGI95" s="191"/>
      <c r="NGJ95" s="191"/>
      <c r="NGK95" s="191"/>
      <c r="NGL95" s="191"/>
      <c r="NGM95" s="191"/>
      <c r="NGN95" s="191"/>
      <c r="NGO95" s="191"/>
      <c r="NGP95" s="191"/>
      <c r="NGQ95" s="191"/>
      <c r="NGR95" s="191"/>
      <c r="NGS95" s="191"/>
      <c r="NGT95" s="191"/>
      <c r="NGU95" s="191"/>
      <c r="NGV95" s="191"/>
      <c r="NGW95" s="191"/>
      <c r="NGX95" s="191"/>
      <c r="NGY95" s="191"/>
      <c r="NGZ95" s="191"/>
      <c r="NHA95" s="191"/>
      <c r="NHB95" s="191"/>
      <c r="NHC95" s="191"/>
      <c r="NHD95" s="191"/>
      <c r="NHE95" s="191"/>
      <c r="NHF95" s="191"/>
      <c r="NHG95" s="191"/>
      <c r="NHH95" s="191"/>
      <c r="NHI95" s="191"/>
      <c r="NHJ95" s="191"/>
      <c r="NHK95" s="191"/>
      <c r="NHL95" s="191"/>
      <c r="NHM95" s="191"/>
      <c r="NHN95" s="191"/>
      <c r="NHO95" s="191"/>
      <c r="NHP95" s="191"/>
      <c r="NHQ95" s="191"/>
      <c r="NHR95" s="191"/>
      <c r="NHS95" s="191"/>
      <c r="NHT95" s="191"/>
      <c r="NHU95" s="191"/>
      <c r="NHV95" s="191"/>
      <c r="NHW95" s="191"/>
      <c r="NHX95" s="191"/>
      <c r="NHY95" s="191"/>
      <c r="NHZ95" s="191"/>
      <c r="NIA95" s="191"/>
      <c r="NIB95" s="191"/>
      <c r="NIC95" s="191"/>
      <c r="NID95" s="191"/>
      <c r="NIE95" s="191"/>
      <c r="NIF95" s="191"/>
      <c r="NIG95" s="191"/>
      <c r="NIH95" s="191"/>
      <c r="NII95" s="191"/>
      <c r="NIJ95" s="191"/>
      <c r="NIK95" s="191"/>
      <c r="NIL95" s="191"/>
      <c r="NIM95" s="191"/>
      <c r="NIN95" s="191"/>
      <c r="NIO95" s="191"/>
      <c r="NIP95" s="191"/>
      <c r="NIQ95" s="191"/>
      <c r="NIR95" s="191"/>
      <c r="NIS95" s="191"/>
      <c r="NIT95" s="191"/>
      <c r="NIU95" s="191"/>
      <c r="NIV95" s="191"/>
      <c r="NIW95" s="191"/>
      <c r="NIX95" s="191"/>
      <c r="NIY95" s="191"/>
      <c r="NIZ95" s="191"/>
      <c r="NJA95" s="191"/>
      <c r="NJB95" s="191"/>
      <c r="NJC95" s="191"/>
      <c r="NJD95" s="191"/>
      <c r="NJE95" s="191"/>
      <c r="NJF95" s="191"/>
      <c r="NJG95" s="191"/>
      <c r="NJH95" s="191"/>
      <c r="NJI95" s="191"/>
      <c r="NJJ95" s="191"/>
      <c r="NJK95" s="191"/>
      <c r="NJL95" s="191"/>
      <c r="NJM95" s="191"/>
      <c r="NJN95" s="191"/>
      <c r="NJO95" s="191"/>
      <c r="NJP95" s="191"/>
      <c r="NJQ95" s="191"/>
      <c r="NJR95" s="191"/>
      <c r="NJS95" s="191"/>
      <c r="NJT95" s="191"/>
      <c r="NJU95" s="191"/>
      <c r="NJV95" s="191"/>
      <c r="NJW95" s="191"/>
      <c r="NJX95" s="191"/>
      <c r="NJY95" s="191"/>
      <c r="NJZ95" s="191"/>
      <c r="NKA95" s="191"/>
      <c r="NKB95" s="191"/>
      <c r="NKC95" s="191"/>
      <c r="NKD95" s="191"/>
      <c r="NKE95" s="191"/>
      <c r="NKF95" s="191"/>
      <c r="NKG95" s="191"/>
      <c r="NKH95" s="191"/>
      <c r="NKI95" s="191"/>
      <c r="NKJ95" s="191"/>
      <c r="NKK95" s="191"/>
      <c r="NKL95" s="191"/>
      <c r="NKM95" s="191"/>
      <c r="NKN95" s="191"/>
      <c r="NKO95" s="191"/>
      <c r="NKP95" s="191"/>
      <c r="NKQ95" s="191"/>
      <c r="NKR95" s="191"/>
      <c r="NKS95" s="191"/>
      <c r="NKT95" s="191"/>
      <c r="NKU95" s="191"/>
      <c r="NKV95" s="191"/>
      <c r="NKW95" s="191"/>
      <c r="NKX95" s="191"/>
      <c r="NKY95" s="191"/>
      <c r="NKZ95" s="191"/>
      <c r="NLA95" s="191"/>
      <c r="NLB95" s="191"/>
      <c r="NLC95" s="191"/>
      <c r="NLD95" s="191"/>
      <c r="NLE95" s="191"/>
      <c r="NLF95" s="191"/>
      <c r="NLG95" s="191"/>
      <c r="NLH95" s="191"/>
      <c r="NLI95" s="191"/>
      <c r="NLJ95" s="191"/>
      <c r="NLK95" s="191"/>
      <c r="NLL95" s="191"/>
      <c r="NLM95" s="191"/>
      <c r="NLN95" s="191"/>
      <c r="NLO95" s="191"/>
      <c r="NLP95" s="191"/>
      <c r="NLQ95" s="191"/>
      <c r="NLR95" s="191"/>
      <c r="NLS95" s="191"/>
      <c r="NLT95" s="191"/>
      <c r="NLU95" s="191"/>
      <c r="NLV95" s="191"/>
      <c r="NLW95" s="191"/>
      <c r="NLX95" s="191"/>
      <c r="NLY95" s="191"/>
      <c r="NLZ95" s="191"/>
      <c r="NMA95" s="191"/>
      <c r="NMB95" s="191"/>
      <c r="NMC95" s="191"/>
      <c r="NMD95" s="191"/>
      <c r="NME95" s="191"/>
      <c r="NMF95" s="191"/>
      <c r="NMG95" s="191"/>
      <c r="NMH95" s="191"/>
      <c r="NMI95" s="191"/>
      <c r="NMJ95" s="191"/>
      <c r="NMK95" s="191"/>
      <c r="NML95" s="191"/>
      <c r="NMM95" s="191"/>
      <c r="NMN95" s="191"/>
      <c r="NMO95" s="191"/>
      <c r="NMP95" s="191"/>
      <c r="NMQ95" s="191"/>
      <c r="NMR95" s="191"/>
      <c r="NMS95" s="191"/>
      <c r="NMT95" s="191"/>
      <c r="NMU95" s="191"/>
      <c r="NMV95" s="191"/>
      <c r="NMW95" s="191"/>
      <c r="NMX95" s="191"/>
      <c r="NMY95" s="191"/>
      <c r="NMZ95" s="191"/>
      <c r="NNA95" s="191"/>
      <c r="NNB95" s="191"/>
      <c r="NNC95" s="191"/>
      <c r="NND95" s="191"/>
      <c r="NNE95" s="191"/>
      <c r="NNF95" s="191"/>
      <c r="NNG95" s="191"/>
      <c r="NNH95" s="191"/>
      <c r="NNI95" s="191"/>
      <c r="NNJ95" s="191"/>
      <c r="NNK95" s="191"/>
      <c r="NNL95" s="191"/>
      <c r="NNM95" s="191"/>
      <c r="NNN95" s="191"/>
      <c r="NNO95" s="191"/>
      <c r="NNP95" s="191"/>
      <c r="NNQ95" s="191"/>
      <c r="NNR95" s="191"/>
      <c r="NNS95" s="191"/>
      <c r="NNT95" s="191"/>
      <c r="NNU95" s="191"/>
      <c r="NNV95" s="191"/>
      <c r="NNW95" s="191"/>
      <c r="NNX95" s="191"/>
      <c r="NNY95" s="191"/>
      <c r="NNZ95" s="191"/>
      <c r="NOA95" s="191"/>
      <c r="NOB95" s="191"/>
      <c r="NOC95" s="191"/>
      <c r="NOD95" s="191"/>
      <c r="NOE95" s="191"/>
      <c r="NOF95" s="191"/>
      <c r="NOG95" s="191"/>
      <c r="NOH95" s="191"/>
      <c r="NOI95" s="191"/>
      <c r="NOJ95" s="191"/>
      <c r="NOK95" s="191"/>
      <c r="NOL95" s="191"/>
      <c r="NOM95" s="191"/>
      <c r="NON95" s="191"/>
      <c r="NOO95" s="191"/>
      <c r="NOP95" s="191"/>
      <c r="NOQ95" s="191"/>
      <c r="NOR95" s="191"/>
      <c r="NOS95" s="191"/>
      <c r="NOT95" s="191"/>
      <c r="NOU95" s="191"/>
      <c r="NOV95" s="191"/>
      <c r="NOW95" s="191"/>
      <c r="NOX95" s="191"/>
      <c r="NOY95" s="191"/>
      <c r="NOZ95" s="191"/>
      <c r="NPA95" s="191"/>
      <c r="NPB95" s="191"/>
      <c r="NPC95" s="191"/>
      <c r="NPD95" s="191"/>
      <c r="NPE95" s="191"/>
      <c r="NPF95" s="191"/>
      <c r="NPG95" s="191"/>
      <c r="NPH95" s="191"/>
      <c r="NPI95" s="191"/>
      <c r="NPJ95" s="191"/>
      <c r="NPK95" s="191"/>
      <c r="NPL95" s="191"/>
      <c r="NPM95" s="191"/>
      <c r="NPN95" s="191"/>
      <c r="NPO95" s="191"/>
      <c r="NPP95" s="191"/>
      <c r="NPQ95" s="191"/>
      <c r="NPR95" s="191"/>
      <c r="NPS95" s="191"/>
      <c r="NPT95" s="191"/>
      <c r="NPU95" s="191"/>
      <c r="NPV95" s="191"/>
      <c r="NPW95" s="191"/>
      <c r="NPX95" s="191"/>
      <c r="NPY95" s="191"/>
      <c r="NPZ95" s="191"/>
      <c r="NQA95" s="191"/>
      <c r="NQB95" s="191"/>
      <c r="NQC95" s="191"/>
      <c r="NQD95" s="191"/>
      <c r="NQE95" s="191"/>
      <c r="NQF95" s="191"/>
      <c r="NQG95" s="191"/>
      <c r="NQH95" s="191"/>
      <c r="NQI95" s="191"/>
      <c r="NQJ95" s="191"/>
      <c r="NQK95" s="191"/>
      <c r="NQL95" s="191"/>
      <c r="NQM95" s="191"/>
      <c r="NQN95" s="191"/>
      <c r="NQO95" s="191"/>
      <c r="NQP95" s="191"/>
      <c r="NQQ95" s="191"/>
      <c r="NQR95" s="191"/>
      <c r="NQS95" s="191"/>
      <c r="NQT95" s="191"/>
      <c r="NQU95" s="191"/>
      <c r="NQV95" s="191"/>
      <c r="NQW95" s="191"/>
      <c r="NQX95" s="191"/>
      <c r="NQY95" s="191"/>
      <c r="NQZ95" s="191"/>
      <c r="NRA95" s="191"/>
      <c r="NRB95" s="191"/>
      <c r="NRC95" s="191"/>
      <c r="NRD95" s="191"/>
      <c r="NRE95" s="191"/>
      <c r="NRF95" s="191"/>
      <c r="NRG95" s="191"/>
      <c r="NRH95" s="191"/>
      <c r="NRI95" s="191"/>
      <c r="NRJ95" s="191"/>
      <c r="NRK95" s="191"/>
      <c r="NRL95" s="191"/>
      <c r="NRM95" s="191"/>
      <c r="NRN95" s="191"/>
      <c r="NRO95" s="191"/>
      <c r="NRP95" s="191"/>
      <c r="NRQ95" s="191"/>
      <c r="NRR95" s="191"/>
      <c r="NRS95" s="191"/>
      <c r="NRT95" s="191"/>
      <c r="NRU95" s="191"/>
      <c r="NRV95" s="191"/>
      <c r="NRW95" s="191"/>
      <c r="NRX95" s="191"/>
      <c r="NRY95" s="191"/>
      <c r="NRZ95" s="191"/>
      <c r="NSA95" s="191"/>
      <c r="NSB95" s="191"/>
      <c r="NSC95" s="191"/>
      <c r="NSD95" s="191"/>
      <c r="NSE95" s="191"/>
      <c r="NSF95" s="191"/>
      <c r="NSG95" s="191"/>
      <c r="NSH95" s="191"/>
      <c r="NSI95" s="191"/>
      <c r="NSJ95" s="191"/>
      <c r="NSK95" s="191"/>
      <c r="NSL95" s="191"/>
      <c r="NSM95" s="191"/>
      <c r="NSN95" s="191"/>
      <c r="NSO95" s="191"/>
      <c r="NSP95" s="191"/>
      <c r="NSQ95" s="191"/>
      <c r="NSR95" s="191"/>
      <c r="NSS95" s="191"/>
      <c r="NST95" s="191"/>
      <c r="NSU95" s="191"/>
      <c r="NSV95" s="191"/>
      <c r="NSW95" s="191"/>
      <c r="NSX95" s="191"/>
      <c r="NSY95" s="191"/>
      <c r="NSZ95" s="191"/>
      <c r="NTA95" s="191"/>
      <c r="NTB95" s="191"/>
      <c r="NTC95" s="191"/>
      <c r="NTD95" s="191"/>
      <c r="NTE95" s="191"/>
      <c r="NTF95" s="191"/>
      <c r="NTG95" s="191"/>
      <c r="NTH95" s="191"/>
      <c r="NTI95" s="191"/>
      <c r="NTJ95" s="191"/>
      <c r="NTK95" s="191"/>
      <c r="NTL95" s="191"/>
      <c r="NTM95" s="191"/>
      <c r="NTN95" s="191"/>
      <c r="NTO95" s="191"/>
      <c r="NTP95" s="191"/>
      <c r="NTQ95" s="191"/>
      <c r="NTR95" s="191"/>
      <c r="NTS95" s="191"/>
      <c r="NTT95" s="191"/>
      <c r="NTU95" s="191"/>
      <c r="NTV95" s="191"/>
      <c r="NTW95" s="191"/>
      <c r="NTX95" s="191"/>
      <c r="NTY95" s="191"/>
      <c r="NTZ95" s="191"/>
      <c r="NUA95" s="191"/>
      <c r="NUB95" s="191"/>
      <c r="NUC95" s="191"/>
      <c r="NUD95" s="191"/>
      <c r="NUE95" s="191"/>
      <c r="NUF95" s="191"/>
      <c r="NUG95" s="191"/>
      <c r="NUH95" s="191"/>
      <c r="NUI95" s="191"/>
      <c r="NUJ95" s="191"/>
      <c r="NUK95" s="191"/>
      <c r="NUL95" s="191"/>
      <c r="NUM95" s="191"/>
      <c r="NUN95" s="191"/>
      <c r="NUO95" s="191"/>
      <c r="NUP95" s="191"/>
      <c r="NUQ95" s="191"/>
      <c r="NUR95" s="191"/>
      <c r="NUS95" s="191"/>
      <c r="NUT95" s="191"/>
      <c r="NUU95" s="191"/>
      <c r="NUV95" s="191"/>
      <c r="NUW95" s="191"/>
      <c r="NUX95" s="191"/>
      <c r="NUY95" s="191"/>
      <c r="NUZ95" s="191"/>
      <c r="NVA95" s="191"/>
      <c r="NVB95" s="191"/>
      <c r="NVC95" s="191"/>
      <c r="NVD95" s="191"/>
      <c r="NVE95" s="191"/>
      <c r="NVF95" s="191"/>
      <c r="NVG95" s="191"/>
      <c r="NVH95" s="191"/>
      <c r="NVI95" s="191"/>
      <c r="NVJ95" s="191"/>
      <c r="NVK95" s="191"/>
      <c r="NVL95" s="191"/>
      <c r="NVM95" s="191"/>
      <c r="NVN95" s="191"/>
      <c r="NVO95" s="191"/>
      <c r="NVP95" s="191"/>
      <c r="NVQ95" s="191"/>
      <c r="NVR95" s="191"/>
      <c r="NVS95" s="191"/>
      <c r="NVT95" s="191"/>
      <c r="NVU95" s="191"/>
      <c r="NVV95" s="191"/>
      <c r="NVW95" s="191"/>
      <c r="NVX95" s="191"/>
      <c r="NVY95" s="191"/>
      <c r="NVZ95" s="191"/>
      <c r="NWA95" s="191"/>
      <c r="NWB95" s="191"/>
      <c r="NWC95" s="191"/>
      <c r="NWD95" s="191"/>
      <c r="NWE95" s="191"/>
      <c r="NWF95" s="191"/>
      <c r="NWG95" s="191"/>
      <c r="NWH95" s="191"/>
      <c r="NWI95" s="191"/>
      <c r="NWJ95" s="191"/>
      <c r="NWK95" s="191"/>
      <c r="NWL95" s="191"/>
      <c r="NWM95" s="191"/>
      <c r="NWN95" s="191"/>
      <c r="NWO95" s="191"/>
      <c r="NWP95" s="191"/>
      <c r="NWQ95" s="191"/>
      <c r="NWR95" s="191"/>
      <c r="NWS95" s="191"/>
      <c r="NWT95" s="191"/>
      <c r="NWU95" s="191"/>
      <c r="NWV95" s="191"/>
      <c r="NWW95" s="191"/>
      <c r="NWX95" s="191"/>
      <c r="NWY95" s="191"/>
      <c r="NWZ95" s="191"/>
      <c r="NXA95" s="191"/>
      <c r="NXB95" s="191"/>
      <c r="NXC95" s="191"/>
      <c r="NXD95" s="191"/>
      <c r="NXE95" s="191"/>
      <c r="NXF95" s="191"/>
      <c r="NXG95" s="191"/>
      <c r="NXH95" s="191"/>
      <c r="NXI95" s="191"/>
      <c r="NXJ95" s="191"/>
      <c r="NXK95" s="191"/>
      <c r="NXL95" s="191"/>
      <c r="NXM95" s="191"/>
      <c r="NXN95" s="191"/>
      <c r="NXO95" s="191"/>
      <c r="NXP95" s="191"/>
      <c r="NXQ95" s="191"/>
      <c r="NXR95" s="191"/>
      <c r="NXS95" s="191"/>
      <c r="NXT95" s="191"/>
      <c r="NXU95" s="191"/>
      <c r="NXV95" s="191"/>
      <c r="NXW95" s="191"/>
      <c r="NXX95" s="191"/>
      <c r="NXY95" s="191"/>
      <c r="NXZ95" s="191"/>
      <c r="NYA95" s="191"/>
      <c r="NYB95" s="191"/>
      <c r="NYC95" s="191"/>
      <c r="NYD95" s="191"/>
      <c r="NYE95" s="191"/>
      <c r="NYF95" s="191"/>
      <c r="NYG95" s="191"/>
      <c r="NYH95" s="191"/>
      <c r="NYI95" s="191"/>
      <c r="NYJ95" s="191"/>
      <c r="NYK95" s="191"/>
      <c r="NYL95" s="191"/>
      <c r="NYM95" s="191"/>
      <c r="NYN95" s="191"/>
      <c r="NYO95" s="191"/>
      <c r="NYP95" s="191"/>
      <c r="NYQ95" s="191"/>
      <c r="NYR95" s="191"/>
      <c r="NYS95" s="191"/>
      <c r="NYT95" s="191"/>
      <c r="NYU95" s="191"/>
      <c r="NYV95" s="191"/>
      <c r="NYW95" s="191"/>
      <c r="NYX95" s="191"/>
      <c r="NYY95" s="191"/>
      <c r="NYZ95" s="191"/>
      <c r="NZA95" s="191"/>
      <c r="NZB95" s="191"/>
      <c r="NZC95" s="191"/>
      <c r="NZD95" s="191"/>
      <c r="NZE95" s="191"/>
      <c r="NZF95" s="191"/>
      <c r="NZG95" s="191"/>
      <c r="NZH95" s="191"/>
      <c r="NZI95" s="191"/>
      <c r="NZJ95" s="191"/>
      <c r="NZK95" s="191"/>
      <c r="NZL95" s="191"/>
      <c r="NZM95" s="191"/>
      <c r="NZN95" s="191"/>
      <c r="NZO95" s="191"/>
      <c r="NZP95" s="191"/>
      <c r="NZQ95" s="191"/>
      <c r="NZR95" s="191"/>
      <c r="NZS95" s="191"/>
      <c r="NZT95" s="191"/>
      <c r="NZU95" s="191"/>
      <c r="NZV95" s="191"/>
      <c r="NZW95" s="191"/>
      <c r="NZX95" s="191"/>
      <c r="NZY95" s="191"/>
      <c r="NZZ95" s="191"/>
      <c r="OAA95" s="191"/>
      <c r="OAB95" s="191"/>
      <c r="OAC95" s="191"/>
      <c r="OAD95" s="191"/>
      <c r="OAE95" s="191"/>
      <c r="OAF95" s="191"/>
      <c r="OAG95" s="191"/>
      <c r="OAH95" s="191"/>
      <c r="OAI95" s="191"/>
      <c r="OAJ95" s="191"/>
      <c r="OAK95" s="191"/>
      <c r="OAL95" s="191"/>
      <c r="OAM95" s="191"/>
      <c r="OAN95" s="191"/>
      <c r="OAO95" s="191"/>
      <c r="OAP95" s="191"/>
      <c r="OAQ95" s="191"/>
      <c r="OAR95" s="191"/>
      <c r="OAS95" s="191"/>
      <c r="OAT95" s="191"/>
      <c r="OAU95" s="191"/>
      <c r="OAV95" s="191"/>
      <c r="OAW95" s="191"/>
      <c r="OAX95" s="191"/>
      <c r="OAY95" s="191"/>
      <c r="OAZ95" s="191"/>
      <c r="OBA95" s="191"/>
      <c r="OBB95" s="191"/>
      <c r="OBC95" s="191"/>
      <c r="OBD95" s="191"/>
      <c r="OBE95" s="191"/>
      <c r="OBF95" s="191"/>
      <c r="OBG95" s="191"/>
      <c r="OBH95" s="191"/>
      <c r="OBI95" s="191"/>
      <c r="OBJ95" s="191"/>
      <c r="OBK95" s="191"/>
      <c r="OBL95" s="191"/>
      <c r="OBM95" s="191"/>
      <c r="OBN95" s="191"/>
      <c r="OBO95" s="191"/>
      <c r="OBP95" s="191"/>
      <c r="OBQ95" s="191"/>
      <c r="OBR95" s="191"/>
      <c r="OBS95" s="191"/>
      <c r="OBT95" s="191"/>
      <c r="OBU95" s="191"/>
      <c r="OBV95" s="191"/>
      <c r="OBW95" s="191"/>
      <c r="OBX95" s="191"/>
      <c r="OBY95" s="191"/>
      <c r="OBZ95" s="191"/>
      <c r="OCA95" s="191"/>
      <c r="OCB95" s="191"/>
      <c r="OCC95" s="191"/>
      <c r="OCD95" s="191"/>
      <c r="OCE95" s="191"/>
      <c r="OCF95" s="191"/>
      <c r="OCG95" s="191"/>
      <c r="OCH95" s="191"/>
      <c r="OCI95" s="191"/>
      <c r="OCJ95" s="191"/>
      <c r="OCK95" s="191"/>
      <c r="OCL95" s="191"/>
      <c r="OCM95" s="191"/>
      <c r="OCN95" s="191"/>
      <c r="OCO95" s="191"/>
      <c r="OCP95" s="191"/>
      <c r="OCQ95" s="191"/>
      <c r="OCR95" s="191"/>
      <c r="OCS95" s="191"/>
      <c r="OCT95" s="191"/>
      <c r="OCU95" s="191"/>
      <c r="OCV95" s="191"/>
      <c r="OCW95" s="191"/>
      <c r="OCX95" s="191"/>
      <c r="OCY95" s="191"/>
      <c r="OCZ95" s="191"/>
      <c r="ODA95" s="191"/>
      <c r="ODB95" s="191"/>
      <c r="ODC95" s="191"/>
      <c r="ODD95" s="191"/>
      <c r="ODE95" s="191"/>
      <c r="ODF95" s="191"/>
      <c r="ODG95" s="191"/>
      <c r="ODH95" s="191"/>
      <c r="ODI95" s="191"/>
      <c r="ODJ95" s="191"/>
      <c r="ODK95" s="191"/>
      <c r="ODL95" s="191"/>
      <c r="ODM95" s="191"/>
      <c r="ODN95" s="191"/>
      <c r="ODO95" s="191"/>
      <c r="ODP95" s="191"/>
      <c r="ODQ95" s="191"/>
      <c r="ODR95" s="191"/>
      <c r="ODS95" s="191"/>
      <c r="ODT95" s="191"/>
      <c r="ODU95" s="191"/>
      <c r="ODV95" s="191"/>
      <c r="ODW95" s="191"/>
      <c r="ODX95" s="191"/>
      <c r="ODY95" s="191"/>
      <c r="ODZ95" s="191"/>
      <c r="OEA95" s="191"/>
      <c r="OEB95" s="191"/>
      <c r="OEC95" s="191"/>
      <c r="OED95" s="191"/>
      <c r="OEE95" s="191"/>
      <c r="OEF95" s="191"/>
      <c r="OEG95" s="191"/>
      <c r="OEH95" s="191"/>
      <c r="OEI95" s="191"/>
      <c r="OEJ95" s="191"/>
      <c r="OEK95" s="191"/>
      <c r="OEL95" s="191"/>
      <c r="OEM95" s="191"/>
      <c r="OEN95" s="191"/>
      <c r="OEO95" s="191"/>
      <c r="OEP95" s="191"/>
      <c r="OEQ95" s="191"/>
      <c r="OER95" s="191"/>
      <c r="OES95" s="191"/>
      <c r="OET95" s="191"/>
      <c r="OEU95" s="191"/>
      <c r="OEV95" s="191"/>
      <c r="OEW95" s="191"/>
      <c r="OEX95" s="191"/>
      <c r="OEY95" s="191"/>
      <c r="OEZ95" s="191"/>
      <c r="OFA95" s="191"/>
      <c r="OFB95" s="191"/>
      <c r="OFC95" s="191"/>
      <c r="OFD95" s="191"/>
      <c r="OFE95" s="191"/>
      <c r="OFF95" s="191"/>
      <c r="OFG95" s="191"/>
      <c r="OFH95" s="191"/>
      <c r="OFI95" s="191"/>
      <c r="OFJ95" s="191"/>
      <c r="OFK95" s="191"/>
      <c r="OFL95" s="191"/>
      <c r="OFM95" s="191"/>
      <c r="OFN95" s="191"/>
      <c r="OFO95" s="191"/>
      <c r="OFP95" s="191"/>
      <c r="OFQ95" s="191"/>
      <c r="OFR95" s="191"/>
      <c r="OFS95" s="191"/>
      <c r="OFT95" s="191"/>
      <c r="OFU95" s="191"/>
      <c r="OFV95" s="191"/>
      <c r="OFW95" s="191"/>
      <c r="OFX95" s="191"/>
      <c r="OFY95" s="191"/>
      <c r="OFZ95" s="191"/>
      <c r="OGA95" s="191"/>
      <c r="OGB95" s="191"/>
      <c r="OGC95" s="191"/>
      <c r="OGD95" s="191"/>
      <c r="OGE95" s="191"/>
      <c r="OGF95" s="191"/>
      <c r="OGG95" s="191"/>
      <c r="OGH95" s="191"/>
      <c r="OGI95" s="191"/>
      <c r="OGJ95" s="191"/>
      <c r="OGK95" s="191"/>
      <c r="OGL95" s="191"/>
      <c r="OGM95" s="191"/>
      <c r="OGN95" s="191"/>
      <c r="OGO95" s="191"/>
      <c r="OGP95" s="191"/>
      <c r="OGQ95" s="191"/>
      <c r="OGR95" s="191"/>
      <c r="OGS95" s="191"/>
      <c r="OGT95" s="191"/>
      <c r="OGU95" s="191"/>
      <c r="OGV95" s="191"/>
      <c r="OGW95" s="191"/>
      <c r="OGX95" s="191"/>
      <c r="OGY95" s="191"/>
      <c r="OGZ95" s="191"/>
      <c r="OHA95" s="191"/>
      <c r="OHB95" s="191"/>
      <c r="OHC95" s="191"/>
      <c r="OHD95" s="191"/>
      <c r="OHE95" s="191"/>
      <c r="OHF95" s="191"/>
      <c r="OHG95" s="191"/>
      <c r="OHH95" s="191"/>
      <c r="OHI95" s="191"/>
      <c r="OHJ95" s="191"/>
      <c r="OHK95" s="191"/>
      <c r="OHL95" s="191"/>
      <c r="OHM95" s="191"/>
      <c r="OHN95" s="191"/>
      <c r="OHO95" s="191"/>
      <c r="OHP95" s="191"/>
      <c r="OHQ95" s="191"/>
      <c r="OHR95" s="191"/>
      <c r="OHS95" s="191"/>
      <c r="OHT95" s="191"/>
      <c r="OHU95" s="191"/>
      <c r="OHV95" s="191"/>
      <c r="OHW95" s="191"/>
      <c r="OHX95" s="191"/>
      <c r="OHY95" s="191"/>
      <c r="OHZ95" s="191"/>
      <c r="OIA95" s="191"/>
      <c r="OIB95" s="191"/>
      <c r="OIC95" s="191"/>
      <c r="OID95" s="191"/>
      <c r="OIE95" s="191"/>
      <c r="OIF95" s="191"/>
      <c r="OIG95" s="191"/>
      <c r="OIH95" s="191"/>
      <c r="OII95" s="191"/>
      <c r="OIJ95" s="191"/>
      <c r="OIK95" s="191"/>
      <c r="OIL95" s="191"/>
      <c r="OIM95" s="191"/>
      <c r="OIN95" s="191"/>
      <c r="OIO95" s="191"/>
      <c r="OIP95" s="191"/>
      <c r="OIQ95" s="191"/>
      <c r="OIR95" s="191"/>
      <c r="OIS95" s="191"/>
      <c r="OIT95" s="191"/>
      <c r="OIU95" s="191"/>
      <c r="OIV95" s="191"/>
      <c r="OIW95" s="191"/>
      <c r="OIX95" s="191"/>
      <c r="OIY95" s="191"/>
      <c r="OIZ95" s="191"/>
      <c r="OJA95" s="191"/>
      <c r="OJB95" s="191"/>
      <c r="OJC95" s="191"/>
      <c r="OJD95" s="191"/>
      <c r="OJE95" s="191"/>
      <c r="OJF95" s="191"/>
      <c r="OJG95" s="191"/>
      <c r="OJH95" s="191"/>
      <c r="OJI95" s="191"/>
      <c r="OJJ95" s="191"/>
      <c r="OJK95" s="191"/>
      <c r="OJL95" s="191"/>
      <c r="OJM95" s="191"/>
      <c r="OJN95" s="191"/>
      <c r="OJO95" s="191"/>
      <c r="OJP95" s="191"/>
      <c r="OJQ95" s="191"/>
      <c r="OJR95" s="191"/>
      <c r="OJS95" s="191"/>
      <c r="OJT95" s="191"/>
      <c r="OJU95" s="191"/>
      <c r="OJV95" s="191"/>
      <c r="OJW95" s="191"/>
      <c r="OJX95" s="191"/>
      <c r="OJY95" s="191"/>
      <c r="OJZ95" s="191"/>
      <c r="OKA95" s="191"/>
      <c r="OKB95" s="191"/>
      <c r="OKC95" s="191"/>
      <c r="OKD95" s="191"/>
      <c r="OKE95" s="191"/>
      <c r="OKF95" s="191"/>
      <c r="OKG95" s="191"/>
      <c r="OKH95" s="191"/>
      <c r="OKI95" s="191"/>
      <c r="OKJ95" s="191"/>
      <c r="OKK95" s="191"/>
      <c r="OKL95" s="191"/>
      <c r="OKM95" s="191"/>
      <c r="OKN95" s="191"/>
      <c r="OKO95" s="191"/>
      <c r="OKP95" s="191"/>
      <c r="OKQ95" s="191"/>
      <c r="OKR95" s="191"/>
      <c r="OKS95" s="191"/>
      <c r="OKT95" s="191"/>
      <c r="OKU95" s="191"/>
      <c r="OKV95" s="191"/>
      <c r="OKW95" s="191"/>
      <c r="OKX95" s="191"/>
      <c r="OKY95" s="191"/>
      <c r="OKZ95" s="191"/>
      <c r="OLA95" s="191"/>
      <c r="OLB95" s="191"/>
      <c r="OLC95" s="191"/>
      <c r="OLD95" s="191"/>
      <c r="OLE95" s="191"/>
      <c r="OLF95" s="191"/>
      <c r="OLG95" s="191"/>
      <c r="OLH95" s="191"/>
      <c r="OLI95" s="191"/>
      <c r="OLJ95" s="191"/>
      <c r="OLK95" s="191"/>
      <c r="OLL95" s="191"/>
      <c r="OLM95" s="191"/>
      <c r="OLN95" s="191"/>
      <c r="OLO95" s="191"/>
      <c r="OLP95" s="191"/>
      <c r="OLQ95" s="191"/>
      <c r="OLR95" s="191"/>
      <c r="OLS95" s="191"/>
      <c r="OLT95" s="191"/>
      <c r="OLU95" s="191"/>
      <c r="OLV95" s="191"/>
      <c r="OLW95" s="191"/>
      <c r="OLX95" s="191"/>
      <c r="OLY95" s="191"/>
      <c r="OLZ95" s="191"/>
      <c r="OMA95" s="191"/>
      <c r="OMB95" s="191"/>
      <c r="OMC95" s="191"/>
      <c r="OMD95" s="191"/>
      <c r="OME95" s="191"/>
      <c r="OMF95" s="191"/>
      <c r="OMG95" s="191"/>
      <c r="OMH95" s="191"/>
      <c r="OMI95" s="191"/>
      <c r="OMJ95" s="191"/>
      <c r="OMK95" s="191"/>
      <c r="OML95" s="191"/>
      <c r="OMM95" s="191"/>
      <c r="OMN95" s="191"/>
      <c r="OMO95" s="191"/>
      <c r="OMP95" s="191"/>
      <c r="OMQ95" s="191"/>
      <c r="OMR95" s="191"/>
      <c r="OMS95" s="191"/>
      <c r="OMT95" s="191"/>
      <c r="OMU95" s="191"/>
      <c r="OMV95" s="191"/>
      <c r="OMW95" s="191"/>
      <c r="OMX95" s="191"/>
      <c r="OMY95" s="191"/>
      <c r="OMZ95" s="191"/>
      <c r="ONA95" s="191"/>
      <c r="ONB95" s="191"/>
      <c r="ONC95" s="191"/>
      <c r="OND95" s="191"/>
      <c r="ONE95" s="191"/>
      <c r="ONF95" s="191"/>
      <c r="ONG95" s="191"/>
      <c r="ONH95" s="191"/>
      <c r="ONI95" s="191"/>
      <c r="ONJ95" s="191"/>
      <c r="ONK95" s="191"/>
      <c r="ONL95" s="191"/>
      <c r="ONM95" s="191"/>
      <c r="ONN95" s="191"/>
      <c r="ONO95" s="191"/>
      <c r="ONP95" s="191"/>
      <c r="ONQ95" s="191"/>
      <c r="ONR95" s="191"/>
      <c r="ONS95" s="191"/>
      <c r="ONT95" s="191"/>
      <c r="ONU95" s="191"/>
      <c r="ONV95" s="191"/>
      <c r="ONW95" s="191"/>
      <c r="ONX95" s="191"/>
      <c r="ONY95" s="191"/>
      <c r="ONZ95" s="191"/>
      <c r="OOA95" s="191"/>
      <c r="OOB95" s="191"/>
      <c r="OOC95" s="191"/>
      <c r="OOD95" s="191"/>
      <c r="OOE95" s="191"/>
      <c r="OOF95" s="191"/>
      <c r="OOG95" s="191"/>
      <c r="OOH95" s="191"/>
      <c r="OOI95" s="191"/>
      <c r="OOJ95" s="191"/>
      <c r="OOK95" s="191"/>
      <c r="OOL95" s="191"/>
      <c r="OOM95" s="191"/>
      <c r="OON95" s="191"/>
      <c r="OOO95" s="191"/>
      <c r="OOP95" s="191"/>
      <c r="OOQ95" s="191"/>
      <c r="OOR95" s="191"/>
      <c r="OOS95" s="191"/>
      <c r="OOT95" s="191"/>
      <c r="OOU95" s="191"/>
      <c r="OOV95" s="191"/>
      <c r="OOW95" s="191"/>
      <c r="OOX95" s="191"/>
      <c r="OOY95" s="191"/>
      <c r="OOZ95" s="191"/>
      <c r="OPA95" s="191"/>
      <c r="OPB95" s="191"/>
      <c r="OPC95" s="191"/>
      <c r="OPD95" s="191"/>
      <c r="OPE95" s="191"/>
      <c r="OPF95" s="191"/>
      <c r="OPG95" s="191"/>
      <c r="OPH95" s="191"/>
      <c r="OPI95" s="191"/>
      <c r="OPJ95" s="191"/>
      <c r="OPK95" s="191"/>
      <c r="OPL95" s="191"/>
      <c r="OPM95" s="191"/>
      <c r="OPN95" s="191"/>
      <c r="OPO95" s="191"/>
      <c r="OPP95" s="191"/>
      <c r="OPQ95" s="191"/>
      <c r="OPR95" s="191"/>
      <c r="OPS95" s="191"/>
      <c r="OPT95" s="191"/>
      <c r="OPU95" s="191"/>
      <c r="OPV95" s="191"/>
      <c r="OPW95" s="191"/>
      <c r="OPX95" s="191"/>
      <c r="OPY95" s="191"/>
      <c r="OPZ95" s="191"/>
      <c r="OQA95" s="191"/>
      <c r="OQB95" s="191"/>
      <c r="OQC95" s="191"/>
      <c r="OQD95" s="191"/>
      <c r="OQE95" s="191"/>
      <c r="OQF95" s="191"/>
      <c r="OQG95" s="191"/>
      <c r="OQH95" s="191"/>
      <c r="OQI95" s="191"/>
      <c r="OQJ95" s="191"/>
      <c r="OQK95" s="191"/>
      <c r="OQL95" s="191"/>
      <c r="OQM95" s="191"/>
      <c r="OQN95" s="191"/>
      <c r="OQO95" s="191"/>
      <c r="OQP95" s="191"/>
      <c r="OQQ95" s="191"/>
      <c r="OQR95" s="191"/>
      <c r="OQS95" s="191"/>
      <c r="OQT95" s="191"/>
      <c r="OQU95" s="191"/>
      <c r="OQV95" s="191"/>
      <c r="OQW95" s="191"/>
      <c r="OQX95" s="191"/>
      <c r="OQY95" s="191"/>
      <c r="OQZ95" s="191"/>
      <c r="ORA95" s="191"/>
      <c r="ORB95" s="191"/>
      <c r="ORC95" s="191"/>
      <c r="ORD95" s="191"/>
      <c r="ORE95" s="191"/>
      <c r="ORF95" s="191"/>
      <c r="ORG95" s="191"/>
      <c r="ORH95" s="191"/>
      <c r="ORI95" s="191"/>
      <c r="ORJ95" s="191"/>
      <c r="ORK95" s="191"/>
      <c r="ORL95" s="191"/>
      <c r="ORM95" s="191"/>
      <c r="ORN95" s="191"/>
      <c r="ORO95" s="191"/>
      <c r="ORP95" s="191"/>
      <c r="ORQ95" s="191"/>
      <c r="ORR95" s="191"/>
      <c r="ORS95" s="191"/>
      <c r="ORT95" s="191"/>
      <c r="ORU95" s="191"/>
      <c r="ORV95" s="191"/>
      <c r="ORW95" s="191"/>
      <c r="ORX95" s="191"/>
      <c r="ORY95" s="191"/>
      <c r="ORZ95" s="191"/>
      <c r="OSA95" s="191"/>
      <c r="OSB95" s="191"/>
      <c r="OSC95" s="191"/>
      <c r="OSD95" s="191"/>
      <c r="OSE95" s="191"/>
      <c r="OSF95" s="191"/>
      <c r="OSG95" s="191"/>
      <c r="OSH95" s="191"/>
      <c r="OSI95" s="191"/>
      <c r="OSJ95" s="191"/>
      <c r="OSK95" s="191"/>
      <c r="OSL95" s="191"/>
      <c r="OSM95" s="191"/>
      <c r="OSN95" s="191"/>
      <c r="OSO95" s="191"/>
      <c r="OSP95" s="191"/>
      <c r="OSQ95" s="191"/>
      <c r="OSR95" s="191"/>
      <c r="OSS95" s="191"/>
      <c r="OST95" s="191"/>
      <c r="OSU95" s="191"/>
      <c r="OSV95" s="191"/>
      <c r="OSW95" s="191"/>
      <c r="OSX95" s="191"/>
      <c r="OSY95" s="191"/>
      <c r="OSZ95" s="191"/>
      <c r="OTA95" s="191"/>
      <c r="OTB95" s="191"/>
      <c r="OTC95" s="191"/>
      <c r="OTD95" s="191"/>
      <c r="OTE95" s="191"/>
      <c r="OTF95" s="191"/>
      <c r="OTG95" s="191"/>
      <c r="OTH95" s="191"/>
      <c r="OTI95" s="191"/>
      <c r="OTJ95" s="191"/>
      <c r="OTK95" s="191"/>
      <c r="OTL95" s="191"/>
      <c r="OTM95" s="191"/>
      <c r="OTN95" s="191"/>
      <c r="OTO95" s="191"/>
      <c r="OTP95" s="191"/>
      <c r="OTQ95" s="191"/>
      <c r="OTR95" s="191"/>
      <c r="OTS95" s="191"/>
      <c r="OTT95" s="191"/>
      <c r="OTU95" s="191"/>
      <c r="OTV95" s="191"/>
      <c r="OTW95" s="191"/>
      <c r="OTX95" s="191"/>
      <c r="OTY95" s="191"/>
      <c r="OTZ95" s="191"/>
      <c r="OUA95" s="191"/>
      <c r="OUB95" s="191"/>
      <c r="OUC95" s="191"/>
      <c r="OUD95" s="191"/>
      <c r="OUE95" s="191"/>
      <c r="OUF95" s="191"/>
      <c r="OUG95" s="191"/>
      <c r="OUH95" s="191"/>
      <c r="OUI95" s="191"/>
      <c r="OUJ95" s="191"/>
      <c r="OUK95" s="191"/>
      <c r="OUL95" s="191"/>
      <c r="OUM95" s="191"/>
      <c r="OUN95" s="191"/>
      <c r="OUO95" s="191"/>
      <c r="OUP95" s="191"/>
      <c r="OUQ95" s="191"/>
      <c r="OUR95" s="191"/>
      <c r="OUS95" s="191"/>
      <c r="OUT95" s="191"/>
      <c r="OUU95" s="191"/>
      <c r="OUV95" s="191"/>
      <c r="OUW95" s="191"/>
      <c r="OUX95" s="191"/>
      <c r="OUY95" s="191"/>
      <c r="OUZ95" s="191"/>
      <c r="OVA95" s="191"/>
      <c r="OVB95" s="191"/>
      <c r="OVC95" s="191"/>
      <c r="OVD95" s="191"/>
      <c r="OVE95" s="191"/>
      <c r="OVF95" s="191"/>
      <c r="OVG95" s="191"/>
      <c r="OVH95" s="191"/>
      <c r="OVI95" s="191"/>
      <c r="OVJ95" s="191"/>
      <c r="OVK95" s="191"/>
      <c r="OVL95" s="191"/>
      <c r="OVM95" s="191"/>
      <c r="OVN95" s="191"/>
      <c r="OVO95" s="191"/>
      <c r="OVP95" s="191"/>
      <c r="OVQ95" s="191"/>
      <c r="OVR95" s="191"/>
      <c r="OVS95" s="191"/>
      <c r="OVT95" s="191"/>
      <c r="OVU95" s="191"/>
      <c r="OVV95" s="191"/>
      <c r="OVW95" s="191"/>
      <c r="OVX95" s="191"/>
      <c r="OVY95" s="191"/>
      <c r="OVZ95" s="191"/>
      <c r="OWA95" s="191"/>
      <c r="OWB95" s="191"/>
      <c r="OWC95" s="191"/>
      <c r="OWD95" s="191"/>
      <c r="OWE95" s="191"/>
      <c r="OWF95" s="191"/>
      <c r="OWG95" s="191"/>
      <c r="OWH95" s="191"/>
      <c r="OWI95" s="191"/>
      <c r="OWJ95" s="191"/>
      <c r="OWK95" s="191"/>
      <c r="OWL95" s="191"/>
      <c r="OWM95" s="191"/>
      <c r="OWN95" s="191"/>
      <c r="OWO95" s="191"/>
      <c r="OWP95" s="191"/>
      <c r="OWQ95" s="191"/>
      <c r="OWR95" s="191"/>
      <c r="OWS95" s="191"/>
      <c r="OWT95" s="191"/>
      <c r="OWU95" s="191"/>
      <c r="OWV95" s="191"/>
      <c r="OWW95" s="191"/>
      <c r="OWX95" s="191"/>
      <c r="OWY95" s="191"/>
      <c r="OWZ95" s="191"/>
      <c r="OXA95" s="191"/>
      <c r="OXB95" s="191"/>
      <c r="OXC95" s="191"/>
      <c r="OXD95" s="191"/>
      <c r="OXE95" s="191"/>
      <c r="OXF95" s="191"/>
      <c r="OXG95" s="191"/>
      <c r="OXH95" s="191"/>
      <c r="OXI95" s="191"/>
      <c r="OXJ95" s="191"/>
      <c r="OXK95" s="191"/>
      <c r="OXL95" s="191"/>
      <c r="OXM95" s="191"/>
      <c r="OXN95" s="191"/>
      <c r="OXO95" s="191"/>
      <c r="OXP95" s="191"/>
      <c r="OXQ95" s="191"/>
      <c r="OXR95" s="191"/>
      <c r="OXS95" s="191"/>
      <c r="OXT95" s="191"/>
      <c r="OXU95" s="191"/>
      <c r="OXV95" s="191"/>
      <c r="OXW95" s="191"/>
      <c r="OXX95" s="191"/>
      <c r="OXY95" s="191"/>
      <c r="OXZ95" s="191"/>
      <c r="OYA95" s="191"/>
      <c r="OYB95" s="191"/>
      <c r="OYC95" s="191"/>
      <c r="OYD95" s="191"/>
      <c r="OYE95" s="191"/>
      <c r="OYF95" s="191"/>
      <c r="OYG95" s="191"/>
      <c r="OYH95" s="191"/>
      <c r="OYI95" s="191"/>
      <c r="OYJ95" s="191"/>
      <c r="OYK95" s="191"/>
      <c r="OYL95" s="191"/>
      <c r="OYM95" s="191"/>
      <c r="OYN95" s="191"/>
      <c r="OYO95" s="191"/>
      <c r="OYP95" s="191"/>
      <c r="OYQ95" s="191"/>
      <c r="OYR95" s="191"/>
      <c r="OYS95" s="191"/>
      <c r="OYT95" s="191"/>
      <c r="OYU95" s="191"/>
      <c r="OYV95" s="191"/>
      <c r="OYW95" s="191"/>
      <c r="OYX95" s="191"/>
      <c r="OYY95" s="191"/>
      <c r="OYZ95" s="191"/>
      <c r="OZA95" s="191"/>
      <c r="OZB95" s="191"/>
      <c r="OZC95" s="191"/>
      <c r="OZD95" s="191"/>
      <c r="OZE95" s="191"/>
      <c r="OZF95" s="191"/>
      <c r="OZG95" s="191"/>
      <c r="OZH95" s="191"/>
      <c r="OZI95" s="191"/>
      <c r="OZJ95" s="191"/>
      <c r="OZK95" s="191"/>
      <c r="OZL95" s="191"/>
      <c r="OZM95" s="191"/>
      <c r="OZN95" s="191"/>
      <c r="OZO95" s="191"/>
      <c r="OZP95" s="191"/>
      <c r="OZQ95" s="191"/>
      <c r="OZR95" s="191"/>
      <c r="OZS95" s="191"/>
      <c r="OZT95" s="191"/>
      <c r="OZU95" s="191"/>
      <c r="OZV95" s="191"/>
      <c r="OZW95" s="191"/>
      <c r="OZX95" s="191"/>
      <c r="OZY95" s="191"/>
      <c r="OZZ95" s="191"/>
      <c r="PAA95" s="191"/>
      <c r="PAB95" s="191"/>
      <c r="PAC95" s="191"/>
      <c r="PAD95" s="191"/>
      <c r="PAE95" s="191"/>
      <c r="PAF95" s="191"/>
      <c r="PAG95" s="191"/>
      <c r="PAH95" s="191"/>
      <c r="PAI95" s="191"/>
      <c r="PAJ95" s="191"/>
      <c r="PAK95" s="191"/>
      <c r="PAL95" s="191"/>
      <c r="PAM95" s="191"/>
      <c r="PAN95" s="191"/>
      <c r="PAO95" s="191"/>
      <c r="PAP95" s="191"/>
      <c r="PAQ95" s="191"/>
      <c r="PAR95" s="191"/>
      <c r="PAS95" s="191"/>
      <c r="PAT95" s="191"/>
      <c r="PAU95" s="191"/>
      <c r="PAV95" s="191"/>
      <c r="PAW95" s="191"/>
      <c r="PAX95" s="191"/>
      <c r="PAY95" s="191"/>
      <c r="PAZ95" s="191"/>
      <c r="PBA95" s="191"/>
      <c r="PBB95" s="191"/>
      <c r="PBC95" s="191"/>
      <c r="PBD95" s="191"/>
      <c r="PBE95" s="191"/>
      <c r="PBF95" s="191"/>
      <c r="PBG95" s="191"/>
      <c r="PBH95" s="191"/>
      <c r="PBI95" s="191"/>
      <c r="PBJ95" s="191"/>
      <c r="PBK95" s="191"/>
      <c r="PBL95" s="191"/>
      <c r="PBM95" s="191"/>
      <c r="PBN95" s="191"/>
      <c r="PBO95" s="191"/>
      <c r="PBP95" s="191"/>
      <c r="PBQ95" s="191"/>
      <c r="PBR95" s="191"/>
      <c r="PBS95" s="191"/>
      <c r="PBT95" s="191"/>
      <c r="PBU95" s="191"/>
      <c r="PBV95" s="191"/>
      <c r="PBW95" s="191"/>
      <c r="PBX95" s="191"/>
      <c r="PBY95" s="191"/>
      <c r="PBZ95" s="191"/>
      <c r="PCA95" s="191"/>
      <c r="PCB95" s="191"/>
      <c r="PCC95" s="191"/>
      <c r="PCD95" s="191"/>
      <c r="PCE95" s="191"/>
      <c r="PCF95" s="191"/>
      <c r="PCG95" s="191"/>
      <c r="PCH95" s="191"/>
      <c r="PCI95" s="191"/>
      <c r="PCJ95" s="191"/>
      <c r="PCK95" s="191"/>
      <c r="PCL95" s="191"/>
      <c r="PCM95" s="191"/>
      <c r="PCN95" s="191"/>
      <c r="PCO95" s="191"/>
      <c r="PCP95" s="191"/>
      <c r="PCQ95" s="191"/>
      <c r="PCR95" s="191"/>
      <c r="PCS95" s="191"/>
      <c r="PCT95" s="191"/>
      <c r="PCU95" s="191"/>
      <c r="PCV95" s="191"/>
      <c r="PCW95" s="191"/>
      <c r="PCX95" s="191"/>
      <c r="PCY95" s="191"/>
      <c r="PCZ95" s="191"/>
      <c r="PDA95" s="191"/>
      <c r="PDB95" s="191"/>
      <c r="PDC95" s="191"/>
      <c r="PDD95" s="191"/>
      <c r="PDE95" s="191"/>
      <c r="PDF95" s="191"/>
      <c r="PDG95" s="191"/>
      <c r="PDH95" s="191"/>
      <c r="PDI95" s="191"/>
      <c r="PDJ95" s="191"/>
      <c r="PDK95" s="191"/>
      <c r="PDL95" s="191"/>
      <c r="PDM95" s="191"/>
      <c r="PDN95" s="191"/>
      <c r="PDO95" s="191"/>
      <c r="PDP95" s="191"/>
      <c r="PDQ95" s="191"/>
      <c r="PDR95" s="191"/>
      <c r="PDS95" s="191"/>
      <c r="PDT95" s="191"/>
      <c r="PDU95" s="191"/>
      <c r="PDV95" s="191"/>
      <c r="PDW95" s="191"/>
      <c r="PDX95" s="191"/>
      <c r="PDY95" s="191"/>
      <c r="PDZ95" s="191"/>
      <c r="PEA95" s="191"/>
      <c r="PEB95" s="191"/>
      <c r="PEC95" s="191"/>
      <c r="PED95" s="191"/>
      <c r="PEE95" s="191"/>
      <c r="PEF95" s="191"/>
      <c r="PEG95" s="191"/>
      <c r="PEH95" s="191"/>
      <c r="PEI95" s="191"/>
      <c r="PEJ95" s="191"/>
      <c r="PEK95" s="191"/>
      <c r="PEL95" s="191"/>
      <c r="PEM95" s="191"/>
      <c r="PEN95" s="191"/>
      <c r="PEO95" s="191"/>
      <c r="PEP95" s="191"/>
      <c r="PEQ95" s="191"/>
      <c r="PER95" s="191"/>
      <c r="PES95" s="191"/>
      <c r="PET95" s="191"/>
      <c r="PEU95" s="191"/>
      <c r="PEV95" s="191"/>
      <c r="PEW95" s="191"/>
      <c r="PEX95" s="191"/>
      <c r="PEY95" s="191"/>
      <c r="PEZ95" s="191"/>
      <c r="PFA95" s="191"/>
      <c r="PFB95" s="191"/>
      <c r="PFC95" s="191"/>
      <c r="PFD95" s="191"/>
      <c r="PFE95" s="191"/>
      <c r="PFF95" s="191"/>
      <c r="PFG95" s="191"/>
      <c r="PFH95" s="191"/>
      <c r="PFI95" s="191"/>
      <c r="PFJ95" s="191"/>
      <c r="PFK95" s="191"/>
      <c r="PFL95" s="191"/>
      <c r="PFM95" s="191"/>
      <c r="PFN95" s="191"/>
      <c r="PFO95" s="191"/>
      <c r="PFP95" s="191"/>
      <c r="PFQ95" s="191"/>
      <c r="PFR95" s="191"/>
      <c r="PFS95" s="191"/>
      <c r="PFT95" s="191"/>
      <c r="PFU95" s="191"/>
      <c r="PFV95" s="191"/>
      <c r="PFW95" s="191"/>
      <c r="PFX95" s="191"/>
      <c r="PFY95" s="191"/>
      <c r="PFZ95" s="191"/>
      <c r="PGA95" s="191"/>
      <c r="PGB95" s="191"/>
      <c r="PGC95" s="191"/>
      <c r="PGD95" s="191"/>
      <c r="PGE95" s="191"/>
      <c r="PGF95" s="191"/>
      <c r="PGG95" s="191"/>
      <c r="PGH95" s="191"/>
      <c r="PGI95" s="191"/>
      <c r="PGJ95" s="191"/>
      <c r="PGK95" s="191"/>
      <c r="PGL95" s="191"/>
      <c r="PGM95" s="191"/>
      <c r="PGN95" s="191"/>
      <c r="PGO95" s="191"/>
      <c r="PGP95" s="191"/>
      <c r="PGQ95" s="191"/>
      <c r="PGR95" s="191"/>
      <c r="PGS95" s="191"/>
      <c r="PGT95" s="191"/>
      <c r="PGU95" s="191"/>
      <c r="PGV95" s="191"/>
      <c r="PGW95" s="191"/>
      <c r="PGX95" s="191"/>
      <c r="PGY95" s="191"/>
      <c r="PGZ95" s="191"/>
      <c r="PHA95" s="191"/>
      <c r="PHB95" s="191"/>
      <c r="PHC95" s="191"/>
      <c r="PHD95" s="191"/>
      <c r="PHE95" s="191"/>
      <c r="PHF95" s="191"/>
      <c r="PHG95" s="191"/>
      <c r="PHH95" s="191"/>
      <c r="PHI95" s="191"/>
      <c r="PHJ95" s="191"/>
      <c r="PHK95" s="191"/>
      <c r="PHL95" s="191"/>
      <c r="PHM95" s="191"/>
      <c r="PHN95" s="191"/>
      <c r="PHO95" s="191"/>
      <c r="PHP95" s="191"/>
      <c r="PHQ95" s="191"/>
      <c r="PHR95" s="191"/>
      <c r="PHS95" s="191"/>
      <c r="PHT95" s="191"/>
      <c r="PHU95" s="191"/>
      <c r="PHV95" s="191"/>
      <c r="PHW95" s="191"/>
      <c r="PHX95" s="191"/>
      <c r="PHY95" s="191"/>
      <c r="PHZ95" s="191"/>
      <c r="PIA95" s="191"/>
      <c r="PIB95" s="191"/>
      <c r="PIC95" s="191"/>
      <c r="PID95" s="191"/>
      <c r="PIE95" s="191"/>
      <c r="PIF95" s="191"/>
      <c r="PIG95" s="191"/>
      <c r="PIH95" s="191"/>
      <c r="PII95" s="191"/>
      <c r="PIJ95" s="191"/>
      <c r="PIK95" s="191"/>
      <c r="PIL95" s="191"/>
      <c r="PIM95" s="191"/>
      <c r="PIN95" s="191"/>
      <c r="PIO95" s="191"/>
      <c r="PIP95" s="191"/>
      <c r="PIQ95" s="191"/>
      <c r="PIR95" s="191"/>
      <c r="PIS95" s="191"/>
      <c r="PIT95" s="191"/>
      <c r="PIU95" s="191"/>
      <c r="PIV95" s="191"/>
      <c r="PIW95" s="191"/>
      <c r="PIX95" s="191"/>
      <c r="PIY95" s="191"/>
      <c r="PIZ95" s="191"/>
      <c r="PJA95" s="191"/>
      <c r="PJB95" s="191"/>
      <c r="PJC95" s="191"/>
      <c r="PJD95" s="191"/>
      <c r="PJE95" s="191"/>
      <c r="PJF95" s="191"/>
      <c r="PJG95" s="191"/>
      <c r="PJH95" s="191"/>
      <c r="PJI95" s="191"/>
      <c r="PJJ95" s="191"/>
      <c r="PJK95" s="191"/>
      <c r="PJL95" s="191"/>
      <c r="PJM95" s="191"/>
      <c r="PJN95" s="191"/>
      <c r="PJO95" s="191"/>
      <c r="PJP95" s="191"/>
      <c r="PJQ95" s="191"/>
      <c r="PJR95" s="191"/>
      <c r="PJS95" s="191"/>
      <c r="PJT95" s="191"/>
      <c r="PJU95" s="191"/>
      <c r="PJV95" s="191"/>
      <c r="PJW95" s="191"/>
      <c r="PJX95" s="191"/>
      <c r="PJY95" s="191"/>
      <c r="PJZ95" s="191"/>
      <c r="PKA95" s="191"/>
      <c r="PKB95" s="191"/>
      <c r="PKC95" s="191"/>
      <c r="PKD95" s="191"/>
      <c r="PKE95" s="191"/>
      <c r="PKF95" s="191"/>
      <c r="PKG95" s="191"/>
      <c r="PKH95" s="191"/>
      <c r="PKI95" s="191"/>
      <c r="PKJ95" s="191"/>
      <c r="PKK95" s="191"/>
      <c r="PKL95" s="191"/>
      <c r="PKM95" s="191"/>
      <c r="PKN95" s="191"/>
      <c r="PKO95" s="191"/>
      <c r="PKP95" s="191"/>
      <c r="PKQ95" s="191"/>
      <c r="PKR95" s="191"/>
      <c r="PKS95" s="191"/>
      <c r="PKT95" s="191"/>
      <c r="PKU95" s="191"/>
      <c r="PKV95" s="191"/>
      <c r="PKW95" s="191"/>
      <c r="PKX95" s="191"/>
      <c r="PKY95" s="191"/>
      <c r="PKZ95" s="191"/>
      <c r="PLA95" s="191"/>
      <c r="PLB95" s="191"/>
      <c r="PLC95" s="191"/>
      <c r="PLD95" s="191"/>
      <c r="PLE95" s="191"/>
      <c r="PLF95" s="191"/>
      <c r="PLG95" s="191"/>
      <c r="PLH95" s="191"/>
      <c r="PLI95" s="191"/>
      <c r="PLJ95" s="191"/>
      <c r="PLK95" s="191"/>
      <c r="PLL95" s="191"/>
      <c r="PLM95" s="191"/>
      <c r="PLN95" s="191"/>
      <c r="PLO95" s="191"/>
      <c r="PLP95" s="191"/>
      <c r="PLQ95" s="191"/>
      <c r="PLR95" s="191"/>
      <c r="PLS95" s="191"/>
      <c r="PLT95" s="191"/>
      <c r="PLU95" s="191"/>
      <c r="PLV95" s="191"/>
      <c r="PLW95" s="191"/>
      <c r="PLX95" s="191"/>
      <c r="PLY95" s="191"/>
      <c r="PLZ95" s="191"/>
      <c r="PMA95" s="191"/>
      <c r="PMB95" s="191"/>
      <c r="PMC95" s="191"/>
      <c r="PMD95" s="191"/>
      <c r="PME95" s="191"/>
      <c r="PMF95" s="191"/>
      <c r="PMG95" s="191"/>
      <c r="PMH95" s="191"/>
      <c r="PMI95" s="191"/>
      <c r="PMJ95" s="191"/>
      <c r="PMK95" s="191"/>
      <c r="PML95" s="191"/>
      <c r="PMM95" s="191"/>
      <c r="PMN95" s="191"/>
      <c r="PMO95" s="191"/>
      <c r="PMP95" s="191"/>
      <c r="PMQ95" s="191"/>
      <c r="PMR95" s="191"/>
      <c r="PMS95" s="191"/>
      <c r="PMT95" s="191"/>
      <c r="PMU95" s="191"/>
      <c r="PMV95" s="191"/>
      <c r="PMW95" s="191"/>
      <c r="PMX95" s="191"/>
      <c r="PMY95" s="191"/>
      <c r="PMZ95" s="191"/>
      <c r="PNA95" s="191"/>
      <c r="PNB95" s="191"/>
      <c r="PNC95" s="191"/>
      <c r="PND95" s="191"/>
      <c r="PNE95" s="191"/>
      <c r="PNF95" s="191"/>
      <c r="PNG95" s="191"/>
      <c r="PNH95" s="191"/>
      <c r="PNI95" s="191"/>
      <c r="PNJ95" s="191"/>
      <c r="PNK95" s="191"/>
      <c r="PNL95" s="191"/>
      <c r="PNM95" s="191"/>
      <c r="PNN95" s="191"/>
      <c r="PNO95" s="191"/>
      <c r="PNP95" s="191"/>
      <c r="PNQ95" s="191"/>
      <c r="PNR95" s="191"/>
      <c r="PNS95" s="191"/>
      <c r="PNT95" s="191"/>
      <c r="PNU95" s="191"/>
      <c r="PNV95" s="191"/>
      <c r="PNW95" s="191"/>
      <c r="PNX95" s="191"/>
      <c r="PNY95" s="191"/>
      <c r="PNZ95" s="191"/>
      <c r="POA95" s="191"/>
      <c r="POB95" s="191"/>
      <c r="POC95" s="191"/>
      <c r="POD95" s="191"/>
      <c r="POE95" s="191"/>
      <c r="POF95" s="191"/>
      <c r="POG95" s="191"/>
      <c r="POH95" s="191"/>
      <c r="POI95" s="191"/>
      <c r="POJ95" s="191"/>
      <c r="POK95" s="191"/>
      <c r="POL95" s="191"/>
      <c r="POM95" s="191"/>
      <c r="PON95" s="191"/>
      <c r="POO95" s="191"/>
      <c r="POP95" s="191"/>
      <c r="POQ95" s="191"/>
      <c r="POR95" s="191"/>
      <c r="POS95" s="191"/>
      <c r="POT95" s="191"/>
      <c r="POU95" s="191"/>
      <c r="POV95" s="191"/>
      <c r="POW95" s="191"/>
      <c r="POX95" s="191"/>
      <c r="POY95" s="191"/>
      <c r="POZ95" s="191"/>
      <c r="PPA95" s="191"/>
      <c r="PPB95" s="191"/>
      <c r="PPC95" s="191"/>
      <c r="PPD95" s="191"/>
      <c r="PPE95" s="191"/>
      <c r="PPF95" s="191"/>
      <c r="PPG95" s="191"/>
      <c r="PPH95" s="191"/>
      <c r="PPI95" s="191"/>
      <c r="PPJ95" s="191"/>
      <c r="PPK95" s="191"/>
      <c r="PPL95" s="191"/>
      <c r="PPM95" s="191"/>
      <c r="PPN95" s="191"/>
      <c r="PPO95" s="191"/>
      <c r="PPP95" s="191"/>
      <c r="PPQ95" s="191"/>
      <c r="PPR95" s="191"/>
      <c r="PPS95" s="191"/>
      <c r="PPT95" s="191"/>
      <c r="PPU95" s="191"/>
      <c r="PPV95" s="191"/>
      <c r="PPW95" s="191"/>
      <c r="PPX95" s="191"/>
      <c r="PPY95" s="191"/>
      <c r="PPZ95" s="191"/>
      <c r="PQA95" s="191"/>
      <c r="PQB95" s="191"/>
      <c r="PQC95" s="191"/>
      <c r="PQD95" s="191"/>
      <c r="PQE95" s="191"/>
      <c r="PQF95" s="191"/>
      <c r="PQG95" s="191"/>
      <c r="PQH95" s="191"/>
      <c r="PQI95" s="191"/>
      <c r="PQJ95" s="191"/>
      <c r="PQK95" s="191"/>
      <c r="PQL95" s="191"/>
      <c r="PQM95" s="191"/>
      <c r="PQN95" s="191"/>
      <c r="PQO95" s="191"/>
      <c r="PQP95" s="191"/>
      <c r="PQQ95" s="191"/>
      <c r="PQR95" s="191"/>
      <c r="PQS95" s="191"/>
      <c r="PQT95" s="191"/>
      <c r="PQU95" s="191"/>
      <c r="PQV95" s="191"/>
      <c r="PQW95" s="191"/>
      <c r="PQX95" s="191"/>
      <c r="PQY95" s="191"/>
      <c r="PQZ95" s="191"/>
      <c r="PRA95" s="191"/>
      <c r="PRB95" s="191"/>
      <c r="PRC95" s="191"/>
      <c r="PRD95" s="191"/>
      <c r="PRE95" s="191"/>
      <c r="PRF95" s="191"/>
      <c r="PRG95" s="191"/>
      <c r="PRH95" s="191"/>
      <c r="PRI95" s="191"/>
      <c r="PRJ95" s="191"/>
      <c r="PRK95" s="191"/>
      <c r="PRL95" s="191"/>
      <c r="PRM95" s="191"/>
      <c r="PRN95" s="191"/>
      <c r="PRO95" s="191"/>
      <c r="PRP95" s="191"/>
      <c r="PRQ95" s="191"/>
      <c r="PRR95" s="191"/>
      <c r="PRS95" s="191"/>
      <c r="PRT95" s="191"/>
      <c r="PRU95" s="191"/>
      <c r="PRV95" s="191"/>
      <c r="PRW95" s="191"/>
      <c r="PRX95" s="191"/>
      <c r="PRY95" s="191"/>
      <c r="PRZ95" s="191"/>
      <c r="PSA95" s="191"/>
      <c r="PSB95" s="191"/>
      <c r="PSC95" s="191"/>
      <c r="PSD95" s="191"/>
      <c r="PSE95" s="191"/>
      <c r="PSF95" s="191"/>
      <c r="PSG95" s="191"/>
      <c r="PSH95" s="191"/>
      <c r="PSI95" s="191"/>
      <c r="PSJ95" s="191"/>
      <c r="PSK95" s="191"/>
      <c r="PSL95" s="191"/>
      <c r="PSM95" s="191"/>
      <c r="PSN95" s="191"/>
      <c r="PSO95" s="191"/>
      <c r="PSP95" s="191"/>
      <c r="PSQ95" s="191"/>
      <c r="PSR95" s="191"/>
      <c r="PSS95" s="191"/>
      <c r="PST95" s="191"/>
      <c r="PSU95" s="191"/>
      <c r="PSV95" s="191"/>
      <c r="PSW95" s="191"/>
      <c r="PSX95" s="191"/>
      <c r="PSY95" s="191"/>
      <c r="PSZ95" s="191"/>
      <c r="PTA95" s="191"/>
      <c r="PTB95" s="191"/>
      <c r="PTC95" s="191"/>
      <c r="PTD95" s="191"/>
      <c r="PTE95" s="191"/>
      <c r="PTF95" s="191"/>
      <c r="PTG95" s="191"/>
      <c r="PTH95" s="191"/>
      <c r="PTI95" s="191"/>
      <c r="PTJ95" s="191"/>
      <c r="PTK95" s="191"/>
      <c r="PTL95" s="191"/>
      <c r="PTM95" s="191"/>
      <c r="PTN95" s="191"/>
      <c r="PTO95" s="191"/>
      <c r="PTP95" s="191"/>
      <c r="PTQ95" s="191"/>
      <c r="PTR95" s="191"/>
      <c r="PTS95" s="191"/>
      <c r="PTT95" s="191"/>
      <c r="PTU95" s="191"/>
      <c r="PTV95" s="191"/>
      <c r="PTW95" s="191"/>
      <c r="PTX95" s="191"/>
      <c r="PTY95" s="191"/>
      <c r="PTZ95" s="191"/>
      <c r="PUA95" s="191"/>
      <c r="PUB95" s="191"/>
      <c r="PUC95" s="191"/>
      <c r="PUD95" s="191"/>
      <c r="PUE95" s="191"/>
      <c r="PUF95" s="191"/>
      <c r="PUG95" s="191"/>
      <c r="PUH95" s="191"/>
      <c r="PUI95" s="191"/>
      <c r="PUJ95" s="191"/>
      <c r="PUK95" s="191"/>
      <c r="PUL95" s="191"/>
      <c r="PUM95" s="191"/>
      <c r="PUN95" s="191"/>
      <c r="PUO95" s="191"/>
      <c r="PUP95" s="191"/>
      <c r="PUQ95" s="191"/>
      <c r="PUR95" s="191"/>
      <c r="PUS95" s="191"/>
      <c r="PUT95" s="191"/>
      <c r="PUU95" s="191"/>
      <c r="PUV95" s="191"/>
      <c r="PUW95" s="191"/>
      <c r="PUX95" s="191"/>
      <c r="PUY95" s="191"/>
      <c r="PUZ95" s="191"/>
      <c r="PVA95" s="191"/>
      <c r="PVB95" s="191"/>
      <c r="PVC95" s="191"/>
      <c r="PVD95" s="191"/>
      <c r="PVE95" s="191"/>
      <c r="PVF95" s="191"/>
      <c r="PVG95" s="191"/>
      <c r="PVH95" s="191"/>
      <c r="PVI95" s="191"/>
      <c r="PVJ95" s="191"/>
      <c r="PVK95" s="191"/>
      <c r="PVL95" s="191"/>
      <c r="PVM95" s="191"/>
      <c r="PVN95" s="191"/>
      <c r="PVO95" s="191"/>
      <c r="PVP95" s="191"/>
      <c r="PVQ95" s="191"/>
      <c r="PVR95" s="191"/>
      <c r="PVS95" s="191"/>
      <c r="PVT95" s="191"/>
      <c r="PVU95" s="191"/>
      <c r="PVV95" s="191"/>
      <c r="PVW95" s="191"/>
      <c r="PVX95" s="191"/>
      <c r="PVY95" s="191"/>
      <c r="PVZ95" s="191"/>
      <c r="PWA95" s="191"/>
      <c r="PWB95" s="191"/>
      <c r="PWC95" s="191"/>
      <c r="PWD95" s="191"/>
      <c r="PWE95" s="191"/>
      <c r="PWF95" s="191"/>
      <c r="PWG95" s="191"/>
      <c r="PWH95" s="191"/>
      <c r="PWI95" s="191"/>
      <c r="PWJ95" s="191"/>
      <c r="PWK95" s="191"/>
      <c r="PWL95" s="191"/>
      <c r="PWM95" s="191"/>
      <c r="PWN95" s="191"/>
      <c r="PWO95" s="191"/>
      <c r="PWP95" s="191"/>
      <c r="PWQ95" s="191"/>
      <c r="PWR95" s="191"/>
      <c r="PWS95" s="191"/>
      <c r="PWT95" s="191"/>
      <c r="PWU95" s="191"/>
      <c r="PWV95" s="191"/>
      <c r="PWW95" s="191"/>
      <c r="PWX95" s="191"/>
      <c r="PWY95" s="191"/>
      <c r="PWZ95" s="191"/>
      <c r="PXA95" s="191"/>
      <c r="PXB95" s="191"/>
      <c r="PXC95" s="191"/>
      <c r="PXD95" s="191"/>
      <c r="PXE95" s="191"/>
      <c r="PXF95" s="191"/>
      <c r="PXG95" s="191"/>
      <c r="PXH95" s="191"/>
      <c r="PXI95" s="191"/>
      <c r="PXJ95" s="191"/>
      <c r="PXK95" s="191"/>
      <c r="PXL95" s="191"/>
      <c r="PXM95" s="191"/>
      <c r="PXN95" s="191"/>
      <c r="PXO95" s="191"/>
      <c r="PXP95" s="191"/>
      <c r="PXQ95" s="191"/>
      <c r="PXR95" s="191"/>
      <c r="PXS95" s="191"/>
      <c r="PXT95" s="191"/>
      <c r="PXU95" s="191"/>
      <c r="PXV95" s="191"/>
      <c r="PXW95" s="191"/>
      <c r="PXX95" s="191"/>
      <c r="PXY95" s="191"/>
      <c r="PXZ95" s="191"/>
      <c r="PYA95" s="191"/>
      <c r="PYB95" s="191"/>
      <c r="PYC95" s="191"/>
      <c r="PYD95" s="191"/>
      <c r="PYE95" s="191"/>
      <c r="PYF95" s="191"/>
      <c r="PYG95" s="191"/>
      <c r="PYH95" s="191"/>
      <c r="PYI95" s="191"/>
      <c r="PYJ95" s="191"/>
      <c r="PYK95" s="191"/>
      <c r="PYL95" s="191"/>
      <c r="PYM95" s="191"/>
      <c r="PYN95" s="191"/>
      <c r="PYO95" s="191"/>
      <c r="PYP95" s="191"/>
      <c r="PYQ95" s="191"/>
      <c r="PYR95" s="191"/>
      <c r="PYS95" s="191"/>
      <c r="PYT95" s="191"/>
      <c r="PYU95" s="191"/>
      <c r="PYV95" s="191"/>
      <c r="PYW95" s="191"/>
      <c r="PYX95" s="191"/>
      <c r="PYY95" s="191"/>
      <c r="PYZ95" s="191"/>
      <c r="PZA95" s="191"/>
      <c r="PZB95" s="191"/>
      <c r="PZC95" s="191"/>
      <c r="PZD95" s="191"/>
      <c r="PZE95" s="191"/>
      <c r="PZF95" s="191"/>
      <c r="PZG95" s="191"/>
      <c r="PZH95" s="191"/>
      <c r="PZI95" s="191"/>
      <c r="PZJ95" s="191"/>
      <c r="PZK95" s="191"/>
      <c r="PZL95" s="191"/>
      <c r="PZM95" s="191"/>
      <c r="PZN95" s="191"/>
      <c r="PZO95" s="191"/>
      <c r="PZP95" s="191"/>
      <c r="PZQ95" s="191"/>
      <c r="PZR95" s="191"/>
      <c r="PZS95" s="191"/>
      <c r="PZT95" s="191"/>
      <c r="PZU95" s="191"/>
      <c r="PZV95" s="191"/>
      <c r="PZW95" s="191"/>
      <c r="PZX95" s="191"/>
      <c r="PZY95" s="191"/>
      <c r="PZZ95" s="191"/>
      <c r="QAA95" s="191"/>
      <c r="QAB95" s="191"/>
      <c r="QAC95" s="191"/>
      <c r="QAD95" s="191"/>
      <c r="QAE95" s="191"/>
      <c r="QAF95" s="191"/>
      <c r="QAG95" s="191"/>
      <c r="QAH95" s="191"/>
      <c r="QAI95" s="191"/>
      <c r="QAJ95" s="191"/>
      <c r="QAK95" s="191"/>
      <c r="QAL95" s="191"/>
      <c r="QAM95" s="191"/>
      <c r="QAN95" s="191"/>
      <c r="QAO95" s="191"/>
      <c r="QAP95" s="191"/>
      <c r="QAQ95" s="191"/>
      <c r="QAR95" s="191"/>
      <c r="QAS95" s="191"/>
      <c r="QAT95" s="191"/>
      <c r="QAU95" s="191"/>
      <c r="QAV95" s="191"/>
      <c r="QAW95" s="191"/>
      <c r="QAX95" s="191"/>
      <c r="QAY95" s="191"/>
      <c r="QAZ95" s="191"/>
      <c r="QBA95" s="191"/>
      <c r="QBB95" s="191"/>
      <c r="QBC95" s="191"/>
      <c r="QBD95" s="191"/>
      <c r="QBE95" s="191"/>
      <c r="QBF95" s="191"/>
      <c r="QBG95" s="191"/>
      <c r="QBH95" s="191"/>
      <c r="QBI95" s="191"/>
      <c r="QBJ95" s="191"/>
      <c r="QBK95" s="191"/>
      <c r="QBL95" s="191"/>
      <c r="QBM95" s="191"/>
      <c r="QBN95" s="191"/>
      <c r="QBO95" s="191"/>
      <c r="QBP95" s="191"/>
      <c r="QBQ95" s="191"/>
      <c r="QBR95" s="191"/>
      <c r="QBS95" s="191"/>
      <c r="QBT95" s="191"/>
      <c r="QBU95" s="191"/>
      <c r="QBV95" s="191"/>
      <c r="QBW95" s="191"/>
      <c r="QBX95" s="191"/>
      <c r="QBY95" s="191"/>
      <c r="QBZ95" s="191"/>
      <c r="QCA95" s="191"/>
      <c r="QCB95" s="191"/>
      <c r="QCC95" s="191"/>
      <c r="QCD95" s="191"/>
      <c r="QCE95" s="191"/>
      <c r="QCF95" s="191"/>
      <c r="QCG95" s="191"/>
      <c r="QCH95" s="191"/>
      <c r="QCI95" s="191"/>
      <c r="QCJ95" s="191"/>
      <c r="QCK95" s="191"/>
      <c r="QCL95" s="191"/>
      <c r="QCM95" s="191"/>
      <c r="QCN95" s="191"/>
      <c r="QCO95" s="191"/>
      <c r="QCP95" s="191"/>
      <c r="QCQ95" s="191"/>
      <c r="QCR95" s="191"/>
      <c r="QCS95" s="191"/>
      <c r="QCT95" s="191"/>
      <c r="QCU95" s="191"/>
      <c r="QCV95" s="191"/>
      <c r="QCW95" s="191"/>
      <c r="QCX95" s="191"/>
      <c r="QCY95" s="191"/>
      <c r="QCZ95" s="191"/>
      <c r="QDA95" s="191"/>
      <c r="QDB95" s="191"/>
      <c r="QDC95" s="191"/>
      <c r="QDD95" s="191"/>
      <c r="QDE95" s="191"/>
      <c r="QDF95" s="191"/>
      <c r="QDG95" s="191"/>
      <c r="QDH95" s="191"/>
      <c r="QDI95" s="191"/>
      <c r="QDJ95" s="191"/>
      <c r="QDK95" s="191"/>
      <c r="QDL95" s="191"/>
      <c r="QDM95" s="191"/>
      <c r="QDN95" s="191"/>
      <c r="QDO95" s="191"/>
      <c r="QDP95" s="191"/>
      <c r="QDQ95" s="191"/>
      <c r="QDR95" s="191"/>
      <c r="QDS95" s="191"/>
      <c r="QDT95" s="191"/>
      <c r="QDU95" s="191"/>
      <c r="QDV95" s="191"/>
      <c r="QDW95" s="191"/>
      <c r="QDX95" s="191"/>
      <c r="QDY95" s="191"/>
      <c r="QDZ95" s="191"/>
      <c r="QEA95" s="191"/>
      <c r="QEB95" s="191"/>
      <c r="QEC95" s="191"/>
      <c r="QED95" s="191"/>
      <c r="QEE95" s="191"/>
      <c r="QEF95" s="191"/>
      <c r="QEG95" s="191"/>
      <c r="QEH95" s="191"/>
      <c r="QEI95" s="191"/>
      <c r="QEJ95" s="191"/>
      <c r="QEK95" s="191"/>
      <c r="QEL95" s="191"/>
      <c r="QEM95" s="191"/>
      <c r="QEN95" s="191"/>
      <c r="QEO95" s="191"/>
      <c r="QEP95" s="191"/>
      <c r="QEQ95" s="191"/>
      <c r="QER95" s="191"/>
      <c r="QES95" s="191"/>
      <c r="QET95" s="191"/>
      <c r="QEU95" s="191"/>
      <c r="QEV95" s="191"/>
      <c r="QEW95" s="191"/>
      <c r="QEX95" s="191"/>
      <c r="QEY95" s="191"/>
      <c r="QEZ95" s="191"/>
      <c r="QFA95" s="191"/>
      <c r="QFB95" s="191"/>
      <c r="QFC95" s="191"/>
      <c r="QFD95" s="191"/>
      <c r="QFE95" s="191"/>
      <c r="QFF95" s="191"/>
      <c r="QFG95" s="191"/>
      <c r="QFH95" s="191"/>
      <c r="QFI95" s="191"/>
      <c r="QFJ95" s="191"/>
      <c r="QFK95" s="191"/>
      <c r="QFL95" s="191"/>
      <c r="QFM95" s="191"/>
      <c r="QFN95" s="191"/>
      <c r="QFO95" s="191"/>
      <c r="QFP95" s="191"/>
      <c r="QFQ95" s="191"/>
      <c r="QFR95" s="191"/>
      <c r="QFS95" s="191"/>
      <c r="QFT95" s="191"/>
      <c r="QFU95" s="191"/>
      <c r="QFV95" s="191"/>
      <c r="QFW95" s="191"/>
      <c r="QFX95" s="191"/>
      <c r="QFY95" s="191"/>
      <c r="QFZ95" s="191"/>
      <c r="QGA95" s="191"/>
      <c r="QGB95" s="191"/>
      <c r="QGC95" s="191"/>
      <c r="QGD95" s="191"/>
      <c r="QGE95" s="191"/>
      <c r="QGF95" s="191"/>
      <c r="QGG95" s="191"/>
      <c r="QGH95" s="191"/>
      <c r="QGI95" s="191"/>
      <c r="QGJ95" s="191"/>
      <c r="QGK95" s="191"/>
      <c r="QGL95" s="191"/>
      <c r="QGM95" s="191"/>
      <c r="QGN95" s="191"/>
      <c r="QGO95" s="191"/>
      <c r="QGP95" s="191"/>
      <c r="QGQ95" s="191"/>
      <c r="QGR95" s="191"/>
      <c r="QGS95" s="191"/>
      <c r="QGT95" s="191"/>
      <c r="QGU95" s="191"/>
      <c r="QGV95" s="191"/>
      <c r="QGW95" s="191"/>
      <c r="QGX95" s="191"/>
      <c r="QGY95" s="191"/>
      <c r="QGZ95" s="191"/>
      <c r="QHA95" s="191"/>
      <c r="QHB95" s="191"/>
      <c r="QHC95" s="191"/>
      <c r="QHD95" s="191"/>
      <c r="QHE95" s="191"/>
      <c r="QHF95" s="191"/>
      <c r="QHG95" s="191"/>
      <c r="QHH95" s="191"/>
      <c r="QHI95" s="191"/>
      <c r="QHJ95" s="191"/>
      <c r="QHK95" s="191"/>
      <c r="QHL95" s="191"/>
      <c r="QHM95" s="191"/>
      <c r="QHN95" s="191"/>
      <c r="QHO95" s="191"/>
      <c r="QHP95" s="191"/>
      <c r="QHQ95" s="191"/>
      <c r="QHR95" s="191"/>
      <c r="QHS95" s="191"/>
      <c r="QHT95" s="191"/>
      <c r="QHU95" s="191"/>
      <c r="QHV95" s="191"/>
      <c r="QHW95" s="191"/>
      <c r="QHX95" s="191"/>
      <c r="QHY95" s="191"/>
      <c r="QHZ95" s="191"/>
      <c r="QIA95" s="191"/>
      <c r="QIB95" s="191"/>
      <c r="QIC95" s="191"/>
      <c r="QID95" s="191"/>
      <c r="QIE95" s="191"/>
      <c r="QIF95" s="191"/>
      <c r="QIG95" s="191"/>
      <c r="QIH95" s="191"/>
      <c r="QII95" s="191"/>
      <c r="QIJ95" s="191"/>
      <c r="QIK95" s="191"/>
      <c r="QIL95" s="191"/>
      <c r="QIM95" s="191"/>
      <c r="QIN95" s="191"/>
      <c r="QIO95" s="191"/>
      <c r="QIP95" s="191"/>
      <c r="QIQ95" s="191"/>
      <c r="QIR95" s="191"/>
      <c r="QIS95" s="191"/>
      <c r="QIT95" s="191"/>
      <c r="QIU95" s="191"/>
      <c r="QIV95" s="191"/>
      <c r="QIW95" s="191"/>
      <c r="QIX95" s="191"/>
      <c r="QIY95" s="191"/>
      <c r="QIZ95" s="191"/>
      <c r="QJA95" s="191"/>
      <c r="QJB95" s="191"/>
      <c r="QJC95" s="191"/>
      <c r="QJD95" s="191"/>
      <c r="QJE95" s="191"/>
      <c r="QJF95" s="191"/>
      <c r="QJG95" s="191"/>
      <c r="QJH95" s="191"/>
      <c r="QJI95" s="191"/>
      <c r="QJJ95" s="191"/>
      <c r="QJK95" s="191"/>
      <c r="QJL95" s="191"/>
      <c r="QJM95" s="191"/>
      <c r="QJN95" s="191"/>
      <c r="QJO95" s="191"/>
      <c r="QJP95" s="191"/>
      <c r="QJQ95" s="191"/>
      <c r="QJR95" s="191"/>
      <c r="QJS95" s="191"/>
      <c r="QJT95" s="191"/>
      <c r="QJU95" s="191"/>
      <c r="QJV95" s="191"/>
      <c r="QJW95" s="191"/>
      <c r="QJX95" s="191"/>
      <c r="QJY95" s="191"/>
      <c r="QJZ95" s="191"/>
      <c r="QKA95" s="191"/>
      <c r="QKB95" s="191"/>
      <c r="QKC95" s="191"/>
      <c r="QKD95" s="191"/>
      <c r="QKE95" s="191"/>
      <c r="QKF95" s="191"/>
      <c r="QKG95" s="191"/>
      <c r="QKH95" s="191"/>
      <c r="QKI95" s="191"/>
      <c r="QKJ95" s="191"/>
      <c r="QKK95" s="191"/>
      <c r="QKL95" s="191"/>
      <c r="QKM95" s="191"/>
      <c r="QKN95" s="191"/>
      <c r="QKO95" s="191"/>
      <c r="QKP95" s="191"/>
      <c r="QKQ95" s="191"/>
      <c r="QKR95" s="191"/>
      <c r="QKS95" s="191"/>
      <c r="QKT95" s="191"/>
      <c r="QKU95" s="191"/>
      <c r="QKV95" s="191"/>
      <c r="QKW95" s="191"/>
      <c r="QKX95" s="191"/>
      <c r="QKY95" s="191"/>
      <c r="QKZ95" s="191"/>
      <c r="QLA95" s="191"/>
      <c r="QLB95" s="191"/>
      <c r="QLC95" s="191"/>
      <c r="QLD95" s="191"/>
      <c r="QLE95" s="191"/>
      <c r="QLF95" s="191"/>
      <c r="QLG95" s="191"/>
      <c r="QLH95" s="191"/>
      <c r="QLI95" s="191"/>
      <c r="QLJ95" s="191"/>
      <c r="QLK95" s="191"/>
      <c r="QLL95" s="191"/>
      <c r="QLM95" s="191"/>
      <c r="QLN95" s="191"/>
      <c r="QLO95" s="191"/>
      <c r="QLP95" s="191"/>
      <c r="QLQ95" s="191"/>
      <c r="QLR95" s="191"/>
      <c r="QLS95" s="191"/>
      <c r="QLT95" s="191"/>
      <c r="QLU95" s="191"/>
      <c r="QLV95" s="191"/>
      <c r="QLW95" s="191"/>
      <c r="QLX95" s="191"/>
      <c r="QLY95" s="191"/>
      <c r="QLZ95" s="191"/>
      <c r="QMA95" s="191"/>
      <c r="QMB95" s="191"/>
      <c r="QMC95" s="191"/>
      <c r="QMD95" s="191"/>
      <c r="QME95" s="191"/>
      <c r="QMF95" s="191"/>
      <c r="QMG95" s="191"/>
      <c r="QMH95" s="191"/>
      <c r="QMI95" s="191"/>
      <c r="QMJ95" s="191"/>
      <c r="QMK95" s="191"/>
      <c r="QML95" s="191"/>
      <c r="QMM95" s="191"/>
      <c r="QMN95" s="191"/>
      <c r="QMO95" s="191"/>
      <c r="QMP95" s="191"/>
      <c r="QMQ95" s="191"/>
      <c r="QMR95" s="191"/>
      <c r="QMS95" s="191"/>
      <c r="QMT95" s="191"/>
      <c r="QMU95" s="191"/>
      <c r="QMV95" s="191"/>
      <c r="QMW95" s="191"/>
      <c r="QMX95" s="191"/>
      <c r="QMY95" s="191"/>
      <c r="QMZ95" s="191"/>
      <c r="QNA95" s="191"/>
      <c r="QNB95" s="191"/>
      <c r="QNC95" s="191"/>
      <c r="QND95" s="191"/>
      <c r="QNE95" s="191"/>
      <c r="QNF95" s="191"/>
      <c r="QNG95" s="191"/>
      <c r="QNH95" s="191"/>
      <c r="QNI95" s="191"/>
      <c r="QNJ95" s="191"/>
      <c r="QNK95" s="191"/>
      <c r="QNL95" s="191"/>
      <c r="QNM95" s="191"/>
      <c r="QNN95" s="191"/>
      <c r="QNO95" s="191"/>
      <c r="QNP95" s="191"/>
      <c r="QNQ95" s="191"/>
      <c r="QNR95" s="191"/>
      <c r="QNS95" s="191"/>
      <c r="QNT95" s="191"/>
      <c r="QNU95" s="191"/>
      <c r="QNV95" s="191"/>
      <c r="QNW95" s="191"/>
      <c r="QNX95" s="191"/>
      <c r="QNY95" s="191"/>
      <c r="QNZ95" s="191"/>
      <c r="QOA95" s="191"/>
      <c r="QOB95" s="191"/>
      <c r="QOC95" s="191"/>
      <c r="QOD95" s="191"/>
      <c r="QOE95" s="191"/>
      <c r="QOF95" s="191"/>
      <c r="QOG95" s="191"/>
      <c r="QOH95" s="191"/>
      <c r="QOI95" s="191"/>
      <c r="QOJ95" s="191"/>
      <c r="QOK95" s="191"/>
      <c r="QOL95" s="191"/>
      <c r="QOM95" s="191"/>
      <c r="QON95" s="191"/>
      <c r="QOO95" s="191"/>
      <c r="QOP95" s="191"/>
      <c r="QOQ95" s="191"/>
      <c r="QOR95" s="191"/>
      <c r="QOS95" s="191"/>
      <c r="QOT95" s="191"/>
      <c r="QOU95" s="191"/>
      <c r="QOV95" s="191"/>
      <c r="QOW95" s="191"/>
      <c r="QOX95" s="191"/>
      <c r="QOY95" s="191"/>
      <c r="QOZ95" s="191"/>
      <c r="QPA95" s="191"/>
      <c r="QPB95" s="191"/>
      <c r="QPC95" s="191"/>
      <c r="QPD95" s="191"/>
      <c r="QPE95" s="191"/>
      <c r="QPF95" s="191"/>
      <c r="QPG95" s="191"/>
      <c r="QPH95" s="191"/>
      <c r="QPI95" s="191"/>
      <c r="QPJ95" s="191"/>
      <c r="QPK95" s="191"/>
      <c r="QPL95" s="191"/>
      <c r="QPM95" s="191"/>
      <c r="QPN95" s="191"/>
      <c r="QPO95" s="191"/>
      <c r="QPP95" s="191"/>
      <c r="QPQ95" s="191"/>
      <c r="QPR95" s="191"/>
      <c r="QPS95" s="191"/>
      <c r="QPT95" s="191"/>
      <c r="QPU95" s="191"/>
      <c r="QPV95" s="191"/>
      <c r="QPW95" s="191"/>
      <c r="QPX95" s="191"/>
      <c r="QPY95" s="191"/>
      <c r="QPZ95" s="191"/>
      <c r="QQA95" s="191"/>
      <c r="QQB95" s="191"/>
      <c r="QQC95" s="191"/>
      <c r="QQD95" s="191"/>
      <c r="QQE95" s="191"/>
      <c r="QQF95" s="191"/>
      <c r="QQG95" s="191"/>
      <c r="QQH95" s="191"/>
      <c r="QQI95" s="191"/>
      <c r="QQJ95" s="191"/>
      <c r="QQK95" s="191"/>
      <c r="QQL95" s="191"/>
      <c r="QQM95" s="191"/>
      <c r="QQN95" s="191"/>
      <c r="QQO95" s="191"/>
      <c r="QQP95" s="191"/>
      <c r="QQQ95" s="191"/>
      <c r="QQR95" s="191"/>
      <c r="QQS95" s="191"/>
      <c r="QQT95" s="191"/>
      <c r="QQU95" s="191"/>
      <c r="QQV95" s="191"/>
      <c r="QQW95" s="191"/>
      <c r="QQX95" s="191"/>
      <c r="QQY95" s="191"/>
      <c r="QQZ95" s="191"/>
      <c r="QRA95" s="191"/>
      <c r="QRB95" s="191"/>
      <c r="QRC95" s="191"/>
      <c r="QRD95" s="191"/>
      <c r="QRE95" s="191"/>
      <c r="QRF95" s="191"/>
      <c r="QRG95" s="191"/>
      <c r="QRH95" s="191"/>
      <c r="QRI95" s="191"/>
      <c r="QRJ95" s="191"/>
      <c r="QRK95" s="191"/>
      <c r="QRL95" s="191"/>
      <c r="QRM95" s="191"/>
      <c r="QRN95" s="191"/>
      <c r="QRO95" s="191"/>
      <c r="QRP95" s="191"/>
      <c r="QRQ95" s="191"/>
      <c r="QRR95" s="191"/>
      <c r="QRS95" s="191"/>
      <c r="QRT95" s="191"/>
      <c r="QRU95" s="191"/>
      <c r="QRV95" s="191"/>
      <c r="QRW95" s="191"/>
      <c r="QRX95" s="191"/>
      <c r="QRY95" s="191"/>
      <c r="QRZ95" s="191"/>
      <c r="QSA95" s="191"/>
      <c r="QSB95" s="191"/>
      <c r="QSC95" s="191"/>
      <c r="QSD95" s="191"/>
      <c r="QSE95" s="191"/>
      <c r="QSF95" s="191"/>
      <c r="QSG95" s="191"/>
      <c r="QSH95" s="191"/>
      <c r="QSI95" s="191"/>
      <c r="QSJ95" s="191"/>
      <c r="QSK95" s="191"/>
      <c r="QSL95" s="191"/>
      <c r="QSM95" s="191"/>
      <c r="QSN95" s="191"/>
      <c r="QSO95" s="191"/>
      <c r="QSP95" s="191"/>
      <c r="QSQ95" s="191"/>
      <c r="QSR95" s="191"/>
      <c r="QSS95" s="191"/>
      <c r="QST95" s="191"/>
      <c r="QSU95" s="191"/>
      <c r="QSV95" s="191"/>
      <c r="QSW95" s="191"/>
      <c r="QSX95" s="191"/>
      <c r="QSY95" s="191"/>
      <c r="QSZ95" s="191"/>
      <c r="QTA95" s="191"/>
      <c r="QTB95" s="191"/>
      <c r="QTC95" s="191"/>
      <c r="QTD95" s="191"/>
      <c r="QTE95" s="191"/>
      <c r="QTF95" s="191"/>
      <c r="QTG95" s="191"/>
      <c r="QTH95" s="191"/>
      <c r="QTI95" s="191"/>
      <c r="QTJ95" s="191"/>
      <c r="QTK95" s="191"/>
      <c r="QTL95" s="191"/>
      <c r="QTM95" s="191"/>
      <c r="QTN95" s="191"/>
      <c r="QTO95" s="191"/>
      <c r="QTP95" s="191"/>
      <c r="QTQ95" s="191"/>
      <c r="QTR95" s="191"/>
      <c r="QTS95" s="191"/>
      <c r="QTT95" s="191"/>
      <c r="QTU95" s="191"/>
      <c r="QTV95" s="191"/>
      <c r="QTW95" s="191"/>
      <c r="QTX95" s="191"/>
      <c r="QTY95" s="191"/>
      <c r="QTZ95" s="191"/>
      <c r="QUA95" s="191"/>
      <c r="QUB95" s="191"/>
      <c r="QUC95" s="191"/>
      <c r="QUD95" s="191"/>
      <c r="QUE95" s="191"/>
      <c r="QUF95" s="191"/>
      <c r="QUG95" s="191"/>
      <c r="QUH95" s="191"/>
      <c r="QUI95" s="191"/>
      <c r="QUJ95" s="191"/>
      <c r="QUK95" s="191"/>
      <c r="QUL95" s="191"/>
      <c r="QUM95" s="191"/>
      <c r="QUN95" s="191"/>
      <c r="QUO95" s="191"/>
      <c r="QUP95" s="191"/>
      <c r="QUQ95" s="191"/>
      <c r="QUR95" s="191"/>
      <c r="QUS95" s="191"/>
      <c r="QUT95" s="191"/>
      <c r="QUU95" s="191"/>
      <c r="QUV95" s="191"/>
      <c r="QUW95" s="191"/>
      <c r="QUX95" s="191"/>
      <c r="QUY95" s="191"/>
      <c r="QUZ95" s="191"/>
      <c r="QVA95" s="191"/>
      <c r="QVB95" s="191"/>
      <c r="QVC95" s="191"/>
      <c r="QVD95" s="191"/>
      <c r="QVE95" s="191"/>
      <c r="QVF95" s="191"/>
      <c r="QVG95" s="191"/>
      <c r="QVH95" s="191"/>
      <c r="QVI95" s="191"/>
      <c r="QVJ95" s="191"/>
      <c r="QVK95" s="191"/>
      <c r="QVL95" s="191"/>
      <c r="QVM95" s="191"/>
      <c r="QVN95" s="191"/>
      <c r="QVO95" s="191"/>
      <c r="QVP95" s="191"/>
      <c r="QVQ95" s="191"/>
      <c r="QVR95" s="191"/>
      <c r="QVS95" s="191"/>
      <c r="QVT95" s="191"/>
      <c r="QVU95" s="191"/>
      <c r="QVV95" s="191"/>
      <c r="QVW95" s="191"/>
      <c r="QVX95" s="191"/>
      <c r="QVY95" s="191"/>
      <c r="QVZ95" s="191"/>
      <c r="QWA95" s="191"/>
      <c r="QWB95" s="191"/>
      <c r="QWC95" s="191"/>
      <c r="QWD95" s="191"/>
      <c r="QWE95" s="191"/>
      <c r="QWF95" s="191"/>
      <c r="QWG95" s="191"/>
      <c r="QWH95" s="191"/>
      <c r="QWI95" s="191"/>
      <c r="QWJ95" s="191"/>
      <c r="QWK95" s="191"/>
      <c r="QWL95" s="191"/>
      <c r="QWM95" s="191"/>
      <c r="QWN95" s="191"/>
      <c r="QWO95" s="191"/>
      <c r="QWP95" s="191"/>
      <c r="QWQ95" s="191"/>
      <c r="QWR95" s="191"/>
      <c r="QWS95" s="191"/>
      <c r="QWT95" s="191"/>
      <c r="QWU95" s="191"/>
      <c r="QWV95" s="191"/>
      <c r="QWW95" s="191"/>
      <c r="QWX95" s="191"/>
      <c r="QWY95" s="191"/>
      <c r="QWZ95" s="191"/>
      <c r="QXA95" s="191"/>
      <c r="QXB95" s="191"/>
      <c r="QXC95" s="191"/>
      <c r="QXD95" s="191"/>
      <c r="QXE95" s="191"/>
      <c r="QXF95" s="191"/>
      <c r="QXG95" s="191"/>
      <c r="QXH95" s="191"/>
      <c r="QXI95" s="191"/>
      <c r="QXJ95" s="191"/>
      <c r="QXK95" s="191"/>
      <c r="QXL95" s="191"/>
      <c r="QXM95" s="191"/>
      <c r="QXN95" s="191"/>
      <c r="QXO95" s="191"/>
      <c r="QXP95" s="191"/>
      <c r="QXQ95" s="191"/>
      <c r="QXR95" s="191"/>
      <c r="QXS95" s="191"/>
      <c r="QXT95" s="191"/>
      <c r="QXU95" s="191"/>
      <c r="QXV95" s="191"/>
      <c r="QXW95" s="191"/>
      <c r="QXX95" s="191"/>
      <c r="QXY95" s="191"/>
      <c r="QXZ95" s="191"/>
      <c r="QYA95" s="191"/>
      <c r="QYB95" s="191"/>
      <c r="QYC95" s="191"/>
      <c r="QYD95" s="191"/>
      <c r="QYE95" s="191"/>
      <c r="QYF95" s="191"/>
      <c r="QYG95" s="191"/>
      <c r="QYH95" s="191"/>
      <c r="QYI95" s="191"/>
      <c r="QYJ95" s="191"/>
      <c r="QYK95" s="191"/>
      <c r="QYL95" s="191"/>
      <c r="QYM95" s="191"/>
      <c r="QYN95" s="191"/>
      <c r="QYO95" s="191"/>
      <c r="QYP95" s="191"/>
      <c r="QYQ95" s="191"/>
      <c r="QYR95" s="191"/>
      <c r="QYS95" s="191"/>
      <c r="QYT95" s="191"/>
      <c r="QYU95" s="191"/>
      <c r="QYV95" s="191"/>
      <c r="QYW95" s="191"/>
      <c r="QYX95" s="191"/>
      <c r="QYY95" s="191"/>
      <c r="QYZ95" s="191"/>
      <c r="QZA95" s="191"/>
      <c r="QZB95" s="191"/>
      <c r="QZC95" s="191"/>
      <c r="QZD95" s="191"/>
      <c r="QZE95" s="191"/>
      <c r="QZF95" s="191"/>
      <c r="QZG95" s="191"/>
      <c r="QZH95" s="191"/>
      <c r="QZI95" s="191"/>
      <c r="QZJ95" s="191"/>
      <c r="QZK95" s="191"/>
      <c r="QZL95" s="191"/>
      <c r="QZM95" s="191"/>
      <c r="QZN95" s="191"/>
      <c r="QZO95" s="191"/>
      <c r="QZP95" s="191"/>
      <c r="QZQ95" s="191"/>
      <c r="QZR95" s="191"/>
      <c r="QZS95" s="191"/>
      <c r="QZT95" s="191"/>
      <c r="QZU95" s="191"/>
      <c r="QZV95" s="191"/>
      <c r="QZW95" s="191"/>
      <c r="QZX95" s="191"/>
      <c r="QZY95" s="191"/>
      <c r="QZZ95" s="191"/>
      <c r="RAA95" s="191"/>
      <c r="RAB95" s="191"/>
      <c r="RAC95" s="191"/>
      <c r="RAD95" s="191"/>
      <c r="RAE95" s="191"/>
      <c r="RAF95" s="191"/>
      <c r="RAG95" s="191"/>
      <c r="RAH95" s="191"/>
      <c r="RAI95" s="191"/>
      <c r="RAJ95" s="191"/>
      <c r="RAK95" s="191"/>
      <c r="RAL95" s="191"/>
      <c r="RAM95" s="191"/>
      <c r="RAN95" s="191"/>
      <c r="RAO95" s="191"/>
      <c r="RAP95" s="191"/>
      <c r="RAQ95" s="191"/>
      <c r="RAR95" s="191"/>
      <c r="RAS95" s="191"/>
      <c r="RAT95" s="191"/>
      <c r="RAU95" s="191"/>
      <c r="RAV95" s="191"/>
      <c r="RAW95" s="191"/>
      <c r="RAX95" s="191"/>
      <c r="RAY95" s="191"/>
      <c r="RAZ95" s="191"/>
      <c r="RBA95" s="191"/>
      <c r="RBB95" s="191"/>
      <c r="RBC95" s="191"/>
      <c r="RBD95" s="191"/>
      <c r="RBE95" s="191"/>
      <c r="RBF95" s="191"/>
      <c r="RBG95" s="191"/>
      <c r="RBH95" s="191"/>
      <c r="RBI95" s="191"/>
      <c r="RBJ95" s="191"/>
      <c r="RBK95" s="191"/>
      <c r="RBL95" s="191"/>
      <c r="RBM95" s="191"/>
      <c r="RBN95" s="191"/>
      <c r="RBO95" s="191"/>
      <c r="RBP95" s="191"/>
      <c r="RBQ95" s="191"/>
      <c r="RBR95" s="191"/>
      <c r="RBS95" s="191"/>
      <c r="RBT95" s="191"/>
      <c r="RBU95" s="191"/>
      <c r="RBV95" s="191"/>
      <c r="RBW95" s="191"/>
      <c r="RBX95" s="191"/>
      <c r="RBY95" s="191"/>
      <c r="RBZ95" s="191"/>
      <c r="RCA95" s="191"/>
      <c r="RCB95" s="191"/>
      <c r="RCC95" s="191"/>
      <c r="RCD95" s="191"/>
      <c r="RCE95" s="191"/>
      <c r="RCF95" s="191"/>
      <c r="RCG95" s="191"/>
      <c r="RCH95" s="191"/>
      <c r="RCI95" s="191"/>
      <c r="RCJ95" s="191"/>
      <c r="RCK95" s="191"/>
      <c r="RCL95" s="191"/>
      <c r="RCM95" s="191"/>
      <c r="RCN95" s="191"/>
      <c r="RCO95" s="191"/>
      <c r="RCP95" s="191"/>
      <c r="RCQ95" s="191"/>
      <c r="RCR95" s="191"/>
      <c r="RCS95" s="191"/>
      <c r="RCT95" s="191"/>
      <c r="RCU95" s="191"/>
      <c r="RCV95" s="191"/>
      <c r="RCW95" s="191"/>
      <c r="RCX95" s="191"/>
      <c r="RCY95" s="191"/>
      <c r="RCZ95" s="191"/>
      <c r="RDA95" s="191"/>
      <c r="RDB95" s="191"/>
      <c r="RDC95" s="191"/>
      <c r="RDD95" s="191"/>
      <c r="RDE95" s="191"/>
      <c r="RDF95" s="191"/>
      <c r="RDG95" s="191"/>
      <c r="RDH95" s="191"/>
      <c r="RDI95" s="191"/>
      <c r="RDJ95" s="191"/>
      <c r="RDK95" s="191"/>
      <c r="RDL95" s="191"/>
      <c r="RDM95" s="191"/>
      <c r="RDN95" s="191"/>
      <c r="RDO95" s="191"/>
      <c r="RDP95" s="191"/>
      <c r="RDQ95" s="191"/>
      <c r="RDR95" s="191"/>
      <c r="RDS95" s="191"/>
      <c r="RDT95" s="191"/>
      <c r="RDU95" s="191"/>
      <c r="RDV95" s="191"/>
      <c r="RDW95" s="191"/>
      <c r="RDX95" s="191"/>
      <c r="RDY95" s="191"/>
      <c r="RDZ95" s="191"/>
      <c r="REA95" s="191"/>
      <c r="REB95" s="191"/>
      <c r="REC95" s="191"/>
      <c r="RED95" s="191"/>
      <c r="REE95" s="191"/>
      <c r="REF95" s="191"/>
      <c r="REG95" s="191"/>
      <c r="REH95" s="191"/>
      <c r="REI95" s="191"/>
      <c r="REJ95" s="191"/>
      <c r="REK95" s="191"/>
      <c r="REL95" s="191"/>
      <c r="REM95" s="191"/>
      <c r="REN95" s="191"/>
      <c r="REO95" s="191"/>
      <c r="REP95" s="191"/>
      <c r="REQ95" s="191"/>
      <c r="RER95" s="191"/>
      <c r="RES95" s="191"/>
      <c r="RET95" s="191"/>
      <c r="REU95" s="191"/>
      <c r="REV95" s="191"/>
      <c r="REW95" s="191"/>
      <c r="REX95" s="191"/>
      <c r="REY95" s="191"/>
      <c r="REZ95" s="191"/>
      <c r="RFA95" s="191"/>
      <c r="RFB95" s="191"/>
      <c r="RFC95" s="191"/>
      <c r="RFD95" s="191"/>
      <c r="RFE95" s="191"/>
      <c r="RFF95" s="191"/>
      <c r="RFG95" s="191"/>
      <c r="RFH95" s="191"/>
      <c r="RFI95" s="191"/>
      <c r="RFJ95" s="191"/>
      <c r="RFK95" s="191"/>
      <c r="RFL95" s="191"/>
      <c r="RFM95" s="191"/>
      <c r="RFN95" s="191"/>
      <c r="RFO95" s="191"/>
      <c r="RFP95" s="191"/>
      <c r="RFQ95" s="191"/>
      <c r="RFR95" s="191"/>
      <c r="RFS95" s="191"/>
      <c r="RFT95" s="191"/>
      <c r="RFU95" s="191"/>
      <c r="RFV95" s="191"/>
      <c r="RFW95" s="191"/>
      <c r="RFX95" s="191"/>
      <c r="RFY95" s="191"/>
      <c r="RFZ95" s="191"/>
      <c r="RGA95" s="191"/>
      <c r="RGB95" s="191"/>
      <c r="RGC95" s="191"/>
      <c r="RGD95" s="191"/>
      <c r="RGE95" s="191"/>
      <c r="RGF95" s="191"/>
      <c r="RGG95" s="191"/>
      <c r="RGH95" s="191"/>
      <c r="RGI95" s="191"/>
      <c r="RGJ95" s="191"/>
      <c r="RGK95" s="191"/>
      <c r="RGL95" s="191"/>
      <c r="RGM95" s="191"/>
      <c r="RGN95" s="191"/>
      <c r="RGO95" s="191"/>
      <c r="RGP95" s="191"/>
      <c r="RGQ95" s="191"/>
      <c r="RGR95" s="191"/>
      <c r="RGS95" s="191"/>
      <c r="RGT95" s="191"/>
      <c r="RGU95" s="191"/>
      <c r="RGV95" s="191"/>
      <c r="RGW95" s="191"/>
      <c r="RGX95" s="191"/>
      <c r="RGY95" s="191"/>
      <c r="RGZ95" s="191"/>
      <c r="RHA95" s="191"/>
      <c r="RHB95" s="191"/>
      <c r="RHC95" s="191"/>
      <c r="RHD95" s="191"/>
      <c r="RHE95" s="191"/>
      <c r="RHF95" s="191"/>
      <c r="RHG95" s="191"/>
      <c r="RHH95" s="191"/>
      <c r="RHI95" s="191"/>
      <c r="RHJ95" s="191"/>
      <c r="RHK95" s="191"/>
      <c r="RHL95" s="191"/>
      <c r="RHM95" s="191"/>
      <c r="RHN95" s="191"/>
      <c r="RHO95" s="191"/>
      <c r="RHP95" s="191"/>
      <c r="RHQ95" s="191"/>
      <c r="RHR95" s="191"/>
      <c r="RHS95" s="191"/>
      <c r="RHT95" s="191"/>
      <c r="RHU95" s="191"/>
      <c r="RHV95" s="191"/>
      <c r="RHW95" s="191"/>
      <c r="RHX95" s="191"/>
      <c r="RHY95" s="191"/>
      <c r="RHZ95" s="191"/>
      <c r="RIA95" s="191"/>
      <c r="RIB95" s="191"/>
      <c r="RIC95" s="191"/>
      <c r="RID95" s="191"/>
      <c r="RIE95" s="191"/>
      <c r="RIF95" s="191"/>
      <c r="RIG95" s="191"/>
      <c r="RIH95" s="191"/>
      <c r="RII95" s="191"/>
      <c r="RIJ95" s="191"/>
      <c r="RIK95" s="191"/>
      <c r="RIL95" s="191"/>
      <c r="RIM95" s="191"/>
      <c r="RIN95" s="191"/>
      <c r="RIO95" s="191"/>
      <c r="RIP95" s="191"/>
      <c r="RIQ95" s="191"/>
      <c r="RIR95" s="191"/>
      <c r="RIS95" s="191"/>
      <c r="RIT95" s="191"/>
      <c r="RIU95" s="191"/>
      <c r="RIV95" s="191"/>
      <c r="RIW95" s="191"/>
      <c r="RIX95" s="191"/>
      <c r="RIY95" s="191"/>
      <c r="RIZ95" s="191"/>
      <c r="RJA95" s="191"/>
      <c r="RJB95" s="191"/>
      <c r="RJC95" s="191"/>
      <c r="RJD95" s="191"/>
      <c r="RJE95" s="191"/>
      <c r="RJF95" s="191"/>
      <c r="RJG95" s="191"/>
      <c r="RJH95" s="191"/>
      <c r="RJI95" s="191"/>
      <c r="RJJ95" s="191"/>
      <c r="RJK95" s="191"/>
      <c r="RJL95" s="191"/>
      <c r="RJM95" s="191"/>
      <c r="RJN95" s="191"/>
      <c r="RJO95" s="191"/>
      <c r="RJP95" s="191"/>
      <c r="RJQ95" s="191"/>
      <c r="RJR95" s="191"/>
      <c r="RJS95" s="191"/>
      <c r="RJT95" s="191"/>
      <c r="RJU95" s="191"/>
      <c r="RJV95" s="191"/>
      <c r="RJW95" s="191"/>
      <c r="RJX95" s="191"/>
      <c r="RJY95" s="191"/>
      <c r="RJZ95" s="191"/>
      <c r="RKA95" s="191"/>
      <c r="RKB95" s="191"/>
      <c r="RKC95" s="191"/>
      <c r="RKD95" s="191"/>
      <c r="RKE95" s="191"/>
      <c r="RKF95" s="191"/>
      <c r="RKG95" s="191"/>
      <c r="RKH95" s="191"/>
      <c r="RKI95" s="191"/>
      <c r="RKJ95" s="191"/>
      <c r="RKK95" s="191"/>
      <c r="RKL95" s="191"/>
      <c r="RKM95" s="191"/>
      <c r="RKN95" s="191"/>
      <c r="RKO95" s="191"/>
      <c r="RKP95" s="191"/>
      <c r="RKQ95" s="191"/>
      <c r="RKR95" s="191"/>
      <c r="RKS95" s="191"/>
      <c r="RKT95" s="191"/>
      <c r="RKU95" s="191"/>
      <c r="RKV95" s="191"/>
      <c r="RKW95" s="191"/>
      <c r="RKX95" s="191"/>
      <c r="RKY95" s="191"/>
      <c r="RKZ95" s="191"/>
      <c r="RLA95" s="191"/>
      <c r="RLB95" s="191"/>
      <c r="RLC95" s="191"/>
      <c r="RLD95" s="191"/>
      <c r="RLE95" s="191"/>
      <c r="RLF95" s="191"/>
      <c r="RLG95" s="191"/>
      <c r="RLH95" s="191"/>
      <c r="RLI95" s="191"/>
      <c r="RLJ95" s="191"/>
      <c r="RLK95" s="191"/>
      <c r="RLL95" s="191"/>
      <c r="RLM95" s="191"/>
      <c r="RLN95" s="191"/>
      <c r="RLO95" s="191"/>
      <c r="RLP95" s="191"/>
      <c r="RLQ95" s="191"/>
      <c r="RLR95" s="191"/>
      <c r="RLS95" s="191"/>
      <c r="RLT95" s="191"/>
      <c r="RLU95" s="191"/>
      <c r="RLV95" s="191"/>
      <c r="RLW95" s="191"/>
      <c r="RLX95" s="191"/>
      <c r="RLY95" s="191"/>
      <c r="RLZ95" s="191"/>
      <c r="RMA95" s="191"/>
      <c r="RMB95" s="191"/>
      <c r="RMC95" s="191"/>
      <c r="RMD95" s="191"/>
      <c r="RME95" s="191"/>
      <c r="RMF95" s="191"/>
      <c r="RMG95" s="191"/>
      <c r="RMH95" s="191"/>
      <c r="RMI95" s="191"/>
      <c r="RMJ95" s="191"/>
      <c r="RMK95" s="191"/>
      <c r="RML95" s="191"/>
      <c r="RMM95" s="191"/>
      <c r="RMN95" s="191"/>
      <c r="RMO95" s="191"/>
      <c r="RMP95" s="191"/>
      <c r="RMQ95" s="191"/>
      <c r="RMR95" s="191"/>
      <c r="RMS95" s="191"/>
      <c r="RMT95" s="191"/>
      <c r="RMU95" s="191"/>
      <c r="RMV95" s="191"/>
      <c r="RMW95" s="191"/>
      <c r="RMX95" s="191"/>
      <c r="RMY95" s="191"/>
      <c r="RMZ95" s="191"/>
      <c r="RNA95" s="191"/>
      <c r="RNB95" s="191"/>
      <c r="RNC95" s="191"/>
      <c r="RND95" s="191"/>
      <c r="RNE95" s="191"/>
      <c r="RNF95" s="191"/>
      <c r="RNG95" s="191"/>
      <c r="RNH95" s="191"/>
      <c r="RNI95" s="191"/>
      <c r="RNJ95" s="191"/>
      <c r="RNK95" s="191"/>
      <c r="RNL95" s="191"/>
      <c r="RNM95" s="191"/>
      <c r="RNN95" s="191"/>
      <c r="RNO95" s="191"/>
      <c r="RNP95" s="191"/>
      <c r="RNQ95" s="191"/>
      <c r="RNR95" s="191"/>
      <c r="RNS95" s="191"/>
      <c r="RNT95" s="191"/>
      <c r="RNU95" s="191"/>
      <c r="RNV95" s="191"/>
      <c r="RNW95" s="191"/>
      <c r="RNX95" s="191"/>
      <c r="RNY95" s="191"/>
      <c r="RNZ95" s="191"/>
      <c r="ROA95" s="191"/>
      <c r="ROB95" s="191"/>
      <c r="ROC95" s="191"/>
      <c r="ROD95" s="191"/>
      <c r="ROE95" s="191"/>
      <c r="ROF95" s="191"/>
      <c r="ROG95" s="191"/>
      <c r="ROH95" s="191"/>
      <c r="ROI95" s="191"/>
      <c r="ROJ95" s="191"/>
      <c r="ROK95" s="191"/>
      <c r="ROL95" s="191"/>
      <c r="ROM95" s="191"/>
      <c r="RON95" s="191"/>
      <c r="ROO95" s="191"/>
      <c r="ROP95" s="191"/>
      <c r="ROQ95" s="191"/>
      <c r="ROR95" s="191"/>
      <c r="ROS95" s="191"/>
      <c r="ROT95" s="191"/>
      <c r="ROU95" s="191"/>
      <c r="ROV95" s="191"/>
      <c r="ROW95" s="191"/>
      <c r="ROX95" s="191"/>
      <c r="ROY95" s="191"/>
      <c r="ROZ95" s="191"/>
      <c r="RPA95" s="191"/>
      <c r="RPB95" s="191"/>
      <c r="RPC95" s="191"/>
      <c r="RPD95" s="191"/>
      <c r="RPE95" s="191"/>
      <c r="RPF95" s="191"/>
      <c r="RPG95" s="191"/>
      <c r="RPH95" s="191"/>
      <c r="RPI95" s="191"/>
      <c r="RPJ95" s="191"/>
      <c r="RPK95" s="191"/>
      <c r="RPL95" s="191"/>
      <c r="RPM95" s="191"/>
      <c r="RPN95" s="191"/>
      <c r="RPO95" s="191"/>
      <c r="RPP95" s="191"/>
      <c r="RPQ95" s="191"/>
      <c r="RPR95" s="191"/>
      <c r="RPS95" s="191"/>
      <c r="RPT95" s="191"/>
      <c r="RPU95" s="191"/>
      <c r="RPV95" s="191"/>
      <c r="RPW95" s="191"/>
      <c r="RPX95" s="191"/>
      <c r="RPY95" s="191"/>
      <c r="RPZ95" s="191"/>
      <c r="RQA95" s="191"/>
      <c r="RQB95" s="191"/>
      <c r="RQC95" s="191"/>
      <c r="RQD95" s="191"/>
      <c r="RQE95" s="191"/>
      <c r="RQF95" s="191"/>
      <c r="RQG95" s="191"/>
      <c r="RQH95" s="191"/>
      <c r="RQI95" s="191"/>
      <c r="RQJ95" s="191"/>
      <c r="RQK95" s="191"/>
      <c r="RQL95" s="191"/>
      <c r="RQM95" s="191"/>
      <c r="RQN95" s="191"/>
      <c r="RQO95" s="191"/>
      <c r="RQP95" s="191"/>
      <c r="RQQ95" s="191"/>
      <c r="RQR95" s="191"/>
      <c r="RQS95" s="191"/>
      <c r="RQT95" s="191"/>
      <c r="RQU95" s="191"/>
      <c r="RQV95" s="191"/>
      <c r="RQW95" s="191"/>
      <c r="RQX95" s="191"/>
      <c r="RQY95" s="191"/>
      <c r="RQZ95" s="191"/>
      <c r="RRA95" s="191"/>
      <c r="RRB95" s="191"/>
      <c r="RRC95" s="191"/>
      <c r="RRD95" s="191"/>
      <c r="RRE95" s="191"/>
      <c r="RRF95" s="191"/>
      <c r="RRG95" s="191"/>
      <c r="RRH95" s="191"/>
      <c r="RRI95" s="191"/>
      <c r="RRJ95" s="191"/>
      <c r="RRK95" s="191"/>
      <c r="RRL95" s="191"/>
      <c r="RRM95" s="191"/>
      <c r="RRN95" s="191"/>
      <c r="RRO95" s="191"/>
      <c r="RRP95" s="191"/>
      <c r="RRQ95" s="191"/>
      <c r="RRR95" s="191"/>
      <c r="RRS95" s="191"/>
      <c r="RRT95" s="191"/>
      <c r="RRU95" s="191"/>
      <c r="RRV95" s="191"/>
      <c r="RRW95" s="191"/>
      <c r="RRX95" s="191"/>
      <c r="RRY95" s="191"/>
      <c r="RRZ95" s="191"/>
      <c r="RSA95" s="191"/>
      <c r="RSB95" s="191"/>
      <c r="RSC95" s="191"/>
      <c r="RSD95" s="191"/>
      <c r="RSE95" s="191"/>
      <c r="RSF95" s="191"/>
      <c r="RSG95" s="191"/>
      <c r="RSH95" s="191"/>
      <c r="RSI95" s="191"/>
      <c r="RSJ95" s="191"/>
      <c r="RSK95" s="191"/>
      <c r="RSL95" s="191"/>
      <c r="RSM95" s="191"/>
      <c r="RSN95" s="191"/>
      <c r="RSO95" s="191"/>
      <c r="RSP95" s="191"/>
      <c r="RSQ95" s="191"/>
      <c r="RSR95" s="191"/>
      <c r="RSS95" s="191"/>
      <c r="RST95" s="191"/>
      <c r="RSU95" s="191"/>
      <c r="RSV95" s="191"/>
      <c r="RSW95" s="191"/>
      <c r="RSX95" s="191"/>
      <c r="RSY95" s="191"/>
      <c r="RSZ95" s="191"/>
      <c r="RTA95" s="191"/>
      <c r="RTB95" s="191"/>
      <c r="RTC95" s="191"/>
      <c r="RTD95" s="191"/>
      <c r="RTE95" s="191"/>
      <c r="RTF95" s="191"/>
      <c r="RTG95" s="191"/>
      <c r="RTH95" s="191"/>
      <c r="RTI95" s="191"/>
      <c r="RTJ95" s="191"/>
      <c r="RTK95" s="191"/>
      <c r="RTL95" s="191"/>
      <c r="RTM95" s="191"/>
      <c r="RTN95" s="191"/>
      <c r="RTO95" s="191"/>
      <c r="RTP95" s="191"/>
      <c r="RTQ95" s="191"/>
      <c r="RTR95" s="191"/>
      <c r="RTS95" s="191"/>
      <c r="RTT95" s="191"/>
      <c r="RTU95" s="191"/>
      <c r="RTV95" s="191"/>
      <c r="RTW95" s="191"/>
      <c r="RTX95" s="191"/>
      <c r="RTY95" s="191"/>
      <c r="RTZ95" s="191"/>
      <c r="RUA95" s="191"/>
      <c r="RUB95" s="191"/>
      <c r="RUC95" s="191"/>
      <c r="RUD95" s="191"/>
      <c r="RUE95" s="191"/>
      <c r="RUF95" s="191"/>
      <c r="RUG95" s="191"/>
      <c r="RUH95" s="191"/>
      <c r="RUI95" s="191"/>
      <c r="RUJ95" s="191"/>
      <c r="RUK95" s="191"/>
      <c r="RUL95" s="191"/>
      <c r="RUM95" s="191"/>
      <c r="RUN95" s="191"/>
      <c r="RUO95" s="191"/>
      <c r="RUP95" s="191"/>
      <c r="RUQ95" s="191"/>
      <c r="RUR95" s="191"/>
      <c r="RUS95" s="191"/>
      <c r="RUT95" s="191"/>
      <c r="RUU95" s="191"/>
      <c r="RUV95" s="191"/>
      <c r="RUW95" s="191"/>
      <c r="RUX95" s="191"/>
      <c r="RUY95" s="191"/>
      <c r="RUZ95" s="191"/>
      <c r="RVA95" s="191"/>
      <c r="RVB95" s="191"/>
      <c r="RVC95" s="191"/>
      <c r="RVD95" s="191"/>
      <c r="RVE95" s="191"/>
      <c r="RVF95" s="191"/>
      <c r="RVG95" s="191"/>
      <c r="RVH95" s="191"/>
      <c r="RVI95" s="191"/>
      <c r="RVJ95" s="191"/>
      <c r="RVK95" s="191"/>
      <c r="RVL95" s="191"/>
      <c r="RVM95" s="191"/>
      <c r="RVN95" s="191"/>
      <c r="RVO95" s="191"/>
      <c r="RVP95" s="191"/>
      <c r="RVQ95" s="191"/>
      <c r="RVR95" s="191"/>
      <c r="RVS95" s="191"/>
      <c r="RVT95" s="191"/>
      <c r="RVU95" s="191"/>
      <c r="RVV95" s="191"/>
      <c r="RVW95" s="191"/>
      <c r="RVX95" s="191"/>
      <c r="RVY95" s="191"/>
      <c r="RVZ95" s="191"/>
      <c r="RWA95" s="191"/>
      <c r="RWB95" s="191"/>
      <c r="RWC95" s="191"/>
      <c r="RWD95" s="191"/>
      <c r="RWE95" s="191"/>
      <c r="RWF95" s="191"/>
      <c r="RWG95" s="191"/>
      <c r="RWH95" s="191"/>
      <c r="RWI95" s="191"/>
      <c r="RWJ95" s="191"/>
      <c r="RWK95" s="191"/>
      <c r="RWL95" s="191"/>
      <c r="RWM95" s="191"/>
      <c r="RWN95" s="191"/>
      <c r="RWO95" s="191"/>
      <c r="RWP95" s="191"/>
      <c r="RWQ95" s="191"/>
      <c r="RWR95" s="191"/>
      <c r="RWS95" s="191"/>
      <c r="RWT95" s="191"/>
      <c r="RWU95" s="191"/>
      <c r="RWV95" s="191"/>
      <c r="RWW95" s="191"/>
      <c r="RWX95" s="191"/>
      <c r="RWY95" s="191"/>
      <c r="RWZ95" s="191"/>
      <c r="RXA95" s="191"/>
      <c r="RXB95" s="191"/>
      <c r="RXC95" s="191"/>
      <c r="RXD95" s="191"/>
      <c r="RXE95" s="191"/>
      <c r="RXF95" s="191"/>
      <c r="RXG95" s="191"/>
      <c r="RXH95" s="191"/>
      <c r="RXI95" s="191"/>
      <c r="RXJ95" s="191"/>
      <c r="RXK95" s="191"/>
      <c r="RXL95" s="191"/>
      <c r="RXM95" s="191"/>
      <c r="RXN95" s="191"/>
      <c r="RXO95" s="191"/>
      <c r="RXP95" s="191"/>
      <c r="RXQ95" s="191"/>
      <c r="RXR95" s="191"/>
      <c r="RXS95" s="191"/>
      <c r="RXT95" s="191"/>
      <c r="RXU95" s="191"/>
      <c r="RXV95" s="191"/>
      <c r="RXW95" s="191"/>
      <c r="RXX95" s="191"/>
      <c r="RXY95" s="191"/>
      <c r="RXZ95" s="191"/>
      <c r="RYA95" s="191"/>
      <c r="RYB95" s="191"/>
      <c r="RYC95" s="191"/>
      <c r="RYD95" s="191"/>
      <c r="RYE95" s="191"/>
      <c r="RYF95" s="191"/>
      <c r="RYG95" s="191"/>
      <c r="RYH95" s="191"/>
      <c r="RYI95" s="191"/>
      <c r="RYJ95" s="191"/>
      <c r="RYK95" s="191"/>
      <c r="RYL95" s="191"/>
      <c r="RYM95" s="191"/>
      <c r="RYN95" s="191"/>
      <c r="RYO95" s="191"/>
      <c r="RYP95" s="191"/>
      <c r="RYQ95" s="191"/>
      <c r="RYR95" s="191"/>
      <c r="RYS95" s="191"/>
      <c r="RYT95" s="191"/>
      <c r="RYU95" s="191"/>
      <c r="RYV95" s="191"/>
      <c r="RYW95" s="191"/>
      <c r="RYX95" s="191"/>
      <c r="RYY95" s="191"/>
      <c r="RYZ95" s="191"/>
      <c r="RZA95" s="191"/>
      <c r="RZB95" s="191"/>
      <c r="RZC95" s="191"/>
      <c r="RZD95" s="191"/>
      <c r="RZE95" s="191"/>
      <c r="RZF95" s="191"/>
      <c r="RZG95" s="191"/>
      <c r="RZH95" s="191"/>
      <c r="RZI95" s="191"/>
      <c r="RZJ95" s="191"/>
      <c r="RZK95" s="191"/>
      <c r="RZL95" s="191"/>
      <c r="RZM95" s="191"/>
      <c r="RZN95" s="191"/>
      <c r="RZO95" s="191"/>
      <c r="RZP95" s="191"/>
      <c r="RZQ95" s="191"/>
      <c r="RZR95" s="191"/>
      <c r="RZS95" s="191"/>
      <c r="RZT95" s="191"/>
      <c r="RZU95" s="191"/>
      <c r="RZV95" s="191"/>
      <c r="RZW95" s="191"/>
      <c r="RZX95" s="191"/>
      <c r="RZY95" s="191"/>
      <c r="RZZ95" s="191"/>
      <c r="SAA95" s="191"/>
      <c r="SAB95" s="191"/>
      <c r="SAC95" s="191"/>
      <c r="SAD95" s="191"/>
      <c r="SAE95" s="191"/>
      <c r="SAF95" s="191"/>
      <c r="SAG95" s="191"/>
      <c r="SAH95" s="191"/>
      <c r="SAI95" s="191"/>
      <c r="SAJ95" s="191"/>
      <c r="SAK95" s="191"/>
      <c r="SAL95" s="191"/>
      <c r="SAM95" s="191"/>
      <c r="SAN95" s="191"/>
      <c r="SAO95" s="191"/>
      <c r="SAP95" s="191"/>
      <c r="SAQ95" s="191"/>
      <c r="SAR95" s="191"/>
      <c r="SAS95" s="191"/>
      <c r="SAT95" s="191"/>
      <c r="SAU95" s="191"/>
      <c r="SAV95" s="191"/>
      <c r="SAW95" s="191"/>
      <c r="SAX95" s="191"/>
      <c r="SAY95" s="191"/>
      <c r="SAZ95" s="191"/>
      <c r="SBA95" s="191"/>
      <c r="SBB95" s="191"/>
      <c r="SBC95" s="191"/>
      <c r="SBD95" s="191"/>
      <c r="SBE95" s="191"/>
      <c r="SBF95" s="191"/>
      <c r="SBG95" s="191"/>
      <c r="SBH95" s="191"/>
      <c r="SBI95" s="191"/>
      <c r="SBJ95" s="191"/>
      <c r="SBK95" s="191"/>
      <c r="SBL95" s="191"/>
      <c r="SBM95" s="191"/>
      <c r="SBN95" s="191"/>
      <c r="SBO95" s="191"/>
      <c r="SBP95" s="191"/>
      <c r="SBQ95" s="191"/>
      <c r="SBR95" s="191"/>
      <c r="SBS95" s="191"/>
      <c r="SBT95" s="191"/>
      <c r="SBU95" s="191"/>
      <c r="SBV95" s="191"/>
      <c r="SBW95" s="191"/>
      <c r="SBX95" s="191"/>
      <c r="SBY95" s="191"/>
      <c r="SBZ95" s="191"/>
      <c r="SCA95" s="191"/>
      <c r="SCB95" s="191"/>
      <c r="SCC95" s="191"/>
      <c r="SCD95" s="191"/>
      <c r="SCE95" s="191"/>
      <c r="SCF95" s="191"/>
      <c r="SCG95" s="191"/>
      <c r="SCH95" s="191"/>
      <c r="SCI95" s="191"/>
      <c r="SCJ95" s="191"/>
      <c r="SCK95" s="191"/>
      <c r="SCL95" s="191"/>
      <c r="SCM95" s="191"/>
      <c r="SCN95" s="191"/>
      <c r="SCO95" s="191"/>
      <c r="SCP95" s="191"/>
      <c r="SCQ95" s="191"/>
      <c r="SCR95" s="191"/>
      <c r="SCS95" s="191"/>
      <c r="SCT95" s="191"/>
      <c r="SCU95" s="191"/>
      <c r="SCV95" s="191"/>
      <c r="SCW95" s="191"/>
      <c r="SCX95" s="191"/>
      <c r="SCY95" s="191"/>
      <c r="SCZ95" s="191"/>
      <c r="SDA95" s="191"/>
      <c r="SDB95" s="191"/>
      <c r="SDC95" s="191"/>
      <c r="SDD95" s="191"/>
      <c r="SDE95" s="191"/>
      <c r="SDF95" s="191"/>
      <c r="SDG95" s="191"/>
      <c r="SDH95" s="191"/>
      <c r="SDI95" s="191"/>
      <c r="SDJ95" s="191"/>
      <c r="SDK95" s="191"/>
      <c r="SDL95" s="191"/>
      <c r="SDM95" s="191"/>
      <c r="SDN95" s="191"/>
      <c r="SDO95" s="191"/>
      <c r="SDP95" s="191"/>
      <c r="SDQ95" s="191"/>
      <c r="SDR95" s="191"/>
      <c r="SDS95" s="191"/>
      <c r="SDT95" s="191"/>
      <c r="SDU95" s="191"/>
      <c r="SDV95" s="191"/>
      <c r="SDW95" s="191"/>
      <c r="SDX95" s="191"/>
      <c r="SDY95" s="191"/>
      <c r="SDZ95" s="191"/>
      <c r="SEA95" s="191"/>
      <c r="SEB95" s="191"/>
      <c r="SEC95" s="191"/>
      <c r="SED95" s="191"/>
      <c r="SEE95" s="191"/>
      <c r="SEF95" s="191"/>
      <c r="SEG95" s="191"/>
      <c r="SEH95" s="191"/>
      <c r="SEI95" s="191"/>
      <c r="SEJ95" s="191"/>
      <c r="SEK95" s="191"/>
      <c r="SEL95" s="191"/>
      <c r="SEM95" s="191"/>
      <c r="SEN95" s="191"/>
      <c r="SEO95" s="191"/>
      <c r="SEP95" s="191"/>
      <c r="SEQ95" s="191"/>
      <c r="SER95" s="191"/>
      <c r="SES95" s="191"/>
      <c r="SET95" s="191"/>
      <c r="SEU95" s="191"/>
      <c r="SEV95" s="191"/>
      <c r="SEW95" s="191"/>
      <c r="SEX95" s="191"/>
      <c r="SEY95" s="191"/>
      <c r="SEZ95" s="191"/>
      <c r="SFA95" s="191"/>
      <c r="SFB95" s="191"/>
      <c r="SFC95" s="191"/>
      <c r="SFD95" s="191"/>
      <c r="SFE95" s="191"/>
      <c r="SFF95" s="191"/>
      <c r="SFG95" s="191"/>
      <c r="SFH95" s="191"/>
      <c r="SFI95" s="191"/>
      <c r="SFJ95" s="191"/>
      <c r="SFK95" s="191"/>
      <c r="SFL95" s="191"/>
      <c r="SFM95" s="191"/>
      <c r="SFN95" s="191"/>
      <c r="SFO95" s="191"/>
      <c r="SFP95" s="191"/>
      <c r="SFQ95" s="191"/>
      <c r="SFR95" s="191"/>
      <c r="SFS95" s="191"/>
      <c r="SFT95" s="191"/>
      <c r="SFU95" s="191"/>
      <c r="SFV95" s="191"/>
      <c r="SFW95" s="191"/>
      <c r="SFX95" s="191"/>
      <c r="SFY95" s="191"/>
      <c r="SFZ95" s="191"/>
      <c r="SGA95" s="191"/>
      <c r="SGB95" s="191"/>
      <c r="SGC95" s="191"/>
      <c r="SGD95" s="191"/>
      <c r="SGE95" s="191"/>
      <c r="SGF95" s="191"/>
      <c r="SGG95" s="191"/>
      <c r="SGH95" s="191"/>
      <c r="SGI95" s="191"/>
      <c r="SGJ95" s="191"/>
      <c r="SGK95" s="191"/>
      <c r="SGL95" s="191"/>
      <c r="SGM95" s="191"/>
      <c r="SGN95" s="191"/>
      <c r="SGO95" s="191"/>
      <c r="SGP95" s="191"/>
      <c r="SGQ95" s="191"/>
      <c r="SGR95" s="191"/>
      <c r="SGS95" s="191"/>
      <c r="SGT95" s="191"/>
      <c r="SGU95" s="191"/>
      <c r="SGV95" s="191"/>
      <c r="SGW95" s="191"/>
      <c r="SGX95" s="191"/>
      <c r="SGY95" s="191"/>
      <c r="SGZ95" s="191"/>
      <c r="SHA95" s="191"/>
      <c r="SHB95" s="191"/>
      <c r="SHC95" s="191"/>
      <c r="SHD95" s="191"/>
      <c r="SHE95" s="191"/>
      <c r="SHF95" s="191"/>
      <c r="SHG95" s="191"/>
      <c r="SHH95" s="191"/>
      <c r="SHI95" s="191"/>
      <c r="SHJ95" s="191"/>
      <c r="SHK95" s="191"/>
      <c r="SHL95" s="191"/>
      <c r="SHM95" s="191"/>
      <c r="SHN95" s="191"/>
      <c r="SHO95" s="191"/>
      <c r="SHP95" s="191"/>
      <c r="SHQ95" s="191"/>
      <c r="SHR95" s="191"/>
      <c r="SHS95" s="191"/>
      <c r="SHT95" s="191"/>
      <c r="SHU95" s="191"/>
      <c r="SHV95" s="191"/>
      <c r="SHW95" s="191"/>
      <c r="SHX95" s="191"/>
      <c r="SHY95" s="191"/>
      <c r="SHZ95" s="191"/>
      <c r="SIA95" s="191"/>
      <c r="SIB95" s="191"/>
      <c r="SIC95" s="191"/>
      <c r="SID95" s="191"/>
      <c r="SIE95" s="191"/>
      <c r="SIF95" s="191"/>
      <c r="SIG95" s="191"/>
      <c r="SIH95" s="191"/>
      <c r="SII95" s="191"/>
      <c r="SIJ95" s="191"/>
      <c r="SIK95" s="191"/>
      <c r="SIL95" s="191"/>
      <c r="SIM95" s="191"/>
      <c r="SIN95" s="191"/>
      <c r="SIO95" s="191"/>
      <c r="SIP95" s="191"/>
      <c r="SIQ95" s="191"/>
      <c r="SIR95" s="191"/>
      <c r="SIS95" s="191"/>
      <c r="SIT95" s="191"/>
      <c r="SIU95" s="191"/>
      <c r="SIV95" s="191"/>
      <c r="SIW95" s="191"/>
      <c r="SIX95" s="191"/>
      <c r="SIY95" s="191"/>
      <c r="SIZ95" s="191"/>
      <c r="SJA95" s="191"/>
      <c r="SJB95" s="191"/>
      <c r="SJC95" s="191"/>
      <c r="SJD95" s="191"/>
      <c r="SJE95" s="191"/>
      <c r="SJF95" s="191"/>
      <c r="SJG95" s="191"/>
      <c r="SJH95" s="191"/>
      <c r="SJI95" s="191"/>
      <c r="SJJ95" s="191"/>
      <c r="SJK95" s="191"/>
      <c r="SJL95" s="191"/>
      <c r="SJM95" s="191"/>
      <c r="SJN95" s="191"/>
      <c r="SJO95" s="191"/>
      <c r="SJP95" s="191"/>
      <c r="SJQ95" s="191"/>
      <c r="SJR95" s="191"/>
      <c r="SJS95" s="191"/>
      <c r="SJT95" s="191"/>
      <c r="SJU95" s="191"/>
      <c r="SJV95" s="191"/>
      <c r="SJW95" s="191"/>
      <c r="SJX95" s="191"/>
      <c r="SJY95" s="191"/>
      <c r="SJZ95" s="191"/>
      <c r="SKA95" s="191"/>
      <c r="SKB95" s="191"/>
      <c r="SKC95" s="191"/>
      <c r="SKD95" s="191"/>
      <c r="SKE95" s="191"/>
      <c r="SKF95" s="191"/>
      <c r="SKG95" s="191"/>
      <c r="SKH95" s="191"/>
      <c r="SKI95" s="191"/>
      <c r="SKJ95" s="191"/>
      <c r="SKK95" s="191"/>
      <c r="SKL95" s="191"/>
      <c r="SKM95" s="191"/>
      <c r="SKN95" s="191"/>
      <c r="SKO95" s="191"/>
      <c r="SKP95" s="191"/>
      <c r="SKQ95" s="191"/>
      <c r="SKR95" s="191"/>
      <c r="SKS95" s="191"/>
      <c r="SKT95" s="191"/>
      <c r="SKU95" s="191"/>
      <c r="SKV95" s="191"/>
      <c r="SKW95" s="191"/>
      <c r="SKX95" s="191"/>
      <c r="SKY95" s="191"/>
      <c r="SKZ95" s="191"/>
      <c r="SLA95" s="191"/>
      <c r="SLB95" s="191"/>
      <c r="SLC95" s="191"/>
      <c r="SLD95" s="191"/>
      <c r="SLE95" s="191"/>
      <c r="SLF95" s="191"/>
      <c r="SLG95" s="191"/>
      <c r="SLH95" s="191"/>
      <c r="SLI95" s="191"/>
      <c r="SLJ95" s="191"/>
      <c r="SLK95" s="191"/>
      <c r="SLL95" s="191"/>
      <c r="SLM95" s="191"/>
      <c r="SLN95" s="191"/>
      <c r="SLO95" s="191"/>
      <c r="SLP95" s="191"/>
      <c r="SLQ95" s="191"/>
      <c r="SLR95" s="191"/>
      <c r="SLS95" s="191"/>
      <c r="SLT95" s="191"/>
      <c r="SLU95" s="191"/>
      <c r="SLV95" s="191"/>
      <c r="SLW95" s="191"/>
      <c r="SLX95" s="191"/>
      <c r="SLY95" s="191"/>
      <c r="SLZ95" s="191"/>
      <c r="SMA95" s="191"/>
      <c r="SMB95" s="191"/>
      <c r="SMC95" s="191"/>
      <c r="SMD95" s="191"/>
      <c r="SME95" s="191"/>
      <c r="SMF95" s="191"/>
      <c r="SMG95" s="191"/>
      <c r="SMH95" s="191"/>
      <c r="SMI95" s="191"/>
      <c r="SMJ95" s="191"/>
      <c r="SMK95" s="191"/>
      <c r="SML95" s="191"/>
      <c r="SMM95" s="191"/>
      <c r="SMN95" s="191"/>
      <c r="SMO95" s="191"/>
      <c r="SMP95" s="191"/>
      <c r="SMQ95" s="191"/>
      <c r="SMR95" s="191"/>
      <c r="SMS95" s="191"/>
      <c r="SMT95" s="191"/>
      <c r="SMU95" s="191"/>
      <c r="SMV95" s="191"/>
      <c r="SMW95" s="191"/>
      <c r="SMX95" s="191"/>
      <c r="SMY95" s="191"/>
      <c r="SMZ95" s="191"/>
      <c r="SNA95" s="191"/>
      <c r="SNB95" s="191"/>
      <c r="SNC95" s="191"/>
      <c r="SND95" s="191"/>
      <c r="SNE95" s="191"/>
      <c r="SNF95" s="191"/>
      <c r="SNG95" s="191"/>
      <c r="SNH95" s="191"/>
      <c r="SNI95" s="191"/>
      <c r="SNJ95" s="191"/>
      <c r="SNK95" s="191"/>
      <c r="SNL95" s="191"/>
      <c r="SNM95" s="191"/>
      <c r="SNN95" s="191"/>
      <c r="SNO95" s="191"/>
      <c r="SNP95" s="191"/>
      <c r="SNQ95" s="191"/>
      <c r="SNR95" s="191"/>
      <c r="SNS95" s="191"/>
      <c r="SNT95" s="191"/>
      <c r="SNU95" s="191"/>
      <c r="SNV95" s="191"/>
      <c r="SNW95" s="191"/>
      <c r="SNX95" s="191"/>
      <c r="SNY95" s="191"/>
      <c r="SNZ95" s="191"/>
      <c r="SOA95" s="191"/>
      <c r="SOB95" s="191"/>
      <c r="SOC95" s="191"/>
      <c r="SOD95" s="191"/>
      <c r="SOE95" s="191"/>
      <c r="SOF95" s="191"/>
      <c r="SOG95" s="191"/>
      <c r="SOH95" s="191"/>
      <c r="SOI95" s="191"/>
      <c r="SOJ95" s="191"/>
      <c r="SOK95" s="191"/>
      <c r="SOL95" s="191"/>
      <c r="SOM95" s="191"/>
      <c r="SON95" s="191"/>
      <c r="SOO95" s="191"/>
      <c r="SOP95" s="191"/>
      <c r="SOQ95" s="191"/>
      <c r="SOR95" s="191"/>
      <c r="SOS95" s="191"/>
      <c r="SOT95" s="191"/>
      <c r="SOU95" s="191"/>
      <c r="SOV95" s="191"/>
      <c r="SOW95" s="191"/>
      <c r="SOX95" s="191"/>
      <c r="SOY95" s="191"/>
      <c r="SOZ95" s="191"/>
      <c r="SPA95" s="191"/>
      <c r="SPB95" s="191"/>
      <c r="SPC95" s="191"/>
      <c r="SPD95" s="191"/>
      <c r="SPE95" s="191"/>
      <c r="SPF95" s="191"/>
      <c r="SPG95" s="191"/>
      <c r="SPH95" s="191"/>
      <c r="SPI95" s="191"/>
      <c r="SPJ95" s="191"/>
      <c r="SPK95" s="191"/>
      <c r="SPL95" s="191"/>
      <c r="SPM95" s="191"/>
      <c r="SPN95" s="191"/>
      <c r="SPO95" s="191"/>
      <c r="SPP95" s="191"/>
      <c r="SPQ95" s="191"/>
      <c r="SPR95" s="191"/>
      <c r="SPS95" s="191"/>
      <c r="SPT95" s="191"/>
      <c r="SPU95" s="191"/>
      <c r="SPV95" s="191"/>
      <c r="SPW95" s="191"/>
      <c r="SPX95" s="191"/>
      <c r="SPY95" s="191"/>
      <c r="SPZ95" s="191"/>
      <c r="SQA95" s="191"/>
      <c r="SQB95" s="191"/>
      <c r="SQC95" s="191"/>
      <c r="SQD95" s="191"/>
      <c r="SQE95" s="191"/>
      <c r="SQF95" s="191"/>
      <c r="SQG95" s="191"/>
      <c r="SQH95" s="191"/>
      <c r="SQI95" s="191"/>
      <c r="SQJ95" s="191"/>
      <c r="SQK95" s="191"/>
      <c r="SQL95" s="191"/>
      <c r="SQM95" s="191"/>
      <c r="SQN95" s="191"/>
      <c r="SQO95" s="191"/>
      <c r="SQP95" s="191"/>
      <c r="SQQ95" s="191"/>
      <c r="SQR95" s="191"/>
      <c r="SQS95" s="191"/>
      <c r="SQT95" s="191"/>
      <c r="SQU95" s="191"/>
      <c r="SQV95" s="191"/>
      <c r="SQW95" s="191"/>
      <c r="SQX95" s="191"/>
      <c r="SQY95" s="191"/>
      <c r="SQZ95" s="191"/>
      <c r="SRA95" s="191"/>
      <c r="SRB95" s="191"/>
      <c r="SRC95" s="191"/>
      <c r="SRD95" s="191"/>
      <c r="SRE95" s="191"/>
      <c r="SRF95" s="191"/>
      <c r="SRG95" s="191"/>
      <c r="SRH95" s="191"/>
      <c r="SRI95" s="191"/>
      <c r="SRJ95" s="191"/>
      <c r="SRK95" s="191"/>
      <c r="SRL95" s="191"/>
      <c r="SRM95" s="191"/>
      <c r="SRN95" s="191"/>
      <c r="SRO95" s="191"/>
      <c r="SRP95" s="191"/>
      <c r="SRQ95" s="191"/>
      <c r="SRR95" s="191"/>
      <c r="SRS95" s="191"/>
      <c r="SRT95" s="191"/>
      <c r="SRU95" s="191"/>
      <c r="SRV95" s="191"/>
      <c r="SRW95" s="191"/>
      <c r="SRX95" s="191"/>
      <c r="SRY95" s="191"/>
      <c r="SRZ95" s="191"/>
      <c r="SSA95" s="191"/>
      <c r="SSB95" s="191"/>
      <c r="SSC95" s="191"/>
      <c r="SSD95" s="191"/>
      <c r="SSE95" s="191"/>
      <c r="SSF95" s="191"/>
      <c r="SSG95" s="191"/>
      <c r="SSH95" s="191"/>
      <c r="SSI95" s="191"/>
      <c r="SSJ95" s="191"/>
      <c r="SSK95" s="191"/>
      <c r="SSL95" s="191"/>
      <c r="SSM95" s="191"/>
      <c r="SSN95" s="191"/>
      <c r="SSO95" s="191"/>
      <c r="SSP95" s="191"/>
      <c r="SSQ95" s="191"/>
      <c r="SSR95" s="191"/>
      <c r="SSS95" s="191"/>
      <c r="SST95" s="191"/>
      <c r="SSU95" s="191"/>
      <c r="SSV95" s="191"/>
      <c r="SSW95" s="191"/>
      <c r="SSX95" s="191"/>
      <c r="SSY95" s="191"/>
      <c r="SSZ95" s="191"/>
      <c r="STA95" s="191"/>
      <c r="STB95" s="191"/>
      <c r="STC95" s="191"/>
      <c r="STD95" s="191"/>
      <c r="STE95" s="191"/>
      <c r="STF95" s="191"/>
      <c r="STG95" s="191"/>
      <c r="STH95" s="191"/>
      <c r="STI95" s="191"/>
      <c r="STJ95" s="191"/>
      <c r="STK95" s="191"/>
      <c r="STL95" s="191"/>
      <c r="STM95" s="191"/>
      <c r="STN95" s="191"/>
      <c r="STO95" s="191"/>
      <c r="STP95" s="191"/>
      <c r="STQ95" s="191"/>
      <c r="STR95" s="191"/>
      <c r="STS95" s="191"/>
      <c r="STT95" s="191"/>
      <c r="STU95" s="191"/>
      <c r="STV95" s="191"/>
      <c r="STW95" s="191"/>
      <c r="STX95" s="191"/>
      <c r="STY95" s="191"/>
      <c r="STZ95" s="191"/>
      <c r="SUA95" s="191"/>
      <c r="SUB95" s="191"/>
      <c r="SUC95" s="191"/>
      <c r="SUD95" s="191"/>
      <c r="SUE95" s="191"/>
      <c r="SUF95" s="191"/>
      <c r="SUG95" s="191"/>
      <c r="SUH95" s="191"/>
      <c r="SUI95" s="191"/>
      <c r="SUJ95" s="191"/>
      <c r="SUK95" s="191"/>
      <c r="SUL95" s="191"/>
      <c r="SUM95" s="191"/>
      <c r="SUN95" s="191"/>
      <c r="SUO95" s="191"/>
      <c r="SUP95" s="191"/>
      <c r="SUQ95" s="191"/>
      <c r="SUR95" s="191"/>
      <c r="SUS95" s="191"/>
      <c r="SUT95" s="191"/>
      <c r="SUU95" s="191"/>
      <c r="SUV95" s="191"/>
      <c r="SUW95" s="191"/>
      <c r="SUX95" s="191"/>
      <c r="SUY95" s="191"/>
      <c r="SUZ95" s="191"/>
      <c r="SVA95" s="191"/>
      <c r="SVB95" s="191"/>
      <c r="SVC95" s="191"/>
      <c r="SVD95" s="191"/>
      <c r="SVE95" s="191"/>
      <c r="SVF95" s="191"/>
      <c r="SVG95" s="191"/>
      <c r="SVH95" s="191"/>
      <c r="SVI95" s="191"/>
      <c r="SVJ95" s="191"/>
      <c r="SVK95" s="191"/>
      <c r="SVL95" s="191"/>
      <c r="SVM95" s="191"/>
      <c r="SVN95" s="191"/>
      <c r="SVO95" s="191"/>
      <c r="SVP95" s="191"/>
      <c r="SVQ95" s="191"/>
      <c r="SVR95" s="191"/>
      <c r="SVS95" s="191"/>
      <c r="SVT95" s="191"/>
      <c r="SVU95" s="191"/>
      <c r="SVV95" s="191"/>
      <c r="SVW95" s="191"/>
      <c r="SVX95" s="191"/>
      <c r="SVY95" s="191"/>
      <c r="SVZ95" s="191"/>
      <c r="SWA95" s="191"/>
      <c r="SWB95" s="191"/>
      <c r="SWC95" s="191"/>
      <c r="SWD95" s="191"/>
      <c r="SWE95" s="191"/>
      <c r="SWF95" s="191"/>
      <c r="SWG95" s="191"/>
      <c r="SWH95" s="191"/>
      <c r="SWI95" s="191"/>
      <c r="SWJ95" s="191"/>
      <c r="SWK95" s="191"/>
      <c r="SWL95" s="191"/>
      <c r="SWM95" s="191"/>
      <c r="SWN95" s="191"/>
      <c r="SWO95" s="191"/>
      <c r="SWP95" s="191"/>
      <c r="SWQ95" s="191"/>
      <c r="SWR95" s="191"/>
      <c r="SWS95" s="191"/>
      <c r="SWT95" s="191"/>
      <c r="SWU95" s="191"/>
      <c r="SWV95" s="191"/>
      <c r="SWW95" s="191"/>
      <c r="SWX95" s="191"/>
      <c r="SWY95" s="191"/>
      <c r="SWZ95" s="191"/>
      <c r="SXA95" s="191"/>
      <c r="SXB95" s="191"/>
      <c r="SXC95" s="191"/>
      <c r="SXD95" s="191"/>
      <c r="SXE95" s="191"/>
      <c r="SXF95" s="191"/>
      <c r="SXG95" s="191"/>
      <c r="SXH95" s="191"/>
      <c r="SXI95" s="191"/>
      <c r="SXJ95" s="191"/>
      <c r="SXK95" s="191"/>
      <c r="SXL95" s="191"/>
      <c r="SXM95" s="191"/>
      <c r="SXN95" s="191"/>
      <c r="SXO95" s="191"/>
      <c r="SXP95" s="191"/>
      <c r="SXQ95" s="191"/>
      <c r="SXR95" s="191"/>
      <c r="SXS95" s="191"/>
      <c r="SXT95" s="191"/>
      <c r="SXU95" s="191"/>
      <c r="SXV95" s="191"/>
      <c r="SXW95" s="191"/>
      <c r="SXX95" s="191"/>
      <c r="SXY95" s="191"/>
      <c r="SXZ95" s="191"/>
      <c r="SYA95" s="191"/>
      <c r="SYB95" s="191"/>
      <c r="SYC95" s="191"/>
      <c r="SYD95" s="191"/>
      <c r="SYE95" s="191"/>
      <c r="SYF95" s="191"/>
      <c r="SYG95" s="191"/>
      <c r="SYH95" s="191"/>
      <c r="SYI95" s="191"/>
      <c r="SYJ95" s="191"/>
      <c r="SYK95" s="191"/>
      <c r="SYL95" s="191"/>
      <c r="SYM95" s="191"/>
      <c r="SYN95" s="191"/>
      <c r="SYO95" s="191"/>
      <c r="SYP95" s="191"/>
      <c r="SYQ95" s="191"/>
      <c r="SYR95" s="191"/>
      <c r="SYS95" s="191"/>
      <c r="SYT95" s="191"/>
      <c r="SYU95" s="191"/>
      <c r="SYV95" s="191"/>
      <c r="SYW95" s="191"/>
      <c r="SYX95" s="191"/>
      <c r="SYY95" s="191"/>
      <c r="SYZ95" s="191"/>
      <c r="SZA95" s="191"/>
      <c r="SZB95" s="191"/>
      <c r="SZC95" s="191"/>
      <c r="SZD95" s="191"/>
      <c r="SZE95" s="191"/>
      <c r="SZF95" s="191"/>
      <c r="SZG95" s="191"/>
      <c r="SZH95" s="191"/>
      <c r="SZI95" s="191"/>
      <c r="SZJ95" s="191"/>
      <c r="SZK95" s="191"/>
      <c r="SZL95" s="191"/>
      <c r="SZM95" s="191"/>
      <c r="SZN95" s="191"/>
      <c r="SZO95" s="191"/>
      <c r="SZP95" s="191"/>
      <c r="SZQ95" s="191"/>
      <c r="SZR95" s="191"/>
      <c r="SZS95" s="191"/>
      <c r="SZT95" s="191"/>
      <c r="SZU95" s="191"/>
      <c r="SZV95" s="191"/>
      <c r="SZW95" s="191"/>
      <c r="SZX95" s="191"/>
      <c r="SZY95" s="191"/>
      <c r="SZZ95" s="191"/>
      <c r="TAA95" s="191"/>
      <c r="TAB95" s="191"/>
      <c r="TAC95" s="191"/>
      <c r="TAD95" s="191"/>
      <c r="TAE95" s="191"/>
      <c r="TAF95" s="191"/>
      <c r="TAG95" s="191"/>
      <c r="TAH95" s="191"/>
      <c r="TAI95" s="191"/>
      <c r="TAJ95" s="191"/>
      <c r="TAK95" s="191"/>
      <c r="TAL95" s="191"/>
      <c r="TAM95" s="191"/>
      <c r="TAN95" s="191"/>
      <c r="TAO95" s="191"/>
      <c r="TAP95" s="191"/>
      <c r="TAQ95" s="191"/>
      <c r="TAR95" s="191"/>
      <c r="TAS95" s="191"/>
      <c r="TAT95" s="191"/>
      <c r="TAU95" s="191"/>
      <c r="TAV95" s="191"/>
      <c r="TAW95" s="191"/>
      <c r="TAX95" s="191"/>
      <c r="TAY95" s="191"/>
      <c r="TAZ95" s="191"/>
      <c r="TBA95" s="191"/>
      <c r="TBB95" s="191"/>
      <c r="TBC95" s="191"/>
      <c r="TBD95" s="191"/>
      <c r="TBE95" s="191"/>
      <c r="TBF95" s="191"/>
      <c r="TBG95" s="191"/>
      <c r="TBH95" s="191"/>
      <c r="TBI95" s="191"/>
      <c r="TBJ95" s="191"/>
      <c r="TBK95" s="191"/>
      <c r="TBL95" s="191"/>
      <c r="TBM95" s="191"/>
      <c r="TBN95" s="191"/>
      <c r="TBO95" s="191"/>
      <c r="TBP95" s="191"/>
      <c r="TBQ95" s="191"/>
      <c r="TBR95" s="191"/>
      <c r="TBS95" s="191"/>
      <c r="TBT95" s="191"/>
      <c r="TBU95" s="191"/>
      <c r="TBV95" s="191"/>
      <c r="TBW95" s="191"/>
      <c r="TBX95" s="191"/>
      <c r="TBY95" s="191"/>
      <c r="TBZ95" s="191"/>
      <c r="TCA95" s="191"/>
      <c r="TCB95" s="191"/>
      <c r="TCC95" s="191"/>
      <c r="TCD95" s="191"/>
      <c r="TCE95" s="191"/>
      <c r="TCF95" s="191"/>
      <c r="TCG95" s="191"/>
      <c r="TCH95" s="191"/>
      <c r="TCI95" s="191"/>
      <c r="TCJ95" s="191"/>
      <c r="TCK95" s="191"/>
      <c r="TCL95" s="191"/>
      <c r="TCM95" s="191"/>
      <c r="TCN95" s="191"/>
      <c r="TCO95" s="191"/>
      <c r="TCP95" s="191"/>
      <c r="TCQ95" s="191"/>
      <c r="TCR95" s="191"/>
      <c r="TCS95" s="191"/>
      <c r="TCT95" s="191"/>
      <c r="TCU95" s="191"/>
      <c r="TCV95" s="191"/>
      <c r="TCW95" s="191"/>
      <c r="TCX95" s="191"/>
      <c r="TCY95" s="191"/>
      <c r="TCZ95" s="191"/>
      <c r="TDA95" s="191"/>
      <c r="TDB95" s="191"/>
      <c r="TDC95" s="191"/>
      <c r="TDD95" s="191"/>
      <c r="TDE95" s="191"/>
      <c r="TDF95" s="191"/>
      <c r="TDG95" s="191"/>
      <c r="TDH95" s="191"/>
      <c r="TDI95" s="191"/>
      <c r="TDJ95" s="191"/>
      <c r="TDK95" s="191"/>
      <c r="TDL95" s="191"/>
      <c r="TDM95" s="191"/>
      <c r="TDN95" s="191"/>
      <c r="TDO95" s="191"/>
      <c r="TDP95" s="191"/>
      <c r="TDQ95" s="191"/>
      <c r="TDR95" s="191"/>
      <c r="TDS95" s="191"/>
      <c r="TDT95" s="191"/>
      <c r="TDU95" s="191"/>
      <c r="TDV95" s="191"/>
      <c r="TDW95" s="191"/>
      <c r="TDX95" s="191"/>
      <c r="TDY95" s="191"/>
      <c r="TDZ95" s="191"/>
      <c r="TEA95" s="191"/>
      <c r="TEB95" s="191"/>
      <c r="TEC95" s="191"/>
      <c r="TED95" s="191"/>
      <c r="TEE95" s="191"/>
      <c r="TEF95" s="191"/>
      <c r="TEG95" s="191"/>
      <c r="TEH95" s="191"/>
      <c r="TEI95" s="191"/>
      <c r="TEJ95" s="191"/>
      <c r="TEK95" s="191"/>
      <c r="TEL95" s="191"/>
      <c r="TEM95" s="191"/>
      <c r="TEN95" s="191"/>
      <c r="TEO95" s="191"/>
      <c r="TEP95" s="191"/>
      <c r="TEQ95" s="191"/>
      <c r="TER95" s="191"/>
      <c r="TES95" s="191"/>
      <c r="TET95" s="191"/>
      <c r="TEU95" s="191"/>
      <c r="TEV95" s="191"/>
      <c r="TEW95" s="191"/>
      <c r="TEX95" s="191"/>
      <c r="TEY95" s="191"/>
      <c r="TEZ95" s="191"/>
      <c r="TFA95" s="191"/>
      <c r="TFB95" s="191"/>
      <c r="TFC95" s="191"/>
      <c r="TFD95" s="191"/>
      <c r="TFE95" s="191"/>
      <c r="TFF95" s="191"/>
      <c r="TFG95" s="191"/>
      <c r="TFH95" s="191"/>
      <c r="TFI95" s="191"/>
      <c r="TFJ95" s="191"/>
      <c r="TFK95" s="191"/>
      <c r="TFL95" s="191"/>
      <c r="TFM95" s="191"/>
      <c r="TFN95" s="191"/>
      <c r="TFO95" s="191"/>
      <c r="TFP95" s="191"/>
      <c r="TFQ95" s="191"/>
      <c r="TFR95" s="191"/>
      <c r="TFS95" s="191"/>
      <c r="TFT95" s="191"/>
      <c r="TFU95" s="191"/>
      <c r="TFV95" s="191"/>
      <c r="TFW95" s="191"/>
      <c r="TFX95" s="191"/>
      <c r="TFY95" s="191"/>
      <c r="TFZ95" s="191"/>
      <c r="TGA95" s="191"/>
      <c r="TGB95" s="191"/>
      <c r="TGC95" s="191"/>
      <c r="TGD95" s="191"/>
      <c r="TGE95" s="191"/>
      <c r="TGF95" s="191"/>
      <c r="TGG95" s="191"/>
      <c r="TGH95" s="191"/>
      <c r="TGI95" s="191"/>
      <c r="TGJ95" s="191"/>
      <c r="TGK95" s="191"/>
      <c r="TGL95" s="191"/>
      <c r="TGM95" s="191"/>
      <c r="TGN95" s="191"/>
      <c r="TGO95" s="191"/>
      <c r="TGP95" s="191"/>
      <c r="TGQ95" s="191"/>
      <c r="TGR95" s="191"/>
      <c r="TGS95" s="191"/>
      <c r="TGT95" s="191"/>
      <c r="TGU95" s="191"/>
      <c r="TGV95" s="191"/>
      <c r="TGW95" s="191"/>
      <c r="TGX95" s="191"/>
      <c r="TGY95" s="191"/>
      <c r="TGZ95" s="191"/>
      <c r="THA95" s="191"/>
      <c r="THB95" s="191"/>
      <c r="THC95" s="191"/>
      <c r="THD95" s="191"/>
      <c r="THE95" s="191"/>
      <c r="THF95" s="191"/>
      <c r="THG95" s="191"/>
      <c r="THH95" s="191"/>
      <c r="THI95" s="191"/>
      <c r="THJ95" s="191"/>
      <c r="THK95" s="191"/>
      <c r="THL95" s="191"/>
      <c r="THM95" s="191"/>
      <c r="THN95" s="191"/>
      <c r="THO95" s="191"/>
      <c r="THP95" s="191"/>
      <c r="THQ95" s="191"/>
      <c r="THR95" s="191"/>
      <c r="THS95" s="191"/>
      <c r="THT95" s="191"/>
      <c r="THU95" s="191"/>
      <c r="THV95" s="191"/>
      <c r="THW95" s="191"/>
      <c r="THX95" s="191"/>
      <c r="THY95" s="191"/>
      <c r="THZ95" s="191"/>
      <c r="TIA95" s="191"/>
      <c r="TIB95" s="191"/>
      <c r="TIC95" s="191"/>
      <c r="TID95" s="191"/>
      <c r="TIE95" s="191"/>
      <c r="TIF95" s="191"/>
      <c r="TIG95" s="191"/>
      <c r="TIH95" s="191"/>
      <c r="TII95" s="191"/>
      <c r="TIJ95" s="191"/>
      <c r="TIK95" s="191"/>
      <c r="TIL95" s="191"/>
      <c r="TIM95" s="191"/>
      <c r="TIN95" s="191"/>
      <c r="TIO95" s="191"/>
      <c r="TIP95" s="191"/>
      <c r="TIQ95" s="191"/>
      <c r="TIR95" s="191"/>
      <c r="TIS95" s="191"/>
      <c r="TIT95" s="191"/>
      <c r="TIU95" s="191"/>
      <c r="TIV95" s="191"/>
      <c r="TIW95" s="191"/>
      <c r="TIX95" s="191"/>
      <c r="TIY95" s="191"/>
      <c r="TIZ95" s="191"/>
      <c r="TJA95" s="191"/>
      <c r="TJB95" s="191"/>
      <c r="TJC95" s="191"/>
      <c r="TJD95" s="191"/>
      <c r="TJE95" s="191"/>
      <c r="TJF95" s="191"/>
      <c r="TJG95" s="191"/>
      <c r="TJH95" s="191"/>
      <c r="TJI95" s="191"/>
      <c r="TJJ95" s="191"/>
      <c r="TJK95" s="191"/>
      <c r="TJL95" s="191"/>
      <c r="TJM95" s="191"/>
      <c r="TJN95" s="191"/>
      <c r="TJO95" s="191"/>
      <c r="TJP95" s="191"/>
      <c r="TJQ95" s="191"/>
      <c r="TJR95" s="191"/>
      <c r="TJS95" s="191"/>
      <c r="TJT95" s="191"/>
      <c r="TJU95" s="191"/>
      <c r="TJV95" s="191"/>
      <c r="TJW95" s="191"/>
      <c r="TJX95" s="191"/>
      <c r="TJY95" s="191"/>
      <c r="TJZ95" s="191"/>
      <c r="TKA95" s="191"/>
      <c r="TKB95" s="191"/>
      <c r="TKC95" s="191"/>
      <c r="TKD95" s="191"/>
      <c r="TKE95" s="191"/>
      <c r="TKF95" s="191"/>
      <c r="TKG95" s="191"/>
      <c r="TKH95" s="191"/>
      <c r="TKI95" s="191"/>
      <c r="TKJ95" s="191"/>
      <c r="TKK95" s="191"/>
      <c r="TKL95" s="191"/>
      <c r="TKM95" s="191"/>
      <c r="TKN95" s="191"/>
      <c r="TKO95" s="191"/>
      <c r="TKP95" s="191"/>
      <c r="TKQ95" s="191"/>
      <c r="TKR95" s="191"/>
      <c r="TKS95" s="191"/>
      <c r="TKT95" s="191"/>
      <c r="TKU95" s="191"/>
      <c r="TKV95" s="191"/>
      <c r="TKW95" s="191"/>
      <c r="TKX95" s="191"/>
      <c r="TKY95" s="191"/>
      <c r="TKZ95" s="191"/>
      <c r="TLA95" s="191"/>
      <c r="TLB95" s="191"/>
      <c r="TLC95" s="191"/>
      <c r="TLD95" s="191"/>
      <c r="TLE95" s="191"/>
      <c r="TLF95" s="191"/>
      <c r="TLG95" s="191"/>
      <c r="TLH95" s="191"/>
      <c r="TLI95" s="191"/>
      <c r="TLJ95" s="191"/>
      <c r="TLK95" s="191"/>
      <c r="TLL95" s="191"/>
      <c r="TLM95" s="191"/>
      <c r="TLN95" s="191"/>
      <c r="TLO95" s="191"/>
      <c r="TLP95" s="191"/>
      <c r="TLQ95" s="191"/>
      <c r="TLR95" s="191"/>
      <c r="TLS95" s="191"/>
      <c r="TLT95" s="191"/>
      <c r="TLU95" s="191"/>
      <c r="TLV95" s="191"/>
      <c r="TLW95" s="191"/>
      <c r="TLX95" s="191"/>
      <c r="TLY95" s="191"/>
      <c r="TLZ95" s="191"/>
      <c r="TMA95" s="191"/>
      <c r="TMB95" s="191"/>
      <c r="TMC95" s="191"/>
      <c r="TMD95" s="191"/>
      <c r="TME95" s="191"/>
      <c r="TMF95" s="191"/>
      <c r="TMG95" s="191"/>
      <c r="TMH95" s="191"/>
      <c r="TMI95" s="191"/>
      <c r="TMJ95" s="191"/>
      <c r="TMK95" s="191"/>
      <c r="TML95" s="191"/>
      <c r="TMM95" s="191"/>
      <c r="TMN95" s="191"/>
      <c r="TMO95" s="191"/>
      <c r="TMP95" s="191"/>
      <c r="TMQ95" s="191"/>
      <c r="TMR95" s="191"/>
      <c r="TMS95" s="191"/>
      <c r="TMT95" s="191"/>
      <c r="TMU95" s="191"/>
      <c r="TMV95" s="191"/>
      <c r="TMW95" s="191"/>
      <c r="TMX95" s="191"/>
      <c r="TMY95" s="191"/>
      <c r="TMZ95" s="191"/>
      <c r="TNA95" s="191"/>
      <c r="TNB95" s="191"/>
      <c r="TNC95" s="191"/>
      <c r="TND95" s="191"/>
      <c r="TNE95" s="191"/>
      <c r="TNF95" s="191"/>
      <c r="TNG95" s="191"/>
      <c r="TNH95" s="191"/>
      <c r="TNI95" s="191"/>
      <c r="TNJ95" s="191"/>
      <c r="TNK95" s="191"/>
      <c r="TNL95" s="191"/>
      <c r="TNM95" s="191"/>
      <c r="TNN95" s="191"/>
      <c r="TNO95" s="191"/>
      <c r="TNP95" s="191"/>
      <c r="TNQ95" s="191"/>
      <c r="TNR95" s="191"/>
      <c r="TNS95" s="191"/>
      <c r="TNT95" s="191"/>
      <c r="TNU95" s="191"/>
      <c r="TNV95" s="191"/>
      <c r="TNW95" s="191"/>
      <c r="TNX95" s="191"/>
      <c r="TNY95" s="191"/>
      <c r="TNZ95" s="191"/>
      <c r="TOA95" s="191"/>
      <c r="TOB95" s="191"/>
      <c r="TOC95" s="191"/>
      <c r="TOD95" s="191"/>
      <c r="TOE95" s="191"/>
      <c r="TOF95" s="191"/>
      <c r="TOG95" s="191"/>
      <c r="TOH95" s="191"/>
      <c r="TOI95" s="191"/>
      <c r="TOJ95" s="191"/>
      <c r="TOK95" s="191"/>
      <c r="TOL95" s="191"/>
      <c r="TOM95" s="191"/>
      <c r="TON95" s="191"/>
      <c r="TOO95" s="191"/>
      <c r="TOP95" s="191"/>
      <c r="TOQ95" s="191"/>
      <c r="TOR95" s="191"/>
      <c r="TOS95" s="191"/>
      <c r="TOT95" s="191"/>
      <c r="TOU95" s="191"/>
      <c r="TOV95" s="191"/>
      <c r="TOW95" s="191"/>
      <c r="TOX95" s="191"/>
      <c r="TOY95" s="191"/>
      <c r="TOZ95" s="191"/>
      <c r="TPA95" s="191"/>
      <c r="TPB95" s="191"/>
      <c r="TPC95" s="191"/>
      <c r="TPD95" s="191"/>
      <c r="TPE95" s="191"/>
      <c r="TPF95" s="191"/>
      <c r="TPG95" s="191"/>
      <c r="TPH95" s="191"/>
      <c r="TPI95" s="191"/>
      <c r="TPJ95" s="191"/>
      <c r="TPK95" s="191"/>
      <c r="TPL95" s="191"/>
      <c r="TPM95" s="191"/>
      <c r="TPN95" s="191"/>
      <c r="TPO95" s="191"/>
      <c r="TPP95" s="191"/>
      <c r="TPQ95" s="191"/>
      <c r="TPR95" s="191"/>
      <c r="TPS95" s="191"/>
      <c r="TPT95" s="191"/>
      <c r="TPU95" s="191"/>
      <c r="TPV95" s="191"/>
      <c r="TPW95" s="191"/>
      <c r="TPX95" s="191"/>
      <c r="TPY95" s="191"/>
      <c r="TPZ95" s="191"/>
      <c r="TQA95" s="191"/>
      <c r="TQB95" s="191"/>
      <c r="TQC95" s="191"/>
      <c r="TQD95" s="191"/>
      <c r="TQE95" s="191"/>
      <c r="TQF95" s="191"/>
      <c r="TQG95" s="191"/>
      <c r="TQH95" s="191"/>
      <c r="TQI95" s="191"/>
      <c r="TQJ95" s="191"/>
      <c r="TQK95" s="191"/>
      <c r="TQL95" s="191"/>
      <c r="TQM95" s="191"/>
      <c r="TQN95" s="191"/>
      <c r="TQO95" s="191"/>
      <c r="TQP95" s="191"/>
      <c r="TQQ95" s="191"/>
      <c r="TQR95" s="191"/>
      <c r="TQS95" s="191"/>
      <c r="TQT95" s="191"/>
      <c r="TQU95" s="191"/>
      <c r="TQV95" s="191"/>
      <c r="TQW95" s="191"/>
      <c r="TQX95" s="191"/>
      <c r="TQY95" s="191"/>
      <c r="TQZ95" s="191"/>
      <c r="TRA95" s="191"/>
      <c r="TRB95" s="191"/>
      <c r="TRC95" s="191"/>
      <c r="TRD95" s="191"/>
      <c r="TRE95" s="191"/>
      <c r="TRF95" s="191"/>
      <c r="TRG95" s="191"/>
      <c r="TRH95" s="191"/>
      <c r="TRI95" s="191"/>
      <c r="TRJ95" s="191"/>
      <c r="TRK95" s="191"/>
      <c r="TRL95" s="191"/>
      <c r="TRM95" s="191"/>
      <c r="TRN95" s="191"/>
      <c r="TRO95" s="191"/>
      <c r="TRP95" s="191"/>
      <c r="TRQ95" s="191"/>
      <c r="TRR95" s="191"/>
      <c r="TRS95" s="191"/>
      <c r="TRT95" s="191"/>
      <c r="TRU95" s="191"/>
      <c r="TRV95" s="191"/>
      <c r="TRW95" s="191"/>
      <c r="TRX95" s="191"/>
      <c r="TRY95" s="191"/>
      <c r="TRZ95" s="191"/>
      <c r="TSA95" s="191"/>
      <c r="TSB95" s="191"/>
      <c r="TSC95" s="191"/>
      <c r="TSD95" s="191"/>
      <c r="TSE95" s="191"/>
      <c r="TSF95" s="191"/>
      <c r="TSG95" s="191"/>
      <c r="TSH95" s="191"/>
      <c r="TSI95" s="191"/>
      <c r="TSJ95" s="191"/>
      <c r="TSK95" s="191"/>
      <c r="TSL95" s="191"/>
      <c r="TSM95" s="191"/>
      <c r="TSN95" s="191"/>
      <c r="TSO95" s="191"/>
      <c r="TSP95" s="191"/>
      <c r="TSQ95" s="191"/>
      <c r="TSR95" s="191"/>
      <c r="TSS95" s="191"/>
      <c r="TST95" s="191"/>
      <c r="TSU95" s="191"/>
      <c r="TSV95" s="191"/>
      <c r="TSW95" s="191"/>
      <c r="TSX95" s="191"/>
      <c r="TSY95" s="191"/>
      <c r="TSZ95" s="191"/>
      <c r="TTA95" s="191"/>
      <c r="TTB95" s="191"/>
      <c r="TTC95" s="191"/>
      <c r="TTD95" s="191"/>
      <c r="TTE95" s="191"/>
      <c r="TTF95" s="191"/>
      <c r="TTG95" s="191"/>
      <c r="TTH95" s="191"/>
      <c r="TTI95" s="191"/>
      <c r="TTJ95" s="191"/>
      <c r="TTK95" s="191"/>
      <c r="TTL95" s="191"/>
      <c r="TTM95" s="191"/>
      <c r="TTN95" s="191"/>
      <c r="TTO95" s="191"/>
      <c r="TTP95" s="191"/>
      <c r="TTQ95" s="191"/>
      <c r="TTR95" s="191"/>
      <c r="TTS95" s="191"/>
      <c r="TTT95" s="191"/>
      <c r="TTU95" s="191"/>
      <c r="TTV95" s="191"/>
      <c r="TTW95" s="191"/>
      <c r="TTX95" s="191"/>
      <c r="TTY95" s="191"/>
      <c r="TTZ95" s="191"/>
      <c r="TUA95" s="191"/>
      <c r="TUB95" s="191"/>
      <c r="TUC95" s="191"/>
      <c r="TUD95" s="191"/>
      <c r="TUE95" s="191"/>
      <c r="TUF95" s="191"/>
      <c r="TUG95" s="191"/>
      <c r="TUH95" s="191"/>
      <c r="TUI95" s="191"/>
      <c r="TUJ95" s="191"/>
      <c r="TUK95" s="191"/>
      <c r="TUL95" s="191"/>
      <c r="TUM95" s="191"/>
      <c r="TUN95" s="191"/>
      <c r="TUO95" s="191"/>
      <c r="TUP95" s="191"/>
      <c r="TUQ95" s="191"/>
      <c r="TUR95" s="191"/>
      <c r="TUS95" s="191"/>
      <c r="TUT95" s="191"/>
      <c r="TUU95" s="191"/>
      <c r="TUV95" s="191"/>
      <c r="TUW95" s="191"/>
      <c r="TUX95" s="191"/>
      <c r="TUY95" s="191"/>
      <c r="TUZ95" s="191"/>
      <c r="TVA95" s="191"/>
      <c r="TVB95" s="191"/>
      <c r="TVC95" s="191"/>
      <c r="TVD95" s="191"/>
      <c r="TVE95" s="191"/>
      <c r="TVF95" s="191"/>
      <c r="TVG95" s="191"/>
      <c r="TVH95" s="191"/>
      <c r="TVI95" s="191"/>
      <c r="TVJ95" s="191"/>
      <c r="TVK95" s="191"/>
      <c r="TVL95" s="191"/>
      <c r="TVM95" s="191"/>
      <c r="TVN95" s="191"/>
      <c r="TVO95" s="191"/>
      <c r="TVP95" s="191"/>
      <c r="TVQ95" s="191"/>
      <c r="TVR95" s="191"/>
      <c r="TVS95" s="191"/>
      <c r="TVT95" s="191"/>
      <c r="TVU95" s="191"/>
      <c r="TVV95" s="191"/>
      <c r="TVW95" s="191"/>
      <c r="TVX95" s="191"/>
      <c r="TVY95" s="191"/>
      <c r="TVZ95" s="191"/>
      <c r="TWA95" s="191"/>
      <c r="TWB95" s="191"/>
      <c r="TWC95" s="191"/>
      <c r="TWD95" s="191"/>
      <c r="TWE95" s="191"/>
      <c r="TWF95" s="191"/>
      <c r="TWG95" s="191"/>
      <c r="TWH95" s="191"/>
      <c r="TWI95" s="191"/>
      <c r="TWJ95" s="191"/>
      <c r="TWK95" s="191"/>
      <c r="TWL95" s="191"/>
      <c r="TWM95" s="191"/>
      <c r="TWN95" s="191"/>
      <c r="TWO95" s="191"/>
      <c r="TWP95" s="191"/>
      <c r="TWQ95" s="191"/>
      <c r="TWR95" s="191"/>
      <c r="TWS95" s="191"/>
      <c r="TWT95" s="191"/>
      <c r="TWU95" s="191"/>
      <c r="TWV95" s="191"/>
      <c r="TWW95" s="191"/>
      <c r="TWX95" s="191"/>
      <c r="TWY95" s="191"/>
      <c r="TWZ95" s="191"/>
      <c r="TXA95" s="191"/>
      <c r="TXB95" s="191"/>
      <c r="TXC95" s="191"/>
      <c r="TXD95" s="191"/>
      <c r="TXE95" s="191"/>
      <c r="TXF95" s="191"/>
      <c r="TXG95" s="191"/>
      <c r="TXH95" s="191"/>
      <c r="TXI95" s="191"/>
      <c r="TXJ95" s="191"/>
      <c r="TXK95" s="191"/>
      <c r="TXL95" s="191"/>
      <c r="TXM95" s="191"/>
      <c r="TXN95" s="191"/>
      <c r="TXO95" s="191"/>
      <c r="TXP95" s="191"/>
      <c r="TXQ95" s="191"/>
      <c r="TXR95" s="191"/>
      <c r="TXS95" s="191"/>
      <c r="TXT95" s="191"/>
      <c r="TXU95" s="191"/>
      <c r="TXV95" s="191"/>
      <c r="TXW95" s="191"/>
      <c r="TXX95" s="191"/>
      <c r="TXY95" s="191"/>
      <c r="TXZ95" s="191"/>
      <c r="TYA95" s="191"/>
      <c r="TYB95" s="191"/>
      <c r="TYC95" s="191"/>
      <c r="TYD95" s="191"/>
      <c r="TYE95" s="191"/>
      <c r="TYF95" s="191"/>
      <c r="TYG95" s="191"/>
      <c r="TYH95" s="191"/>
      <c r="TYI95" s="191"/>
      <c r="TYJ95" s="191"/>
      <c r="TYK95" s="191"/>
      <c r="TYL95" s="191"/>
      <c r="TYM95" s="191"/>
      <c r="TYN95" s="191"/>
      <c r="TYO95" s="191"/>
      <c r="TYP95" s="191"/>
      <c r="TYQ95" s="191"/>
      <c r="TYR95" s="191"/>
      <c r="TYS95" s="191"/>
      <c r="TYT95" s="191"/>
      <c r="TYU95" s="191"/>
      <c r="TYV95" s="191"/>
      <c r="TYW95" s="191"/>
      <c r="TYX95" s="191"/>
      <c r="TYY95" s="191"/>
      <c r="TYZ95" s="191"/>
      <c r="TZA95" s="191"/>
      <c r="TZB95" s="191"/>
      <c r="TZC95" s="191"/>
      <c r="TZD95" s="191"/>
      <c r="TZE95" s="191"/>
      <c r="TZF95" s="191"/>
      <c r="TZG95" s="191"/>
      <c r="TZH95" s="191"/>
      <c r="TZI95" s="191"/>
      <c r="TZJ95" s="191"/>
      <c r="TZK95" s="191"/>
      <c r="TZL95" s="191"/>
      <c r="TZM95" s="191"/>
      <c r="TZN95" s="191"/>
      <c r="TZO95" s="191"/>
      <c r="TZP95" s="191"/>
      <c r="TZQ95" s="191"/>
      <c r="TZR95" s="191"/>
      <c r="TZS95" s="191"/>
      <c r="TZT95" s="191"/>
      <c r="TZU95" s="191"/>
      <c r="TZV95" s="191"/>
      <c r="TZW95" s="191"/>
      <c r="TZX95" s="191"/>
      <c r="TZY95" s="191"/>
      <c r="TZZ95" s="191"/>
      <c r="UAA95" s="191"/>
      <c r="UAB95" s="191"/>
      <c r="UAC95" s="191"/>
      <c r="UAD95" s="191"/>
      <c r="UAE95" s="191"/>
      <c r="UAF95" s="191"/>
      <c r="UAG95" s="191"/>
      <c r="UAH95" s="191"/>
      <c r="UAI95" s="191"/>
      <c r="UAJ95" s="191"/>
      <c r="UAK95" s="191"/>
      <c r="UAL95" s="191"/>
      <c r="UAM95" s="191"/>
      <c r="UAN95" s="191"/>
      <c r="UAO95" s="191"/>
      <c r="UAP95" s="191"/>
      <c r="UAQ95" s="191"/>
      <c r="UAR95" s="191"/>
      <c r="UAS95" s="191"/>
      <c r="UAT95" s="191"/>
      <c r="UAU95" s="191"/>
      <c r="UAV95" s="191"/>
      <c r="UAW95" s="191"/>
      <c r="UAX95" s="191"/>
      <c r="UAY95" s="191"/>
      <c r="UAZ95" s="191"/>
      <c r="UBA95" s="191"/>
      <c r="UBB95" s="191"/>
      <c r="UBC95" s="191"/>
      <c r="UBD95" s="191"/>
      <c r="UBE95" s="191"/>
      <c r="UBF95" s="191"/>
      <c r="UBG95" s="191"/>
      <c r="UBH95" s="191"/>
      <c r="UBI95" s="191"/>
      <c r="UBJ95" s="191"/>
      <c r="UBK95" s="191"/>
      <c r="UBL95" s="191"/>
      <c r="UBM95" s="191"/>
      <c r="UBN95" s="191"/>
      <c r="UBO95" s="191"/>
      <c r="UBP95" s="191"/>
      <c r="UBQ95" s="191"/>
      <c r="UBR95" s="191"/>
      <c r="UBS95" s="191"/>
      <c r="UBT95" s="191"/>
      <c r="UBU95" s="191"/>
      <c r="UBV95" s="191"/>
      <c r="UBW95" s="191"/>
      <c r="UBX95" s="191"/>
      <c r="UBY95" s="191"/>
      <c r="UBZ95" s="191"/>
      <c r="UCA95" s="191"/>
      <c r="UCB95" s="191"/>
      <c r="UCC95" s="191"/>
      <c r="UCD95" s="191"/>
      <c r="UCE95" s="191"/>
      <c r="UCF95" s="191"/>
      <c r="UCG95" s="191"/>
      <c r="UCH95" s="191"/>
      <c r="UCI95" s="191"/>
      <c r="UCJ95" s="191"/>
      <c r="UCK95" s="191"/>
      <c r="UCL95" s="191"/>
      <c r="UCM95" s="191"/>
      <c r="UCN95" s="191"/>
      <c r="UCO95" s="191"/>
      <c r="UCP95" s="191"/>
      <c r="UCQ95" s="191"/>
      <c r="UCR95" s="191"/>
      <c r="UCS95" s="191"/>
      <c r="UCT95" s="191"/>
      <c r="UCU95" s="191"/>
      <c r="UCV95" s="191"/>
      <c r="UCW95" s="191"/>
      <c r="UCX95" s="191"/>
      <c r="UCY95" s="191"/>
      <c r="UCZ95" s="191"/>
      <c r="UDA95" s="191"/>
      <c r="UDB95" s="191"/>
      <c r="UDC95" s="191"/>
      <c r="UDD95" s="191"/>
      <c r="UDE95" s="191"/>
      <c r="UDF95" s="191"/>
      <c r="UDG95" s="191"/>
      <c r="UDH95" s="191"/>
      <c r="UDI95" s="191"/>
      <c r="UDJ95" s="191"/>
      <c r="UDK95" s="191"/>
      <c r="UDL95" s="191"/>
      <c r="UDM95" s="191"/>
      <c r="UDN95" s="191"/>
      <c r="UDO95" s="191"/>
      <c r="UDP95" s="191"/>
      <c r="UDQ95" s="191"/>
      <c r="UDR95" s="191"/>
      <c r="UDS95" s="191"/>
      <c r="UDT95" s="191"/>
      <c r="UDU95" s="191"/>
      <c r="UDV95" s="191"/>
      <c r="UDW95" s="191"/>
      <c r="UDX95" s="191"/>
      <c r="UDY95" s="191"/>
      <c r="UDZ95" s="191"/>
      <c r="UEA95" s="191"/>
      <c r="UEB95" s="191"/>
      <c r="UEC95" s="191"/>
      <c r="UED95" s="191"/>
      <c r="UEE95" s="191"/>
      <c r="UEF95" s="191"/>
      <c r="UEG95" s="191"/>
      <c r="UEH95" s="191"/>
      <c r="UEI95" s="191"/>
      <c r="UEJ95" s="191"/>
      <c r="UEK95" s="191"/>
      <c r="UEL95" s="191"/>
      <c r="UEM95" s="191"/>
      <c r="UEN95" s="191"/>
      <c r="UEO95" s="191"/>
      <c r="UEP95" s="191"/>
      <c r="UEQ95" s="191"/>
      <c r="UER95" s="191"/>
      <c r="UES95" s="191"/>
      <c r="UET95" s="191"/>
      <c r="UEU95" s="191"/>
      <c r="UEV95" s="191"/>
      <c r="UEW95" s="191"/>
      <c r="UEX95" s="191"/>
      <c r="UEY95" s="191"/>
      <c r="UEZ95" s="191"/>
      <c r="UFA95" s="191"/>
      <c r="UFB95" s="191"/>
      <c r="UFC95" s="191"/>
      <c r="UFD95" s="191"/>
      <c r="UFE95" s="191"/>
      <c r="UFF95" s="191"/>
      <c r="UFG95" s="191"/>
      <c r="UFH95" s="191"/>
      <c r="UFI95" s="191"/>
      <c r="UFJ95" s="191"/>
      <c r="UFK95" s="191"/>
      <c r="UFL95" s="191"/>
      <c r="UFM95" s="191"/>
      <c r="UFN95" s="191"/>
      <c r="UFO95" s="191"/>
      <c r="UFP95" s="191"/>
      <c r="UFQ95" s="191"/>
      <c r="UFR95" s="191"/>
      <c r="UFS95" s="191"/>
      <c r="UFT95" s="191"/>
      <c r="UFU95" s="191"/>
      <c r="UFV95" s="191"/>
      <c r="UFW95" s="191"/>
      <c r="UFX95" s="191"/>
      <c r="UFY95" s="191"/>
      <c r="UFZ95" s="191"/>
      <c r="UGA95" s="191"/>
      <c r="UGB95" s="191"/>
      <c r="UGC95" s="191"/>
      <c r="UGD95" s="191"/>
      <c r="UGE95" s="191"/>
      <c r="UGF95" s="191"/>
      <c r="UGG95" s="191"/>
      <c r="UGH95" s="191"/>
      <c r="UGI95" s="191"/>
      <c r="UGJ95" s="191"/>
      <c r="UGK95" s="191"/>
      <c r="UGL95" s="191"/>
      <c r="UGM95" s="191"/>
      <c r="UGN95" s="191"/>
      <c r="UGO95" s="191"/>
      <c r="UGP95" s="191"/>
      <c r="UGQ95" s="191"/>
      <c r="UGR95" s="191"/>
      <c r="UGS95" s="191"/>
      <c r="UGT95" s="191"/>
      <c r="UGU95" s="191"/>
      <c r="UGV95" s="191"/>
      <c r="UGW95" s="191"/>
      <c r="UGX95" s="191"/>
      <c r="UGY95" s="191"/>
      <c r="UGZ95" s="191"/>
      <c r="UHA95" s="191"/>
      <c r="UHB95" s="191"/>
      <c r="UHC95" s="191"/>
      <c r="UHD95" s="191"/>
      <c r="UHE95" s="191"/>
      <c r="UHF95" s="191"/>
      <c r="UHG95" s="191"/>
      <c r="UHH95" s="191"/>
      <c r="UHI95" s="191"/>
      <c r="UHJ95" s="191"/>
      <c r="UHK95" s="191"/>
      <c r="UHL95" s="191"/>
      <c r="UHM95" s="191"/>
      <c r="UHN95" s="191"/>
      <c r="UHO95" s="191"/>
      <c r="UHP95" s="191"/>
      <c r="UHQ95" s="191"/>
      <c r="UHR95" s="191"/>
      <c r="UHS95" s="191"/>
      <c r="UHT95" s="191"/>
      <c r="UHU95" s="191"/>
      <c r="UHV95" s="191"/>
      <c r="UHW95" s="191"/>
      <c r="UHX95" s="191"/>
      <c r="UHY95" s="191"/>
      <c r="UHZ95" s="191"/>
      <c r="UIA95" s="191"/>
      <c r="UIB95" s="191"/>
      <c r="UIC95" s="191"/>
      <c r="UID95" s="191"/>
      <c r="UIE95" s="191"/>
      <c r="UIF95" s="191"/>
      <c r="UIG95" s="191"/>
      <c r="UIH95" s="191"/>
      <c r="UII95" s="191"/>
      <c r="UIJ95" s="191"/>
      <c r="UIK95" s="191"/>
      <c r="UIL95" s="191"/>
      <c r="UIM95" s="191"/>
      <c r="UIN95" s="191"/>
      <c r="UIO95" s="191"/>
      <c r="UIP95" s="191"/>
      <c r="UIQ95" s="191"/>
      <c r="UIR95" s="191"/>
      <c r="UIS95" s="191"/>
      <c r="UIT95" s="191"/>
      <c r="UIU95" s="191"/>
      <c r="UIV95" s="191"/>
      <c r="UIW95" s="191"/>
      <c r="UIX95" s="191"/>
      <c r="UIY95" s="191"/>
      <c r="UIZ95" s="191"/>
      <c r="UJA95" s="191"/>
      <c r="UJB95" s="191"/>
      <c r="UJC95" s="191"/>
      <c r="UJD95" s="191"/>
      <c r="UJE95" s="191"/>
      <c r="UJF95" s="191"/>
      <c r="UJG95" s="191"/>
      <c r="UJH95" s="191"/>
      <c r="UJI95" s="191"/>
      <c r="UJJ95" s="191"/>
      <c r="UJK95" s="191"/>
      <c r="UJL95" s="191"/>
      <c r="UJM95" s="191"/>
      <c r="UJN95" s="191"/>
      <c r="UJO95" s="191"/>
      <c r="UJP95" s="191"/>
      <c r="UJQ95" s="191"/>
      <c r="UJR95" s="191"/>
      <c r="UJS95" s="191"/>
      <c r="UJT95" s="191"/>
      <c r="UJU95" s="191"/>
      <c r="UJV95" s="191"/>
      <c r="UJW95" s="191"/>
      <c r="UJX95" s="191"/>
      <c r="UJY95" s="191"/>
      <c r="UJZ95" s="191"/>
      <c r="UKA95" s="191"/>
      <c r="UKB95" s="191"/>
      <c r="UKC95" s="191"/>
      <c r="UKD95" s="191"/>
      <c r="UKE95" s="191"/>
      <c r="UKF95" s="191"/>
      <c r="UKG95" s="191"/>
      <c r="UKH95" s="191"/>
      <c r="UKI95" s="191"/>
      <c r="UKJ95" s="191"/>
      <c r="UKK95" s="191"/>
      <c r="UKL95" s="191"/>
      <c r="UKM95" s="191"/>
      <c r="UKN95" s="191"/>
      <c r="UKO95" s="191"/>
      <c r="UKP95" s="191"/>
      <c r="UKQ95" s="191"/>
      <c r="UKR95" s="191"/>
      <c r="UKS95" s="191"/>
      <c r="UKT95" s="191"/>
      <c r="UKU95" s="191"/>
      <c r="UKV95" s="191"/>
      <c r="UKW95" s="191"/>
      <c r="UKX95" s="191"/>
      <c r="UKY95" s="191"/>
      <c r="UKZ95" s="191"/>
      <c r="ULA95" s="191"/>
      <c r="ULB95" s="191"/>
      <c r="ULC95" s="191"/>
      <c r="ULD95" s="191"/>
      <c r="ULE95" s="191"/>
      <c r="ULF95" s="191"/>
      <c r="ULG95" s="191"/>
      <c r="ULH95" s="191"/>
      <c r="ULI95" s="191"/>
      <c r="ULJ95" s="191"/>
      <c r="ULK95" s="191"/>
      <c r="ULL95" s="191"/>
      <c r="ULM95" s="191"/>
      <c r="ULN95" s="191"/>
      <c r="ULO95" s="191"/>
      <c r="ULP95" s="191"/>
      <c r="ULQ95" s="191"/>
      <c r="ULR95" s="191"/>
      <c r="ULS95" s="191"/>
      <c r="ULT95" s="191"/>
      <c r="ULU95" s="191"/>
      <c r="ULV95" s="191"/>
      <c r="ULW95" s="191"/>
      <c r="ULX95" s="191"/>
      <c r="ULY95" s="191"/>
      <c r="ULZ95" s="191"/>
      <c r="UMA95" s="191"/>
      <c r="UMB95" s="191"/>
      <c r="UMC95" s="191"/>
      <c r="UMD95" s="191"/>
      <c r="UME95" s="191"/>
      <c r="UMF95" s="191"/>
      <c r="UMG95" s="191"/>
      <c r="UMH95" s="191"/>
      <c r="UMI95" s="191"/>
      <c r="UMJ95" s="191"/>
      <c r="UMK95" s="191"/>
      <c r="UML95" s="191"/>
      <c r="UMM95" s="191"/>
      <c r="UMN95" s="191"/>
      <c r="UMO95" s="191"/>
      <c r="UMP95" s="191"/>
      <c r="UMQ95" s="191"/>
      <c r="UMR95" s="191"/>
      <c r="UMS95" s="191"/>
      <c r="UMT95" s="191"/>
      <c r="UMU95" s="191"/>
      <c r="UMV95" s="191"/>
      <c r="UMW95" s="191"/>
      <c r="UMX95" s="191"/>
      <c r="UMY95" s="191"/>
      <c r="UMZ95" s="191"/>
      <c r="UNA95" s="191"/>
      <c r="UNB95" s="191"/>
      <c r="UNC95" s="191"/>
      <c r="UND95" s="191"/>
      <c r="UNE95" s="191"/>
      <c r="UNF95" s="191"/>
      <c r="UNG95" s="191"/>
      <c r="UNH95" s="191"/>
      <c r="UNI95" s="191"/>
      <c r="UNJ95" s="191"/>
      <c r="UNK95" s="191"/>
      <c r="UNL95" s="191"/>
      <c r="UNM95" s="191"/>
      <c r="UNN95" s="191"/>
      <c r="UNO95" s="191"/>
      <c r="UNP95" s="191"/>
      <c r="UNQ95" s="191"/>
      <c r="UNR95" s="191"/>
      <c r="UNS95" s="191"/>
      <c r="UNT95" s="191"/>
      <c r="UNU95" s="191"/>
      <c r="UNV95" s="191"/>
      <c r="UNW95" s="191"/>
      <c r="UNX95" s="191"/>
      <c r="UNY95" s="191"/>
      <c r="UNZ95" s="191"/>
      <c r="UOA95" s="191"/>
      <c r="UOB95" s="191"/>
      <c r="UOC95" s="191"/>
      <c r="UOD95" s="191"/>
      <c r="UOE95" s="191"/>
      <c r="UOF95" s="191"/>
      <c r="UOG95" s="191"/>
      <c r="UOH95" s="191"/>
      <c r="UOI95" s="191"/>
      <c r="UOJ95" s="191"/>
      <c r="UOK95" s="191"/>
      <c r="UOL95" s="191"/>
      <c r="UOM95" s="191"/>
      <c r="UON95" s="191"/>
      <c r="UOO95" s="191"/>
      <c r="UOP95" s="191"/>
      <c r="UOQ95" s="191"/>
      <c r="UOR95" s="191"/>
      <c r="UOS95" s="191"/>
      <c r="UOT95" s="191"/>
      <c r="UOU95" s="191"/>
      <c r="UOV95" s="191"/>
      <c r="UOW95" s="191"/>
      <c r="UOX95" s="191"/>
      <c r="UOY95" s="191"/>
      <c r="UOZ95" s="191"/>
      <c r="UPA95" s="191"/>
      <c r="UPB95" s="191"/>
      <c r="UPC95" s="191"/>
      <c r="UPD95" s="191"/>
      <c r="UPE95" s="191"/>
      <c r="UPF95" s="191"/>
      <c r="UPG95" s="191"/>
      <c r="UPH95" s="191"/>
      <c r="UPI95" s="191"/>
      <c r="UPJ95" s="191"/>
      <c r="UPK95" s="191"/>
      <c r="UPL95" s="191"/>
      <c r="UPM95" s="191"/>
      <c r="UPN95" s="191"/>
      <c r="UPO95" s="191"/>
      <c r="UPP95" s="191"/>
      <c r="UPQ95" s="191"/>
      <c r="UPR95" s="191"/>
      <c r="UPS95" s="191"/>
      <c r="UPT95" s="191"/>
      <c r="UPU95" s="191"/>
      <c r="UPV95" s="191"/>
      <c r="UPW95" s="191"/>
      <c r="UPX95" s="191"/>
      <c r="UPY95" s="191"/>
      <c r="UPZ95" s="191"/>
      <c r="UQA95" s="191"/>
      <c r="UQB95" s="191"/>
      <c r="UQC95" s="191"/>
      <c r="UQD95" s="191"/>
      <c r="UQE95" s="191"/>
      <c r="UQF95" s="191"/>
      <c r="UQG95" s="191"/>
      <c r="UQH95" s="191"/>
      <c r="UQI95" s="191"/>
      <c r="UQJ95" s="191"/>
      <c r="UQK95" s="191"/>
      <c r="UQL95" s="191"/>
      <c r="UQM95" s="191"/>
      <c r="UQN95" s="191"/>
      <c r="UQO95" s="191"/>
      <c r="UQP95" s="191"/>
      <c r="UQQ95" s="191"/>
      <c r="UQR95" s="191"/>
      <c r="UQS95" s="191"/>
      <c r="UQT95" s="191"/>
      <c r="UQU95" s="191"/>
      <c r="UQV95" s="191"/>
      <c r="UQW95" s="191"/>
      <c r="UQX95" s="191"/>
      <c r="UQY95" s="191"/>
      <c r="UQZ95" s="191"/>
      <c r="URA95" s="191"/>
      <c r="URB95" s="191"/>
      <c r="URC95" s="191"/>
      <c r="URD95" s="191"/>
      <c r="URE95" s="191"/>
      <c r="URF95" s="191"/>
      <c r="URG95" s="191"/>
      <c r="URH95" s="191"/>
      <c r="URI95" s="191"/>
      <c r="URJ95" s="191"/>
      <c r="URK95" s="191"/>
      <c r="URL95" s="191"/>
      <c r="URM95" s="191"/>
      <c r="URN95" s="191"/>
      <c r="URO95" s="191"/>
      <c r="URP95" s="191"/>
      <c r="URQ95" s="191"/>
      <c r="URR95" s="191"/>
      <c r="URS95" s="191"/>
      <c r="URT95" s="191"/>
      <c r="URU95" s="191"/>
      <c r="URV95" s="191"/>
      <c r="URW95" s="191"/>
      <c r="URX95" s="191"/>
      <c r="URY95" s="191"/>
      <c r="URZ95" s="191"/>
      <c r="USA95" s="191"/>
      <c r="USB95" s="191"/>
      <c r="USC95" s="191"/>
      <c r="USD95" s="191"/>
      <c r="USE95" s="191"/>
      <c r="USF95" s="191"/>
      <c r="USG95" s="191"/>
      <c r="USH95" s="191"/>
      <c r="USI95" s="191"/>
      <c r="USJ95" s="191"/>
      <c r="USK95" s="191"/>
      <c r="USL95" s="191"/>
      <c r="USM95" s="191"/>
      <c r="USN95" s="191"/>
      <c r="USO95" s="191"/>
      <c r="USP95" s="191"/>
      <c r="USQ95" s="191"/>
      <c r="USR95" s="191"/>
      <c r="USS95" s="191"/>
      <c r="UST95" s="191"/>
      <c r="USU95" s="191"/>
      <c r="USV95" s="191"/>
      <c r="USW95" s="191"/>
      <c r="USX95" s="191"/>
      <c r="USY95" s="191"/>
      <c r="USZ95" s="191"/>
      <c r="UTA95" s="191"/>
      <c r="UTB95" s="191"/>
      <c r="UTC95" s="191"/>
      <c r="UTD95" s="191"/>
      <c r="UTE95" s="191"/>
      <c r="UTF95" s="191"/>
      <c r="UTG95" s="191"/>
      <c r="UTH95" s="191"/>
      <c r="UTI95" s="191"/>
      <c r="UTJ95" s="191"/>
      <c r="UTK95" s="191"/>
      <c r="UTL95" s="191"/>
      <c r="UTM95" s="191"/>
      <c r="UTN95" s="191"/>
      <c r="UTO95" s="191"/>
      <c r="UTP95" s="191"/>
      <c r="UTQ95" s="191"/>
      <c r="UTR95" s="191"/>
      <c r="UTS95" s="191"/>
      <c r="UTT95" s="191"/>
      <c r="UTU95" s="191"/>
      <c r="UTV95" s="191"/>
      <c r="UTW95" s="191"/>
      <c r="UTX95" s="191"/>
      <c r="UTY95" s="191"/>
      <c r="UTZ95" s="191"/>
      <c r="UUA95" s="191"/>
      <c r="UUB95" s="191"/>
      <c r="UUC95" s="191"/>
      <c r="UUD95" s="191"/>
      <c r="UUE95" s="191"/>
      <c r="UUF95" s="191"/>
      <c r="UUG95" s="191"/>
      <c r="UUH95" s="191"/>
      <c r="UUI95" s="191"/>
      <c r="UUJ95" s="191"/>
      <c r="UUK95" s="191"/>
      <c r="UUL95" s="191"/>
      <c r="UUM95" s="191"/>
      <c r="UUN95" s="191"/>
      <c r="UUO95" s="191"/>
      <c r="UUP95" s="191"/>
      <c r="UUQ95" s="191"/>
      <c r="UUR95" s="191"/>
      <c r="UUS95" s="191"/>
      <c r="UUT95" s="191"/>
      <c r="UUU95" s="191"/>
      <c r="UUV95" s="191"/>
      <c r="UUW95" s="191"/>
      <c r="UUX95" s="191"/>
      <c r="UUY95" s="191"/>
      <c r="UUZ95" s="191"/>
      <c r="UVA95" s="191"/>
      <c r="UVB95" s="191"/>
      <c r="UVC95" s="191"/>
      <c r="UVD95" s="191"/>
      <c r="UVE95" s="191"/>
      <c r="UVF95" s="191"/>
      <c r="UVG95" s="191"/>
      <c r="UVH95" s="191"/>
      <c r="UVI95" s="191"/>
      <c r="UVJ95" s="191"/>
      <c r="UVK95" s="191"/>
      <c r="UVL95" s="191"/>
      <c r="UVM95" s="191"/>
      <c r="UVN95" s="191"/>
      <c r="UVO95" s="191"/>
      <c r="UVP95" s="191"/>
      <c r="UVQ95" s="191"/>
      <c r="UVR95" s="191"/>
      <c r="UVS95" s="191"/>
      <c r="UVT95" s="191"/>
      <c r="UVU95" s="191"/>
      <c r="UVV95" s="191"/>
      <c r="UVW95" s="191"/>
      <c r="UVX95" s="191"/>
      <c r="UVY95" s="191"/>
      <c r="UVZ95" s="191"/>
      <c r="UWA95" s="191"/>
      <c r="UWB95" s="191"/>
      <c r="UWC95" s="191"/>
      <c r="UWD95" s="191"/>
      <c r="UWE95" s="191"/>
      <c r="UWF95" s="191"/>
      <c r="UWG95" s="191"/>
      <c r="UWH95" s="191"/>
      <c r="UWI95" s="191"/>
      <c r="UWJ95" s="191"/>
      <c r="UWK95" s="191"/>
      <c r="UWL95" s="191"/>
      <c r="UWM95" s="191"/>
      <c r="UWN95" s="191"/>
      <c r="UWO95" s="191"/>
      <c r="UWP95" s="191"/>
      <c r="UWQ95" s="191"/>
      <c r="UWR95" s="191"/>
      <c r="UWS95" s="191"/>
      <c r="UWT95" s="191"/>
      <c r="UWU95" s="191"/>
      <c r="UWV95" s="191"/>
      <c r="UWW95" s="191"/>
      <c r="UWX95" s="191"/>
      <c r="UWY95" s="191"/>
      <c r="UWZ95" s="191"/>
      <c r="UXA95" s="191"/>
      <c r="UXB95" s="191"/>
      <c r="UXC95" s="191"/>
      <c r="UXD95" s="191"/>
      <c r="UXE95" s="191"/>
      <c r="UXF95" s="191"/>
      <c r="UXG95" s="191"/>
      <c r="UXH95" s="191"/>
      <c r="UXI95" s="191"/>
      <c r="UXJ95" s="191"/>
      <c r="UXK95" s="191"/>
      <c r="UXL95" s="191"/>
      <c r="UXM95" s="191"/>
      <c r="UXN95" s="191"/>
      <c r="UXO95" s="191"/>
      <c r="UXP95" s="191"/>
      <c r="UXQ95" s="191"/>
      <c r="UXR95" s="191"/>
      <c r="UXS95" s="191"/>
      <c r="UXT95" s="191"/>
      <c r="UXU95" s="191"/>
      <c r="UXV95" s="191"/>
      <c r="UXW95" s="191"/>
      <c r="UXX95" s="191"/>
      <c r="UXY95" s="191"/>
      <c r="UXZ95" s="191"/>
      <c r="UYA95" s="191"/>
      <c r="UYB95" s="191"/>
      <c r="UYC95" s="191"/>
      <c r="UYD95" s="191"/>
      <c r="UYE95" s="191"/>
      <c r="UYF95" s="191"/>
      <c r="UYG95" s="191"/>
      <c r="UYH95" s="191"/>
      <c r="UYI95" s="191"/>
      <c r="UYJ95" s="191"/>
      <c r="UYK95" s="191"/>
      <c r="UYL95" s="191"/>
      <c r="UYM95" s="191"/>
      <c r="UYN95" s="191"/>
      <c r="UYO95" s="191"/>
      <c r="UYP95" s="191"/>
      <c r="UYQ95" s="191"/>
      <c r="UYR95" s="191"/>
      <c r="UYS95" s="191"/>
      <c r="UYT95" s="191"/>
      <c r="UYU95" s="191"/>
      <c r="UYV95" s="191"/>
      <c r="UYW95" s="191"/>
      <c r="UYX95" s="191"/>
      <c r="UYY95" s="191"/>
      <c r="UYZ95" s="191"/>
      <c r="UZA95" s="191"/>
      <c r="UZB95" s="191"/>
      <c r="UZC95" s="191"/>
      <c r="UZD95" s="191"/>
      <c r="UZE95" s="191"/>
      <c r="UZF95" s="191"/>
      <c r="UZG95" s="191"/>
      <c r="UZH95" s="191"/>
      <c r="UZI95" s="191"/>
      <c r="UZJ95" s="191"/>
      <c r="UZK95" s="191"/>
      <c r="UZL95" s="191"/>
      <c r="UZM95" s="191"/>
      <c r="UZN95" s="191"/>
      <c r="UZO95" s="191"/>
      <c r="UZP95" s="191"/>
      <c r="UZQ95" s="191"/>
      <c r="UZR95" s="191"/>
      <c r="UZS95" s="191"/>
      <c r="UZT95" s="191"/>
      <c r="UZU95" s="191"/>
      <c r="UZV95" s="191"/>
      <c r="UZW95" s="191"/>
      <c r="UZX95" s="191"/>
      <c r="UZY95" s="191"/>
      <c r="UZZ95" s="191"/>
      <c r="VAA95" s="191"/>
      <c r="VAB95" s="191"/>
      <c r="VAC95" s="191"/>
      <c r="VAD95" s="191"/>
      <c r="VAE95" s="191"/>
      <c r="VAF95" s="191"/>
      <c r="VAG95" s="191"/>
      <c r="VAH95" s="191"/>
      <c r="VAI95" s="191"/>
      <c r="VAJ95" s="191"/>
      <c r="VAK95" s="191"/>
      <c r="VAL95" s="191"/>
      <c r="VAM95" s="191"/>
      <c r="VAN95" s="191"/>
      <c r="VAO95" s="191"/>
      <c r="VAP95" s="191"/>
      <c r="VAQ95" s="191"/>
      <c r="VAR95" s="191"/>
      <c r="VAS95" s="191"/>
      <c r="VAT95" s="191"/>
      <c r="VAU95" s="191"/>
      <c r="VAV95" s="191"/>
      <c r="VAW95" s="191"/>
      <c r="VAX95" s="191"/>
      <c r="VAY95" s="191"/>
      <c r="VAZ95" s="191"/>
      <c r="VBA95" s="191"/>
      <c r="VBB95" s="191"/>
      <c r="VBC95" s="191"/>
      <c r="VBD95" s="191"/>
      <c r="VBE95" s="191"/>
      <c r="VBF95" s="191"/>
      <c r="VBG95" s="191"/>
      <c r="VBH95" s="191"/>
      <c r="VBI95" s="191"/>
      <c r="VBJ95" s="191"/>
      <c r="VBK95" s="191"/>
      <c r="VBL95" s="191"/>
      <c r="VBM95" s="191"/>
      <c r="VBN95" s="191"/>
      <c r="VBO95" s="191"/>
      <c r="VBP95" s="191"/>
      <c r="VBQ95" s="191"/>
      <c r="VBR95" s="191"/>
      <c r="VBS95" s="191"/>
      <c r="VBT95" s="191"/>
      <c r="VBU95" s="191"/>
      <c r="VBV95" s="191"/>
      <c r="VBW95" s="191"/>
      <c r="VBX95" s="191"/>
      <c r="VBY95" s="191"/>
      <c r="VBZ95" s="191"/>
      <c r="VCA95" s="191"/>
      <c r="VCB95" s="191"/>
      <c r="VCC95" s="191"/>
      <c r="VCD95" s="191"/>
      <c r="VCE95" s="191"/>
      <c r="VCF95" s="191"/>
      <c r="VCG95" s="191"/>
      <c r="VCH95" s="191"/>
      <c r="VCI95" s="191"/>
      <c r="VCJ95" s="191"/>
      <c r="VCK95" s="191"/>
      <c r="VCL95" s="191"/>
      <c r="VCM95" s="191"/>
      <c r="VCN95" s="191"/>
      <c r="VCO95" s="191"/>
      <c r="VCP95" s="191"/>
      <c r="VCQ95" s="191"/>
      <c r="VCR95" s="191"/>
      <c r="VCS95" s="191"/>
      <c r="VCT95" s="191"/>
      <c r="VCU95" s="191"/>
      <c r="VCV95" s="191"/>
      <c r="VCW95" s="191"/>
      <c r="VCX95" s="191"/>
      <c r="VCY95" s="191"/>
      <c r="VCZ95" s="191"/>
      <c r="VDA95" s="191"/>
      <c r="VDB95" s="191"/>
      <c r="VDC95" s="191"/>
      <c r="VDD95" s="191"/>
      <c r="VDE95" s="191"/>
      <c r="VDF95" s="191"/>
      <c r="VDG95" s="191"/>
      <c r="VDH95" s="191"/>
      <c r="VDI95" s="191"/>
      <c r="VDJ95" s="191"/>
      <c r="VDK95" s="191"/>
      <c r="VDL95" s="191"/>
      <c r="VDM95" s="191"/>
      <c r="VDN95" s="191"/>
      <c r="VDO95" s="191"/>
      <c r="VDP95" s="191"/>
      <c r="VDQ95" s="191"/>
      <c r="VDR95" s="191"/>
      <c r="VDS95" s="191"/>
      <c r="VDT95" s="191"/>
      <c r="VDU95" s="191"/>
      <c r="VDV95" s="191"/>
      <c r="VDW95" s="191"/>
      <c r="VDX95" s="191"/>
      <c r="VDY95" s="191"/>
      <c r="VDZ95" s="191"/>
      <c r="VEA95" s="191"/>
      <c r="VEB95" s="191"/>
      <c r="VEC95" s="191"/>
      <c r="VED95" s="191"/>
      <c r="VEE95" s="191"/>
      <c r="VEF95" s="191"/>
      <c r="VEG95" s="191"/>
      <c r="VEH95" s="191"/>
      <c r="VEI95" s="191"/>
      <c r="VEJ95" s="191"/>
      <c r="VEK95" s="191"/>
      <c r="VEL95" s="191"/>
      <c r="VEM95" s="191"/>
      <c r="VEN95" s="191"/>
      <c r="VEO95" s="191"/>
      <c r="VEP95" s="191"/>
      <c r="VEQ95" s="191"/>
      <c r="VER95" s="191"/>
      <c r="VES95" s="191"/>
      <c r="VET95" s="191"/>
      <c r="VEU95" s="191"/>
      <c r="VEV95" s="191"/>
      <c r="VEW95" s="191"/>
      <c r="VEX95" s="191"/>
      <c r="VEY95" s="191"/>
      <c r="VEZ95" s="191"/>
      <c r="VFA95" s="191"/>
      <c r="VFB95" s="191"/>
      <c r="VFC95" s="191"/>
      <c r="VFD95" s="191"/>
      <c r="VFE95" s="191"/>
      <c r="VFF95" s="191"/>
      <c r="VFG95" s="191"/>
      <c r="VFH95" s="191"/>
      <c r="VFI95" s="191"/>
      <c r="VFJ95" s="191"/>
      <c r="VFK95" s="191"/>
      <c r="VFL95" s="191"/>
      <c r="VFM95" s="191"/>
      <c r="VFN95" s="191"/>
      <c r="VFO95" s="191"/>
      <c r="VFP95" s="191"/>
      <c r="VFQ95" s="191"/>
      <c r="VFR95" s="191"/>
      <c r="VFS95" s="191"/>
      <c r="VFT95" s="191"/>
      <c r="VFU95" s="191"/>
      <c r="VFV95" s="191"/>
      <c r="VFW95" s="191"/>
      <c r="VFX95" s="191"/>
      <c r="VFY95" s="191"/>
      <c r="VFZ95" s="191"/>
      <c r="VGA95" s="191"/>
      <c r="VGB95" s="191"/>
      <c r="VGC95" s="191"/>
      <c r="VGD95" s="191"/>
      <c r="VGE95" s="191"/>
      <c r="VGF95" s="191"/>
      <c r="VGG95" s="191"/>
      <c r="VGH95" s="191"/>
      <c r="VGI95" s="191"/>
      <c r="VGJ95" s="191"/>
      <c r="VGK95" s="191"/>
      <c r="VGL95" s="191"/>
      <c r="VGM95" s="191"/>
      <c r="VGN95" s="191"/>
      <c r="VGO95" s="191"/>
      <c r="VGP95" s="191"/>
      <c r="VGQ95" s="191"/>
      <c r="VGR95" s="191"/>
      <c r="VGS95" s="191"/>
      <c r="VGT95" s="191"/>
      <c r="VGU95" s="191"/>
      <c r="VGV95" s="191"/>
      <c r="VGW95" s="191"/>
      <c r="VGX95" s="191"/>
      <c r="VGY95" s="191"/>
      <c r="VGZ95" s="191"/>
      <c r="VHA95" s="191"/>
      <c r="VHB95" s="191"/>
      <c r="VHC95" s="191"/>
      <c r="VHD95" s="191"/>
      <c r="VHE95" s="191"/>
      <c r="VHF95" s="191"/>
      <c r="VHG95" s="191"/>
      <c r="VHH95" s="191"/>
      <c r="VHI95" s="191"/>
      <c r="VHJ95" s="191"/>
      <c r="VHK95" s="191"/>
      <c r="VHL95" s="191"/>
      <c r="VHM95" s="191"/>
      <c r="VHN95" s="191"/>
      <c r="VHO95" s="191"/>
      <c r="VHP95" s="191"/>
      <c r="VHQ95" s="191"/>
      <c r="VHR95" s="191"/>
      <c r="VHS95" s="191"/>
      <c r="VHT95" s="191"/>
      <c r="VHU95" s="191"/>
      <c r="VHV95" s="191"/>
      <c r="VHW95" s="191"/>
      <c r="VHX95" s="191"/>
      <c r="VHY95" s="191"/>
      <c r="VHZ95" s="191"/>
      <c r="VIA95" s="191"/>
      <c r="VIB95" s="191"/>
      <c r="VIC95" s="191"/>
      <c r="VID95" s="191"/>
      <c r="VIE95" s="191"/>
      <c r="VIF95" s="191"/>
      <c r="VIG95" s="191"/>
      <c r="VIH95" s="191"/>
      <c r="VII95" s="191"/>
      <c r="VIJ95" s="191"/>
      <c r="VIK95" s="191"/>
      <c r="VIL95" s="191"/>
      <c r="VIM95" s="191"/>
      <c r="VIN95" s="191"/>
      <c r="VIO95" s="191"/>
      <c r="VIP95" s="191"/>
      <c r="VIQ95" s="191"/>
      <c r="VIR95" s="191"/>
      <c r="VIS95" s="191"/>
      <c r="VIT95" s="191"/>
      <c r="VIU95" s="191"/>
      <c r="VIV95" s="191"/>
      <c r="VIW95" s="191"/>
      <c r="VIX95" s="191"/>
      <c r="VIY95" s="191"/>
      <c r="VIZ95" s="191"/>
      <c r="VJA95" s="191"/>
      <c r="VJB95" s="191"/>
      <c r="VJC95" s="191"/>
      <c r="VJD95" s="191"/>
      <c r="VJE95" s="191"/>
      <c r="VJF95" s="191"/>
      <c r="VJG95" s="191"/>
      <c r="VJH95" s="191"/>
      <c r="VJI95" s="191"/>
      <c r="VJJ95" s="191"/>
      <c r="VJK95" s="191"/>
      <c r="VJL95" s="191"/>
      <c r="VJM95" s="191"/>
      <c r="VJN95" s="191"/>
      <c r="VJO95" s="191"/>
      <c r="VJP95" s="191"/>
      <c r="VJQ95" s="191"/>
      <c r="VJR95" s="191"/>
      <c r="VJS95" s="191"/>
      <c r="VJT95" s="191"/>
      <c r="VJU95" s="191"/>
      <c r="VJV95" s="191"/>
      <c r="VJW95" s="191"/>
      <c r="VJX95" s="191"/>
      <c r="VJY95" s="191"/>
      <c r="VJZ95" s="191"/>
      <c r="VKA95" s="191"/>
      <c r="VKB95" s="191"/>
      <c r="VKC95" s="191"/>
      <c r="VKD95" s="191"/>
      <c r="VKE95" s="191"/>
      <c r="VKF95" s="191"/>
      <c r="VKG95" s="191"/>
      <c r="VKH95" s="191"/>
      <c r="VKI95" s="191"/>
      <c r="VKJ95" s="191"/>
      <c r="VKK95" s="191"/>
      <c r="VKL95" s="191"/>
      <c r="VKM95" s="191"/>
      <c r="VKN95" s="191"/>
      <c r="VKO95" s="191"/>
      <c r="VKP95" s="191"/>
      <c r="VKQ95" s="191"/>
      <c r="VKR95" s="191"/>
      <c r="VKS95" s="191"/>
      <c r="VKT95" s="191"/>
      <c r="VKU95" s="191"/>
      <c r="VKV95" s="191"/>
      <c r="VKW95" s="191"/>
      <c r="VKX95" s="191"/>
      <c r="VKY95" s="191"/>
      <c r="VKZ95" s="191"/>
      <c r="VLA95" s="191"/>
      <c r="VLB95" s="191"/>
      <c r="VLC95" s="191"/>
      <c r="VLD95" s="191"/>
      <c r="VLE95" s="191"/>
      <c r="VLF95" s="191"/>
      <c r="VLG95" s="191"/>
      <c r="VLH95" s="191"/>
      <c r="VLI95" s="191"/>
      <c r="VLJ95" s="191"/>
      <c r="VLK95" s="191"/>
      <c r="VLL95" s="191"/>
      <c r="VLM95" s="191"/>
      <c r="VLN95" s="191"/>
      <c r="VLO95" s="191"/>
      <c r="VLP95" s="191"/>
      <c r="VLQ95" s="191"/>
      <c r="VLR95" s="191"/>
      <c r="VLS95" s="191"/>
      <c r="VLT95" s="191"/>
      <c r="VLU95" s="191"/>
      <c r="VLV95" s="191"/>
      <c r="VLW95" s="191"/>
      <c r="VLX95" s="191"/>
      <c r="VLY95" s="191"/>
      <c r="VLZ95" s="191"/>
      <c r="VMA95" s="191"/>
      <c r="VMB95" s="191"/>
      <c r="VMC95" s="191"/>
      <c r="VMD95" s="191"/>
      <c r="VME95" s="191"/>
      <c r="VMF95" s="191"/>
      <c r="VMG95" s="191"/>
      <c r="VMH95" s="191"/>
      <c r="VMI95" s="191"/>
      <c r="VMJ95" s="191"/>
      <c r="VMK95" s="191"/>
      <c r="VML95" s="191"/>
      <c r="VMM95" s="191"/>
      <c r="VMN95" s="191"/>
      <c r="VMO95" s="191"/>
      <c r="VMP95" s="191"/>
      <c r="VMQ95" s="191"/>
      <c r="VMR95" s="191"/>
      <c r="VMS95" s="191"/>
      <c r="VMT95" s="191"/>
      <c r="VMU95" s="191"/>
      <c r="VMV95" s="191"/>
      <c r="VMW95" s="191"/>
      <c r="VMX95" s="191"/>
      <c r="VMY95" s="191"/>
      <c r="VMZ95" s="191"/>
      <c r="VNA95" s="191"/>
      <c r="VNB95" s="191"/>
      <c r="VNC95" s="191"/>
      <c r="VND95" s="191"/>
      <c r="VNE95" s="191"/>
      <c r="VNF95" s="191"/>
      <c r="VNG95" s="191"/>
      <c r="VNH95" s="191"/>
      <c r="VNI95" s="191"/>
      <c r="VNJ95" s="191"/>
      <c r="VNK95" s="191"/>
      <c r="VNL95" s="191"/>
      <c r="VNM95" s="191"/>
      <c r="VNN95" s="191"/>
      <c r="VNO95" s="191"/>
      <c r="VNP95" s="191"/>
      <c r="VNQ95" s="191"/>
      <c r="VNR95" s="191"/>
      <c r="VNS95" s="191"/>
      <c r="VNT95" s="191"/>
      <c r="VNU95" s="191"/>
      <c r="VNV95" s="191"/>
      <c r="VNW95" s="191"/>
      <c r="VNX95" s="191"/>
      <c r="VNY95" s="191"/>
      <c r="VNZ95" s="191"/>
      <c r="VOA95" s="191"/>
      <c r="VOB95" s="191"/>
      <c r="VOC95" s="191"/>
      <c r="VOD95" s="191"/>
      <c r="VOE95" s="191"/>
      <c r="VOF95" s="191"/>
      <c r="VOG95" s="191"/>
      <c r="VOH95" s="191"/>
      <c r="VOI95" s="191"/>
      <c r="VOJ95" s="191"/>
      <c r="VOK95" s="191"/>
      <c r="VOL95" s="191"/>
      <c r="VOM95" s="191"/>
      <c r="VON95" s="191"/>
      <c r="VOO95" s="191"/>
      <c r="VOP95" s="191"/>
      <c r="VOQ95" s="191"/>
      <c r="VOR95" s="191"/>
      <c r="VOS95" s="191"/>
      <c r="VOT95" s="191"/>
      <c r="VOU95" s="191"/>
      <c r="VOV95" s="191"/>
      <c r="VOW95" s="191"/>
      <c r="VOX95" s="191"/>
      <c r="VOY95" s="191"/>
      <c r="VOZ95" s="191"/>
      <c r="VPA95" s="191"/>
      <c r="VPB95" s="191"/>
      <c r="VPC95" s="191"/>
      <c r="VPD95" s="191"/>
      <c r="VPE95" s="191"/>
      <c r="VPF95" s="191"/>
      <c r="VPG95" s="191"/>
      <c r="VPH95" s="191"/>
      <c r="VPI95" s="191"/>
      <c r="VPJ95" s="191"/>
      <c r="VPK95" s="191"/>
      <c r="VPL95" s="191"/>
      <c r="VPM95" s="191"/>
      <c r="VPN95" s="191"/>
      <c r="VPO95" s="191"/>
      <c r="VPP95" s="191"/>
      <c r="VPQ95" s="191"/>
      <c r="VPR95" s="191"/>
      <c r="VPS95" s="191"/>
      <c r="VPT95" s="191"/>
      <c r="VPU95" s="191"/>
      <c r="VPV95" s="191"/>
      <c r="VPW95" s="191"/>
      <c r="VPX95" s="191"/>
      <c r="VPY95" s="191"/>
      <c r="VPZ95" s="191"/>
      <c r="VQA95" s="191"/>
      <c r="VQB95" s="191"/>
      <c r="VQC95" s="191"/>
      <c r="VQD95" s="191"/>
      <c r="VQE95" s="191"/>
      <c r="VQF95" s="191"/>
      <c r="VQG95" s="191"/>
      <c r="VQH95" s="191"/>
      <c r="VQI95" s="191"/>
      <c r="VQJ95" s="191"/>
      <c r="VQK95" s="191"/>
      <c r="VQL95" s="191"/>
      <c r="VQM95" s="191"/>
      <c r="VQN95" s="191"/>
      <c r="VQO95" s="191"/>
      <c r="VQP95" s="191"/>
      <c r="VQQ95" s="191"/>
      <c r="VQR95" s="191"/>
      <c r="VQS95" s="191"/>
      <c r="VQT95" s="191"/>
      <c r="VQU95" s="191"/>
      <c r="VQV95" s="191"/>
      <c r="VQW95" s="191"/>
      <c r="VQX95" s="191"/>
      <c r="VQY95" s="191"/>
      <c r="VQZ95" s="191"/>
      <c r="VRA95" s="191"/>
      <c r="VRB95" s="191"/>
      <c r="VRC95" s="191"/>
      <c r="VRD95" s="191"/>
      <c r="VRE95" s="191"/>
      <c r="VRF95" s="191"/>
      <c r="VRG95" s="191"/>
      <c r="VRH95" s="191"/>
      <c r="VRI95" s="191"/>
      <c r="VRJ95" s="191"/>
      <c r="VRK95" s="191"/>
      <c r="VRL95" s="191"/>
      <c r="VRM95" s="191"/>
      <c r="VRN95" s="191"/>
      <c r="VRO95" s="191"/>
      <c r="VRP95" s="191"/>
      <c r="VRQ95" s="191"/>
      <c r="VRR95" s="191"/>
      <c r="VRS95" s="191"/>
      <c r="VRT95" s="191"/>
      <c r="VRU95" s="191"/>
      <c r="VRV95" s="191"/>
      <c r="VRW95" s="191"/>
      <c r="VRX95" s="191"/>
      <c r="VRY95" s="191"/>
      <c r="VRZ95" s="191"/>
      <c r="VSA95" s="191"/>
      <c r="VSB95" s="191"/>
      <c r="VSC95" s="191"/>
      <c r="VSD95" s="191"/>
      <c r="VSE95" s="191"/>
      <c r="VSF95" s="191"/>
      <c r="VSG95" s="191"/>
      <c r="VSH95" s="191"/>
      <c r="VSI95" s="191"/>
      <c r="VSJ95" s="191"/>
      <c r="VSK95" s="191"/>
      <c r="VSL95" s="191"/>
      <c r="VSM95" s="191"/>
      <c r="VSN95" s="191"/>
      <c r="VSO95" s="191"/>
      <c r="VSP95" s="191"/>
      <c r="VSQ95" s="191"/>
      <c r="VSR95" s="191"/>
      <c r="VSS95" s="191"/>
      <c r="VST95" s="191"/>
      <c r="VSU95" s="191"/>
      <c r="VSV95" s="191"/>
      <c r="VSW95" s="191"/>
      <c r="VSX95" s="191"/>
      <c r="VSY95" s="191"/>
      <c r="VSZ95" s="191"/>
      <c r="VTA95" s="191"/>
      <c r="VTB95" s="191"/>
      <c r="VTC95" s="191"/>
      <c r="VTD95" s="191"/>
      <c r="VTE95" s="191"/>
      <c r="VTF95" s="191"/>
      <c r="VTG95" s="191"/>
      <c r="VTH95" s="191"/>
      <c r="VTI95" s="191"/>
      <c r="VTJ95" s="191"/>
      <c r="VTK95" s="191"/>
      <c r="VTL95" s="191"/>
      <c r="VTM95" s="191"/>
      <c r="VTN95" s="191"/>
      <c r="VTO95" s="191"/>
      <c r="VTP95" s="191"/>
      <c r="VTQ95" s="191"/>
      <c r="VTR95" s="191"/>
      <c r="VTS95" s="191"/>
      <c r="VTT95" s="191"/>
      <c r="VTU95" s="191"/>
      <c r="VTV95" s="191"/>
      <c r="VTW95" s="191"/>
      <c r="VTX95" s="191"/>
      <c r="VTY95" s="191"/>
      <c r="VTZ95" s="191"/>
      <c r="VUA95" s="191"/>
      <c r="VUB95" s="191"/>
      <c r="VUC95" s="191"/>
      <c r="VUD95" s="191"/>
      <c r="VUE95" s="191"/>
      <c r="VUF95" s="191"/>
      <c r="VUG95" s="191"/>
      <c r="VUH95" s="191"/>
      <c r="VUI95" s="191"/>
      <c r="VUJ95" s="191"/>
      <c r="VUK95" s="191"/>
      <c r="VUL95" s="191"/>
      <c r="VUM95" s="191"/>
      <c r="VUN95" s="191"/>
      <c r="VUO95" s="191"/>
      <c r="VUP95" s="191"/>
      <c r="VUQ95" s="191"/>
      <c r="VUR95" s="191"/>
      <c r="VUS95" s="191"/>
      <c r="VUT95" s="191"/>
      <c r="VUU95" s="191"/>
      <c r="VUV95" s="191"/>
      <c r="VUW95" s="191"/>
      <c r="VUX95" s="191"/>
      <c r="VUY95" s="191"/>
      <c r="VUZ95" s="191"/>
      <c r="VVA95" s="191"/>
      <c r="VVB95" s="191"/>
      <c r="VVC95" s="191"/>
      <c r="VVD95" s="191"/>
      <c r="VVE95" s="191"/>
      <c r="VVF95" s="191"/>
      <c r="VVG95" s="191"/>
      <c r="VVH95" s="191"/>
      <c r="VVI95" s="191"/>
      <c r="VVJ95" s="191"/>
      <c r="VVK95" s="191"/>
      <c r="VVL95" s="191"/>
      <c r="VVM95" s="191"/>
      <c r="VVN95" s="191"/>
      <c r="VVO95" s="191"/>
      <c r="VVP95" s="191"/>
      <c r="VVQ95" s="191"/>
      <c r="VVR95" s="191"/>
      <c r="VVS95" s="191"/>
      <c r="VVT95" s="191"/>
      <c r="VVU95" s="191"/>
      <c r="VVV95" s="191"/>
      <c r="VVW95" s="191"/>
      <c r="VVX95" s="191"/>
      <c r="VVY95" s="191"/>
      <c r="VVZ95" s="191"/>
      <c r="VWA95" s="191"/>
      <c r="VWB95" s="191"/>
      <c r="VWC95" s="191"/>
      <c r="VWD95" s="191"/>
      <c r="VWE95" s="191"/>
      <c r="VWF95" s="191"/>
      <c r="VWG95" s="191"/>
      <c r="VWH95" s="191"/>
      <c r="VWI95" s="191"/>
      <c r="VWJ95" s="191"/>
      <c r="VWK95" s="191"/>
      <c r="VWL95" s="191"/>
      <c r="VWM95" s="191"/>
      <c r="VWN95" s="191"/>
      <c r="VWO95" s="191"/>
      <c r="VWP95" s="191"/>
      <c r="VWQ95" s="191"/>
      <c r="VWR95" s="191"/>
      <c r="VWS95" s="191"/>
      <c r="VWT95" s="191"/>
      <c r="VWU95" s="191"/>
      <c r="VWV95" s="191"/>
      <c r="VWW95" s="191"/>
      <c r="VWX95" s="191"/>
      <c r="VWY95" s="191"/>
      <c r="VWZ95" s="191"/>
      <c r="VXA95" s="191"/>
      <c r="VXB95" s="191"/>
      <c r="VXC95" s="191"/>
      <c r="VXD95" s="191"/>
      <c r="VXE95" s="191"/>
      <c r="VXF95" s="191"/>
      <c r="VXG95" s="191"/>
      <c r="VXH95" s="191"/>
      <c r="VXI95" s="191"/>
      <c r="VXJ95" s="191"/>
      <c r="VXK95" s="191"/>
      <c r="VXL95" s="191"/>
      <c r="VXM95" s="191"/>
      <c r="VXN95" s="191"/>
      <c r="VXO95" s="191"/>
      <c r="VXP95" s="191"/>
      <c r="VXQ95" s="191"/>
      <c r="VXR95" s="191"/>
      <c r="VXS95" s="191"/>
      <c r="VXT95" s="191"/>
      <c r="VXU95" s="191"/>
      <c r="VXV95" s="191"/>
      <c r="VXW95" s="191"/>
      <c r="VXX95" s="191"/>
      <c r="VXY95" s="191"/>
      <c r="VXZ95" s="191"/>
      <c r="VYA95" s="191"/>
      <c r="VYB95" s="191"/>
      <c r="VYC95" s="191"/>
      <c r="VYD95" s="191"/>
      <c r="VYE95" s="191"/>
      <c r="VYF95" s="191"/>
      <c r="VYG95" s="191"/>
      <c r="VYH95" s="191"/>
      <c r="VYI95" s="191"/>
      <c r="VYJ95" s="191"/>
      <c r="VYK95" s="191"/>
      <c r="VYL95" s="191"/>
      <c r="VYM95" s="191"/>
      <c r="VYN95" s="191"/>
      <c r="VYO95" s="191"/>
      <c r="VYP95" s="191"/>
      <c r="VYQ95" s="191"/>
      <c r="VYR95" s="191"/>
      <c r="VYS95" s="191"/>
      <c r="VYT95" s="191"/>
      <c r="VYU95" s="191"/>
      <c r="VYV95" s="191"/>
      <c r="VYW95" s="191"/>
      <c r="VYX95" s="191"/>
      <c r="VYY95" s="191"/>
      <c r="VYZ95" s="191"/>
      <c r="VZA95" s="191"/>
      <c r="VZB95" s="191"/>
      <c r="VZC95" s="191"/>
      <c r="VZD95" s="191"/>
      <c r="VZE95" s="191"/>
      <c r="VZF95" s="191"/>
      <c r="VZG95" s="191"/>
      <c r="VZH95" s="191"/>
      <c r="VZI95" s="191"/>
      <c r="VZJ95" s="191"/>
      <c r="VZK95" s="191"/>
      <c r="VZL95" s="191"/>
      <c r="VZM95" s="191"/>
      <c r="VZN95" s="191"/>
      <c r="VZO95" s="191"/>
      <c r="VZP95" s="191"/>
      <c r="VZQ95" s="191"/>
      <c r="VZR95" s="191"/>
      <c r="VZS95" s="191"/>
      <c r="VZT95" s="191"/>
      <c r="VZU95" s="191"/>
      <c r="VZV95" s="191"/>
      <c r="VZW95" s="191"/>
      <c r="VZX95" s="191"/>
      <c r="VZY95" s="191"/>
      <c r="VZZ95" s="191"/>
      <c r="WAA95" s="191"/>
      <c r="WAB95" s="191"/>
      <c r="WAC95" s="191"/>
      <c r="WAD95" s="191"/>
      <c r="WAE95" s="191"/>
      <c r="WAF95" s="191"/>
      <c r="WAG95" s="191"/>
      <c r="WAH95" s="191"/>
      <c r="WAI95" s="191"/>
      <c r="WAJ95" s="191"/>
      <c r="WAK95" s="191"/>
      <c r="WAL95" s="191"/>
      <c r="WAM95" s="191"/>
      <c r="WAN95" s="191"/>
      <c r="WAO95" s="191"/>
      <c r="WAP95" s="191"/>
      <c r="WAQ95" s="191"/>
      <c r="WAR95" s="191"/>
      <c r="WAS95" s="191"/>
      <c r="WAT95" s="191"/>
      <c r="WAU95" s="191"/>
      <c r="WAV95" s="191"/>
      <c r="WAW95" s="191"/>
      <c r="WAX95" s="191"/>
      <c r="WAY95" s="191"/>
      <c r="WAZ95" s="191"/>
      <c r="WBA95" s="191"/>
      <c r="WBB95" s="191"/>
      <c r="WBC95" s="191"/>
      <c r="WBD95" s="191"/>
      <c r="WBE95" s="191"/>
      <c r="WBF95" s="191"/>
      <c r="WBG95" s="191"/>
      <c r="WBH95" s="191"/>
      <c r="WBI95" s="191"/>
      <c r="WBJ95" s="191"/>
      <c r="WBK95" s="191"/>
      <c r="WBL95" s="191"/>
      <c r="WBM95" s="191"/>
      <c r="WBN95" s="191"/>
      <c r="WBO95" s="191"/>
      <c r="WBP95" s="191"/>
      <c r="WBQ95" s="191"/>
      <c r="WBR95" s="191"/>
      <c r="WBS95" s="191"/>
      <c r="WBT95" s="191"/>
      <c r="WBU95" s="191"/>
      <c r="WBV95" s="191"/>
      <c r="WBW95" s="191"/>
      <c r="WBX95" s="191"/>
      <c r="WBY95" s="191"/>
      <c r="WBZ95" s="191"/>
      <c r="WCA95" s="191"/>
      <c r="WCB95" s="191"/>
      <c r="WCC95" s="191"/>
      <c r="WCD95" s="191"/>
      <c r="WCE95" s="191"/>
      <c r="WCF95" s="191"/>
      <c r="WCG95" s="191"/>
      <c r="WCH95" s="191"/>
      <c r="WCI95" s="191"/>
      <c r="WCJ95" s="191"/>
      <c r="WCK95" s="191"/>
      <c r="WCL95" s="191"/>
      <c r="WCM95" s="191"/>
      <c r="WCN95" s="191"/>
      <c r="WCO95" s="191"/>
      <c r="WCP95" s="191"/>
      <c r="WCQ95" s="191"/>
      <c r="WCR95" s="191"/>
      <c r="WCS95" s="191"/>
      <c r="WCT95" s="191"/>
      <c r="WCU95" s="191"/>
      <c r="WCV95" s="191"/>
      <c r="WCW95" s="191"/>
      <c r="WCX95" s="191"/>
      <c r="WCY95" s="191"/>
      <c r="WCZ95" s="191"/>
      <c r="WDA95" s="191"/>
      <c r="WDB95" s="191"/>
      <c r="WDC95" s="191"/>
      <c r="WDD95" s="191"/>
      <c r="WDE95" s="191"/>
      <c r="WDF95" s="191"/>
      <c r="WDG95" s="191"/>
      <c r="WDH95" s="191"/>
      <c r="WDI95" s="191"/>
      <c r="WDJ95" s="191"/>
      <c r="WDK95" s="191"/>
      <c r="WDL95" s="191"/>
      <c r="WDM95" s="191"/>
      <c r="WDN95" s="191"/>
      <c r="WDO95" s="191"/>
      <c r="WDP95" s="191"/>
      <c r="WDQ95" s="191"/>
      <c r="WDR95" s="191"/>
      <c r="WDS95" s="191"/>
      <c r="WDT95" s="191"/>
      <c r="WDU95" s="191"/>
      <c r="WDV95" s="191"/>
      <c r="WDW95" s="191"/>
      <c r="WDX95" s="191"/>
      <c r="WDY95" s="191"/>
      <c r="WDZ95" s="191"/>
      <c r="WEA95" s="191"/>
      <c r="WEB95" s="191"/>
      <c r="WEC95" s="191"/>
      <c r="WED95" s="191"/>
      <c r="WEE95" s="191"/>
      <c r="WEF95" s="191"/>
      <c r="WEG95" s="191"/>
      <c r="WEH95" s="191"/>
      <c r="WEI95" s="191"/>
      <c r="WEJ95" s="191"/>
      <c r="WEK95" s="191"/>
      <c r="WEL95" s="191"/>
      <c r="WEM95" s="191"/>
      <c r="WEN95" s="191"/>
      <c r="WEO95" s="191"/>
      <c r="WEP95" s="191"/>
      <c r="WEQ95" s="191"/>
      <c r="WER95" s="191"/>
      <c r="WES95" s="191"/>
      <c r="WET95" s="191"/>
      <c r="WEU95" s="191"/>
      <c r="WEV95" s="191"/>
      <c r="WEW95" s="191"/>
      <c r="WEX95" s="191"/>
      <c r="WEY95" s="191"/>
      <c r="WEZ95" s="191"/>
      <c r="WFA95" s="191"/>
      <c r="WFB95" s="191"/>
      <c r="WFC95" s="191"/>
      <c r="WFD95" s="191"/>
      <c r="WFE95" s="191"/>
      <c r="WFF95" s="191"/>
      <c r="WFG95" s="191"/>
      <c r="WFH95" s="191"/>
      <c r="WFI95" s="191"/>
      <c r="WFJ95" s="191"/>
      <c r="WFK95" s="191"/>
      <c r="WFL95" s="191"/>
      <c r="WFM95" s="191"/>
      <c r="WFN95" s="191"/>
      <c r="WFO95" s="191"/>
      <c r="WFP95" s="191"/>
      <c r="WFQ95" s="191"/>
      <c r="WFR95" s="191"/>
      <c r="WFS95" s="191"/>
      <c r="WFT95" s="191"/>
      <c r="WFU95" s="191"/>
      <c r="WFV95" s="191"/>
      <c r="WFW95" s="191"/>
      <c r="WFX95" s="191"/>
      <c r="WFY95" s="191"/>
      <c r="WFZ95" s="191"/>
      <c r="WGA95" s="191"/>
      <c r="WGB95" s="191"/>
      <c r="WGC95" s="191"/>
      <c r="WGD95" s="191"/>
      <c r="WGE95" s="191"/>
      <c r="WGF95" s="191"/>
      <c r="WGG95" s="191"/>
      <c r="WGH95" s="191"/>
      <c r="WGI95" s="191"/>
      <c r="WGJ95" s="191"/>
      <c r="WGK95" s="191"/>
      <c r="WGL95" s="191"/>
      <c r="WGM95" s="191"/>
      <c r="WGN95" s="191"/>
      <c r="WGO95" s="191"/>
      <c r="WGP95" s="191"/>
      <c r="WGQ95" s="191"/>
      <c r="WGR95" s="191"/>
      <c r="WGS95" s="191"/>
      <c r="WGT95" s="191"/>
      <c r="WGU95" s="191"/>
      <c r="WGV95" s="191"/>
      <c r="WGW95" s="191"/>
      <c r="WGX95" s="191"/>
      <c r="WGY95" s="191"/>
      <c r="WGZ95" s="191"/>
      <c r="WHA95" s="191"/>
      <c r="WHB95" s="191"/>
      <c r="WHC95" s="191"/>
      <c r="WHD95" s="191"/>
      <c r="WHE95" s="191"/>
      <c r="WHF95" s="191"/>
      <c r="WHG95" s="191"/>
      <c r="WHH95" s="191"/>
      <c r="WHI95" s="191"/>
      <c r="WHJ95" s="191"/>
      <c r="WHK95" s="191"/>
      <c r="WHL95" s="191"/>
      <c r="WHM95" s="191"/>
      <c r="WHN95" s="191"/>
      <c r="WHO95" s="191"/>
      <c r="WHP95" s="191"/>
      <c r="WHQ95" s="191"/>
      <c r="WHR95" s="191"/>
      <c r="WHS95" s="191"/>
      <c r="WHT95" s="191"/>
      <c r="WHU95" s="191"/>
      <c r="WHV95" s="191"/>
      <c r="WHW95" s="191"/>
      <c r="WHX95" s="191"/>
      <c r="WHY95" s="191"/>
      <c r="WHZ95" s="191"/>
      <c r="WIA95" s="191"/>
      <c r="WIB95" s="191"/>
      <c r="WIC95" s="191"/>
      <c r="WID95" s="191"/>
      <c r="WIE95" s="191"/>
      <c r="WIF95" s="191"/>
      <c r="WIG95" s="191"/>
      <c r="WIH95" s="191"/>
      <c r="WII95" s="191"/>
      <c r="WIJ95" s="191"/>
      <c r="WIK95" s="191"/>
      <c r="WIL95" s="191"/>
      <c r="WIM95" s="191"/>
      <c r="WIN95" s="191"/>
      <c r="WIO95" s="191"/>
      <c r="WIP95" s="191"/>
      <c r="WIQ95" s="191"/>
      <c r="WIR95" s="191"/>
      <c r="WIS95" s="191"/>
      <c r="WIT95" s="191"/>
      <c r="WIU95" s="191"/>
      <c r="WIV95" s="191"/>
      <c r="WIW95" s="191"/>
      <c r="WIX95" s="191"/>
      <c r="WIY95" s="191"/>
      <c r="WIZ95" s="191"/>
      <c r="WJA95" s="191"/>
      <c r="WJB95" s="191"/>
      <c r="WJC95" s="191"/>
      <c r="WJD95" s="191"/>
      <c r="WJE95" s="191"/>
      <c r="WJF95" s="191"/>
      <c r="WJG95" s="191"/>
      <c r="WJH95" s="191"/>
      <c r="WJI95" s="191"/>
      <c r="WJJ95" s="191"/>
      <c r="WJK95" s="191"/>
      <c r="WJL95" s="191"/>
      <c r="WJM95" s="191"/>
      <c r="WJN95" s="191"/>
      <c r="WJO95" s="191"/>
      <c r="WJP95" s="191"/>
      <c r="WJQ95" s="191"/>
      <c r="WJR95" s="191"/>
      <c r="WJS95" s="191"/>
      <c r="WJT95" s="191"/>
      <c r="WJU95" s="191"/>
      <c r="WJV95" s="191"/>
      <c r="WJW95" s="191"/>
      <c r="WJX95" s="191"/>
      <c r="WJY95" s="191"/>
      <c r="WJZ95" s="191"/>
      <c r="WKA95" s="191"/>
      <c r="WKB95" s="191"/>
      <c r="WKC95" s="191"/>
      <c r="WKD95" s="191"/>
      <c r="WKE95" s="191"/>
      <c r="WKF95" s="191"/>
      <c r="WKG95" s="191"/>
      <c r="WKH95" s="191"/>
      <c r="WKI95" s="191"/>
      <c r="WKJ95" s="191"/>
      <c r="WKK95" s="191"/>
      <c r="WKL95" s="191"/>
      <c r="WKM95" s="191"/>
      <c r="WKN95" s="191"/>
      <c r="WKO95" s="191"/>
      <c r="WKP95" s="191"/>
      <c r="WKQ95" s="191"/>
      <c r="WKR95" s="191"/>
      <c r="WKS95" s="191"/>
      <c r="WKT95" s="191"/>
      <c r="WKU95" s="191"/>
      <c r="WKV95" s="191"/>
      <c r="WKW95" s="191"/>
      <c r="WKX95" s="191"/>
      <c r="WKY95" s="191"/>
      <c r="WKZ95" s="191"/>
      <c r="WLA95" s="191"/>
      <c r="WLB95" s="191"/>
      <c r="WLC95" s="191"/>
      <c r="WLD95" s="191"/>
      <c r="WLE95" s="191"/>
      <c r="WLF95" s="191"/>
      <c r="WLG95" s="191"/>
      <c r="WLH95" s="191"/>
      <c r="WLI95" s="191"/>
      <c r="WLJ95" s="191"/>
      <c r="WLK95" s="191"/>
      <c r="WLL95" s="191"/>
      <c r="WLM95" s="191"/>
      <c r="WLN95" s="191"/>
      <c r="WLO95" s="191"/>
      <c r="WLP95" s="191"/>
      <c r="WLQ95" s="191"/>
      <c r="WLR95" s="191"/>
      <c r="WLS95" s="191"/>
      <c r="WLT95" s="191"/>
      <c r="WLU95" s="191"/>
      <c r="WLV95" s="191"/>
      <c r="WLW95" s="191"/>
      <c r="WLX95" s="191"/>
      <c r="WLY95" s="191"/>
      <c r="WLZ95" s="191"/>
      <c r="WMA95" s="191"/>
      <c r="WMB95" s="191"/>
      <c r="WMC95" s="191"/>
      <c r="WMD95" s="191"/>
      <c r="WME95" s="191"/>
      <c r="WMF95" s="191"/>
      <c r="WMG95" s="191"/>
      <c r="WMH95" s="191"/>
      <c r="WMI95" s="191"/>
      <c r="WMJ95" s="191"/>
      <c r="WMK95" s="191"/>
      <c r="WML95" s="191"/>
      <c r="WMM95" s="191"/>
      <c r="WMN95" s="191"/>
      <c r="WMO95" s="191"/>
      <c r="WMP95" s="191"/>
      <c r="WMQ95" s="191"/>
      <c r="WMR95" s="191"/>
      <c r="WMS95" s="191"/>
      <c r="WMT95" s="191"/>
      <c r="WMU95" s="191"/>
      <c r="WMV95" s="191"/>
      <c r="WMW95" s="191"/>
      <c r="WMX95" s="191"/>
      <c r="WMY95" s="191"/>
      <c r="WMZ95" s="191"/>
      <c r="WNA95" s="191"/>
      <c r="WNB95" s="191"/>
      <c r="WNC95" s="191"/>
      <c r="WND95" s="191"/>
      <c r="WNE95" s="191"/>
      <c r="WNF95" s="191"/>
      <c r="WNG95" s="191"/>
      <c r="WNH95" s="191"/>
      <c r="WNI95" s="191"/>
      <c r="WNJ95" s="191"/>
      <c r="WNK95" s="191"/>
      <c r="WNL95" s="191"/>
      <c r="WNM95" s="191"/>
      <c r="WNN95" s="191"/>
      <c r="WNO95" s="191"/>
      <c r="WNP95" s="191"/>
      <c r="WNQ95" s="191"/>
      <c r="WNR95" s="191"/>
      <c r="WNS95" s="191"/>
      <c r="WNT95" s="191"/>
      <c r="WNU95" s="191"/>
      <c r="WNV95" s="191"/>
      <c r="WNW95" s="191"/>
      <c r="WNX95" s="191"/>
      <c r="WNY95" s="191"/>
      <c r="WNZ95" s="191"/>
      <c r="WOA95" s="191"/>
      <c r="WOB95" s="191"/>
      <c r="WOC95" s="191"/>
      <c r="WOD95" s="191"/>
      <c r="WOE95" s="191"/>
      <c r="WOF95" s="191"/>
      <c r="WOG95" s="191"/>
      <c r="WOH95" s="191"/>
      <c r="WOI95" s="191"/>
      <c r="WOJ95" s="191"/>
      <c r="WOK95" s="191"/>
      <c r="WOL95" s="191"/>
      <c r="WOM95" s="191"/>
      <c r="WON95" s="191"/>
      <c r="WOO95" s="191"/>
      <c r="WOP95" s="191"/>
      <c r="WOQ95" s="191"/>
      <c r="WOR95" s="191"/>
      <c r="WOS95" s="191"/>
      <c r="WOT95" s="191"/>
      <c r="WOU95" s="191"/>
      <c r="WOV95" s="191"/>
      <c r="WOW95" s="191"/>
      <c r="WOX95" s="191"/>
      <c r="WOY95" s="191"/>
      <c r="WOZ95" s="191"/>
      <c r="WPA95" s="191"/>
      <c r="WPB95" s="191"/>
      <c r="WPC95" s="191"/>
      <c r="WPD95" s="191"/>
      <c r="WPE95" s="191"/>
      <c r="WPF95" s="191"/>
      <c r="WPG95" s="191"/>
      <c r="WPH95" s="191"/>
      <c r="WPI95" s="191"/>
      <c r="WPJ95" s="191"/>
      <c r="WPK95" s="191"/>
      <c r="WPL95" s="191"/>
      <c r="WPM95" s="191"/>
      <c r="WPN95" s="191"/>
      <c r="WPO95" s="191"/>
      <c r="WPP95" s="191"/>
      <c r="WPQ95" s="191"/>
      <c r="WPR95" s="191"/>
      <c r="WPS95" s="191"/>
      <c r="WPT95" s="191"/>
      <c r="WPU95" s="191"/>
      <c r="WPV95" s="191"/>
      <c r="WPW95" s="191"/>
      <c r="WPX95" s="191"/>
      <c r="WPY95" s="191"/>
      <c r="WPZ95" s="191"/>
      <c r="WQA95" s="191"/>
      <c r="WQB95" s="191"/>
      <c r="WQC95" s="191"/>
      <c r="WQD95" s="191"/>
      <c r="WQE95" s="191"/>
      <c r="WQF95" s="191"/>
      <c r="WQG95" s="191"/>
      <c r="WQH95" s="191"/>
      <c r="WQI95" s="191"/>
      <c r="WQJ95" s="191"/>
      <c r="WQK95" s="191"/>
      <c r="WQL95" s="191"/>
      <c r="WQM95" s="191"/>
      <c r="WQN95" s="191"/>
      <c r="WQO95" s="191"/>
      <c r="WQP95" s="191"/>
      <c r="WQQ95" s="191"/>
      <c r="WQR95" s="191"/>
      <c r="WQS95" s="191"/>
      <c r="WQT95" s="191"/>
      <c r="WQU95" s="191"/>
      <c r="WQV95" s="191"/>
      <c r="WQW95" s="191"/>
      <c r="WQX95" s="191"/>
      <c r="WQY95" s="191"/>
      <c r="WQZ95" s="191"/>
      <c r="WRA95" s="191"/>
      <c r="WRB95" s="191"/>
      <c r="WRC95" s="191"/>
      <c r="WRD95" s="191"/>
      <c r="WRE95" s="191"/>
      <c r="WRF95" s="191"/>
      <c r="WRG95" s="191"/>
      <c r="WRH95" s="191"/>
      <c r="WRI95" s="191"/>
      <c r="WRJ95" s="191"/>
      <c r="WRK95" s="191"/>
      <c r="WRL95" s="191"/>
      <c r="WRM95" s="191"/>
      <c r="WRN95" s="191"/>
      <c r="WRO95" s="191"/>
      <c r="WRP95" s="191"/>
      <c r="WRQ95" s="191"/>
      <c r="WRR95" s="191"/>
      <c r="WRS95" s="191"/>
      <c r="WRT95" s="191"/>
      <c r="WRU95" s="191"/>
      <c r="WRV95" s="191"/>
      <c r="WRW95" s="191"/>
      <c r="WRX95" s="191"/>
      <c r="WRY95" s="191"/>
      <c r="WRZ95" s="191"/>
      <c r="WSA95" s="191"/>
      <c r="WSB95" s="191"/>
      <c r="WSC95" s="191"/>
      <c r="WSD95" s="191"/>
      <c r="WSE95" s="191"/>
      <c r="WSF95" s="191"/>
      <c r="WSG95" s="191"/>
      <c r="WSH95" s="191"/>
      <c r="WSI95" s="191"/>
      <c r="WSJ95" s="191"/>
      <c r="WSK95" s="191"/>
      <c r="WSL95" s="191"/>
      <c r="WSM95" s="191"/>
      <c r="WSN95" s="191"/>
      <c r="WSO95" s="191"/>
      <c r="WSP95" s="191"/>
      <c r="WSQ95" s="191"/>
      <c r="WSR95" s="191"/>
      <c r="WSS95" s="191"/>
      <c r="WST95" s="191"/>
      <c r="WSU95" s="191"/>
      <c r="WSV95" s="191"/>
      <c r="WSW95" s="191"/>
      <c r="WSX95" s="191"/>
      <c r="WSY95" s="191"/>
      <c r="WSZ95" s="191"/>
      <c r="WTA95" s="191"/>
      <c r="WTB95" s="191"/>
      <c r="WTC95" s="191"/>
      <c r="WTD95" s="191"/>
      <c r="WTE95" s="191"/>
      <c r="WTF95" s="191"/>
      <c r="WTG95" s="191"/>
      <c r="WTH95" s="191"/>
      <c r="WTI95" s="191"/>
      <c r="WTJ95" s="191"/>
      <c r="WTK95" s="191"/>
      <c r="WTL95" s="191"/>
      <c r="WTM95" s="191"/>
      <c r="WTN95" s="191"/>
      <c r="WTO95" s="191"/>
      <c r="WTP95" s="191"/>
      <c r="WTQ95" s="191"/>
      <c r="WTR95" s="191"/>
      <c r="WTS95" s="191"/>
      <c r="WTT95" s="191"/>
      <c r="WTU95" s="191"/>
      <c r="WTV95" s="191"/>
      <c r="WTW95" s="191"/>
      <c r="WTX95" s="191"/>
      <c r="WTY95" s="191"/>
      <c r="WTZ95" s="191"/>
      <c r="WUA95" s="191"/>
      <c r="WUB95" s="191"/>
      <c r="WUC95" s="191"/>
      <c r="WUD95" s="191"/>
      <c r="WUE95" s="191"/>
      <c r="WUF95" s="191"/>
      <c r="WUG95" s="191"/>
      <c r="WUH95" s="191"/>
      <c r="WUI95" s="191"/>
      <c r="WUJ95" s="191"/>
      <c r="WUK95" s="191"/>
      <c r="WUL95" s="191"/>
      <c r="WUM95" s="191"/>
      <c r="WUN95" s="191"/>
      <c r="WUO95" s="191"/>
      <c r="WUP95" s="191"/>
      <c r="WUQ95" s="191"/>
      <c r="WUR95" s="191"/>
      <c r="WUS95" s="191"/>
      <c r="WUT95" s="191"/>
      <c r="WUU95" s="191"/>
      <c r="WUV95" s="191"/>
      <c r="WUW95" s="191"/>
      <c r="WUX95" s="191"/>
      <c r="WUY95" s="191"/>
      <c r="WUZ95" s="191"/>
      <c r="WVA95" s="191"/>
      <c r="WVB95" s="191"/>
      <c r="WVC95" s="191"/>
      <c r="WVD95" s="191"/>
      <c r="WVE95" s="191"/>
      <c r="WVF95" s="191"/>
      <c r="WVG95" s="191"/>
      <c r="WVH95" s="191"/>
      <c r="WVI95" s="191"/>
      <c r="WVJ95" s="191"/>
      <c r="WVK95" s="191"/>
      <c r="WVL95" s="191"/>
      <c r="WVM95" s="191"/>
      <c r="WVN95" s="191"/>
      <c r="WVO95" s="191"/>
      <c r="WVP95" s="191"/>
      <c r="WVQ95" s="191"/>
      <c r="WVR95" s="191"/>
      <c r="WVS95" s="191"/>
      <c r="WVT95" s="191"/>
      <c r="WVU95" s="191"/>
      <c r="WVV95" s="191"/>
      <c r="WVW95" s="191"/>
      <c r="WVX95" s="191"/>
      <c r="WVY95" s="191"/>
      <c r="WVZ95" s="191"/>
      <c r="WWA95" s="191"/>
      <c r="WWB95" s="191"/>
      <c r="WWC95" s="191"/>
      <c r="WWD95" s="191"/>
      <c r="WWE95" s="191"/>
      <c r="WWF95" s="191"/>
      <c r="WWG95" s="191"/>
      <c r="WWH95" s="191"/>
      <c r="WWI95" s="191"/>
      <c r="WWJ95" s="191"/>
      <c r="WWK95" s="191"/>
      <c r="WWL95" s="191"/>
      <c r="WWM95" s="191"/>
      <c r="WWN95" s="191"/>
      <c r="WWO95" s="191"/>
      <c r="WWP95" s="191"/>
      <c r="WWQ95" s="191"/>
      <c r="WWR95" s="191"/>
      <c r="WWS95" s="191"/>
      <c r="WWT95" s="191"/>
      <c r="WWU95" s="191"/>
      <c r="WWV95" s="191"/>
      <c r="WWW95" s="191"/>
      <c r="WWX95" s="191"/>
      <c r="WWY95" s="191"/>
      <c r="WWZ95" s="191"/>
      <c r="WXA95" s="191"/>
      <c r="WXB95" s="191"/>
      <c r="WXC95" s="191"/>
      <c r="WXD95" s="191"/>
      <c r="WXE95" s="191"/>
      <c r="WXF95" s="191"/>
      <c r="WXG95" s="191"/>
      <c r="WXH95" s="191"/>
      <c r="WXI95" s="191"/>
      <c r="WXJ95" s="191"/>
      <c r="WXK95" s="191"/>
      <c r="WXL95" s="191"/>
      <c r="WXM95" s="191"/>
      <c r="WXN95" s="191"/>
      <c r="WXO95" s="191"/>
      <c r="WXP95" s="191"/>
      <c r="WXQ95" s="191"/>
      <c r="WXR95" s="191"/>
      <c r="WXS95" s="191"/>
      <c r="WXT95" s="191"/>
      <c r="WXU95" s="191"/>
      <c r="WXV95" s="191"/>
      <c r="WXW95" s="191"/>
      <c r="WXX95" s="191"/>
      <c r="WXY95" s="191"/>
      <c r="WXZ95" s="191"/>
      <c r="WYA95" s="191"/>
      <c r="WYB95" s="191"/>
      <c r="WYC95" s="191"/>
      <c r="WYD95" s="191"/>
      <c r="WYE95" s="191"/>
      <c r="WYF95" s="191"/>
      <c r="WYG95" s="191"/>
      <c r="WYH95" s="191"/>
      <c r="WYI95" s="191"/>
      <c r="WYJ95" s="191"/>
      <c r="WYK95" s="191"/>
      <c r="WYL95" s="191"/>
      <c r="WYM95" s="191"/>
      <c r="WYN95" s="191"/>
      <c r="WYO95" s="191"/>
      <c r="WYP95" s="191"/>
      <c r="WYQ95" s="191"/>
      <c r="WYR95" s="191"/>
      <c r="WYS95" s="191"/>
      <c r="WYT95" s="191"/>
      <c r="WYU95" s="191"/>
      <c r="WYV95" s="191"/>
      <c r="WYW95" s="191"/>
      <c r="WYX95" s="191"/>
      <c r="WYY95" s="191"/>
      <c r="WYZ95" s="191"/>
      <c r="WZA95" s="191"/>
      <c r="WZB95" s="191"/>
      <c r="WZC95" s="191"/>
      <c r="WZD95" s="191"/>
      <c r="WZE95" s="191"/>
      <c r="WZF95" s="191"/>
      <c r="WZG95" s="191"/>
      <c r="WZH95" s="191"/>
      <c r="WZI95" s="191"/>
      <c r="WZJ95" s="191"/>
      <c r="WZK95" s="191"/>
      <c r="WZL95" s="191"/>
      <c r="WZM95" s="191"/>
      <c r="WZN95" s="191"/>
      <c r="WZO95" s="191"/>
      <c r="WZP95" s="191"/>
      <c r="WZQ95" s="191"/>
      <c r="WZR95" s="191"/>
      <c r="WZS95" s="191"/>
      <c r="WZT95" s="191"/>
      <c r="WZU95" s="191"/>
      <c r="WZV95" s="191"/>
      <c r="WZW95" s="191"/>
      <c r="WZX95" s="191"/>
      <c r="WZY95" s="191"/>
      <c r="WZZ95" s="191"/>
      <c r="XAA95" s="191"/>
      <c r="XAB95" s="191"/>
      <c r="XAC95" s="191"/>
      <c r="XAD95" s="191"/>
      <c r="XAE95" s="191"/>
      <c r="XAF95" s="191"/>
      <c r="XAG95" s="191"/>
      <c r="XAH95" s="191"/>
      <c r="XAI95" s="191"/>
      <c r="XAJ95" s="191"/>
      <c r="XAK95" s="191"/>
      <c r="XAL95" s="191"/>
      <c r="XAM95" s="191"/>
      <c r="XAN95" s="191"/>
      <c r="XAO95" s="191"/>
      <c r="XAP95" s="191"/>
      <c r="XAQ95" s="191"/>
      <c r="XAR95" s="191"/>
      <c r="XAS95" s="191"/>
      <c r="XAT95" s="191"/>
      <c r="XAU95" s="191"/>
      <c r="XAV95" s="191"/>
      <c r="XAW95" s="191"/>
      <c r="XAX95" s="191"/>
      <c r="XAY95" s="191"/>
      <c r="XAZ95" s="191"/>
      <c r="XBA95" s="191"/>
      <c r="XBB95" s="191"/>
      <c r="XBC95" s="191"/>
      <c r="XBD95" s="191"/>
      <c r="XBE95" s="191"/>
      <c r="XBF95" s="191"/>
      <c r="XBG95" s="191"/>
      <c r="XBH95" s="191"/>
      <c r="XBI95" s="191"/>
      <c r="XBJ95" s="191"/>
      <c r="XBK95" s="191"/>
      <c r="XBL95" s="191"/>
      <c r="XBM95" s="191"/>
      <c r="XBN95" s="191"/>
      <c r="XBO95" s="191"/>
      <c r="XBP95" s="191"/>
      <c r="XBQ95" s="191"/>
      <c r="XBR95" s="191"/>
      <c r="XBS95" s="191"/>
      <c r="XBT95" s="191"/>
      <c r="XBU95" s="191"/>
      <c r="XBV95" s="191"/>
      <c r="XBW95" s="191"/>
      <c r="XBX95" s="191"/>
      <c r="XBY95" s="191"/>
      <c r="XBZ95" s="191"/>
      <c r="XCA95" s="191"/>
      <c r="XCB95" s="191"/>
      <c r="XCC95" s="191"/>
      <c r="XCD95" s="191"/>
      <c r="XCE95" s="191"/>
      <c r="XCF95" s="191"/>
      <c r="XCG95" s="191"/>
      <c r="XCH95" s="191"/>
      <c r="XCI95" s="191"/>
      <c r="XCJ95" s="191"/>
      <c r="XCK95" s="191"/>
      <c r="XCL95" s="191"/>
      <c r="XCM95" s="191"/>
      <c r="XCN95" s="191"/>
      <c r="XCO95" s="191"/>
      <c r="XCP95" s="191"/>
      <c r="XCQ95" s="191"/>
      <c r="XCR95" s="191"/>
      <c r="XCS95" s="191"/>
      <c r="XCT95" s="191"/>
      <c r="XCU95" s="191"/>
      <c r="XCV95" s="191"/>
      <c r="XCW95" s="191"/>
      <c r="XCX95" s="191"/>
      <c r="XCY95" s="191"/>
      <c r="XCZ95" s="191"/>
      <c r="XDA95" s="191"/>
      <c r="XDB95" s="191"/>
      <c r="XDC95" s="191"/>
      <c r="XDD95" s="191"/>
      <c r="XDE95" s="191"/>
      <c r="XDF95" s="191"/>
      <c r="XDG95" s="191"/>
      <c r="XDH95" s="191"/>
      <c r="XDI95" s="191"/>
      <c r="XDJ95" s="191"/>
      <c r="XDK95" s="191"/>
      <c r="XDL95" s="191"/>
      <c r="XDM95" s="191"/>
      <c r="XDN95" s="191"/>
      <c r="XDO95" s="191"/>
      <c r="XDP95" s="191"/>
      <c r="XDQ95" s="191"/>
      <c r="XDR95" s="191"/>
      <c r="XDS95" s="191"/>
      <c r="XDT95" s="191"/>
      <c r="XDU95" s="191"/>
      <c r="XDV95" s="191"/>
      <c r="XDW95" s="191"/>
      <c r="XDX95" s="191"/>
      <c r="XDY95" s="191"/>
      <c r="XDZ95" s="191"/>
      <c r="XEA95" s="191"/>
      <c r="XEB95" s="191"/>
      <c r="XEC95" s="191"/>
      <c r="XED95" s="191"/>
      <c r="XEE95" s="191"/>
      <c r="XEF95" s="191"/>
      <c r="XEG95" s="191"/>
      <c r="XEH95" s="191"/>
      <c r="XEI95" s="191"/>
      <c r="XEJ95" s="191"/>
      <c r="XEK95" s="191"/>
      <c r="XEL95" s="191"/>
      <c r="XEM95" s="191"/>
      <c r="XEN95" s="191"/>
      <c r="XEO95" s="191"/>
      <c r="XEP95" s="191"/>
      <c r="XEQ95" s="191"/>
      <c r="XER95" s="191"/>
      <c r="XES95" s="191"/>
      <c r="XET95" s="191"/>
      <c r="XEU95" s="191"/>
      <c r="XEV95" s="191"/>
      <c r="XEW95" s="191"/>
      <c r="XEX95" s="191"/>
      <c r="XEY95" s="191"/>
      <c r="XEZ95" s="191"/>
      <c r="XFA95" s="191"/>
      <c r="XFB95" s="191"/>
    </row>
    <row r="98" spans="1:13" x14ac:dyDescent="0.2">
      <c r="A98" s="197"/>
      <c r="B98" s="197"/>
      <c r="C98" s="198"/>
      <c r="D98" s="192"/>
      <c r="E98" s="192"/>
      <c r="F98" s="192"/>
      <c r="G98" s="192"/>
      <c r="H98" s="192"/>
      <c r="I98" s="192"/>
      <c r="J98" s="192"/>
      <c r="K98" s="192"/>
      <c r="L98" s="192"/>
      <c r="M98" s="193"/>
    </row>
    <row r="99" spans="1:13" x14ac:dyDescent="0.2">
      <c r="A99" s="197"/>
      <c r="B99" s="197"/>
      <c r="C99" s="198"/>
      <c r="D99" s="192"/>
      <c r="E99" s="192"/>
      <c r="F99" s="192"/>
      <c r="G99" s="192"/>
      <c r="H99" s="192"/>
      <c r="I99" s="192"/>
      <c r="J99" s="192"/>
      <c r="K99" s="192"/>
      <c r="L99" s="192"/>
      <c r="M99" s="193"/>
    </row>
    <row r="100" spans="1:13" x14ac:dyDescent="0.2">
      <c r="A100" s="197"/>
      <c r="B100" s="197"/>
      <c r="C100" s="198"/>
      <c r="D100" s="192"/>
      <c r="E100" s="192"/>
      <c r="F100" s="192"/>
      <c r="G100" s="192"/>
      <c r="H100" s="192"/>
      <c r="I100" s="192"/>
      <c r="J100" s="192"/>
      <c r="K100" s="192"/>
      <c r="L100" s="192"/>
      <c r="M100" s="193"/>
    </row>
    <row r="101" spans="1:13" x14ac:dyDescent="0.2">
      <c r="A101" s="197"/>
      <c r="B101" s="197"/>
      <c r="C101" s="198"/>
      <c r="D101" s="192"/>
      <c r="E101" s="192"/>
      <c r="F101" s="192"/>
      <c r="G101" s="192"/>
      <c r="H101" s="192"/>
      <c r="I101" s="192"/>
      <c r="J101" s="192"/>
      <c r="K101" s="192"/>
      <c r="L101" s="192"/>
      <c r="M101" s="193"/>
    </row>
    <row r="102" spans="1:13" x14ac:dyDescent="0.2">
      <c r="A102" s="197"/>
      <c r="B102" s="197"/>
      <c r="C102" s="198"/>
      <c r="D102" s="192"/>
      <c r="E102" s="192"/>
      <c r="F102" s="192"/>
      <c r="G102" s="192"/>
      <c r="H102" s="192"/>
      <c r="I102" s="192"/>
      <c r="J102" s="192"/>
      <c r="K102" s="192"/>
      <c r="L102" s="192"/>
      <c r="M102" s="193"/>
    </row>
    <row r="103" spans="1:13" x14ac:dyDescent="0.2">
      <c r="A103" s="197"/>
      <c r="B103" s="197"/>
      <c r="C103" s="198"/>
      <c r="D103" s="192"/>
      <c r="E103" s="192"/>
      <c r="F103" s="192"/>
      <c r="G103" s="192"/>
      <c r="H103" s="192"/>
      <c r="I103" s="192"/>
      <c r="J103" s="192"/>
      <c r="K103" s="192"/>
      <c r="L103" s="192"/>
      <c r="M103" s="193"/>
    </row>
    <row r="104" spans="1:13" x14ac:dyDescent="0.2">
      <c r="A104" s="197"/>
      <c r="B104" s="197"/>
      <c r="C104" s="198"/>
      <c r="D104" s="192"/>
      <c r="E104" s="192"/>
      <c r="F104" s="192"/>
      <c r="G104" s="192"/>
      <c r="H104" s="192"/>
      <c r="I104" s="192"/>
      <c r="J104" s="192"/>
      <c r="K104" s="192"/>
      <c r="L104" s="192"/>
      <c r="M104" s="193"/>
    </row>
    <row r="105" spans="1:13" x14ac:dyDescent="0.2">
      <c r="A105" s="197"/>
      <c r="B105" s="197"/>
      <c r="C105" s="198"/>
      <c r="D105" s="192"/>
      <c r="E105" s="192"/>
      <c r="F105" s="192"/>
      <c r="G105" s="192"/>
      <c r="H105" s="192"/>
      <c r="I105" s="192"/>
      <c r="J105" s="192"/>
      <c r="K105" s="192"/>
      <c r="L105" s="192"/>
      <c r="M105" s="193"/>
    </row>
    <row r="106" spans="1:13" x14ac:dyDescent="0.2">
      <c r="A106" s="197"/>
      <c r="B106" s="197"/>
      <c r="C106" s="198"/>
      <c r="D106" s="192"/>
      <c r="E106" s="192"/>
      <c r="F106" s="192"/>
      <c r="G106" s="192"/>
      <c r="H106" s="192"/>
      <c r="I106" s="192"/>
      <c r="J106" s="192"/>
      <c r="K106" s="192"/>
      <c r="L106" s="192"/>
      <c r="M106" s="193"/>
    </row>
    <row r="107" spans="1:13" x14ac:dyDescent="0.2">
      <c r="A107" s="197"/>
      <c r="B107" s="197"/>
      <c r="C107" s="198"/>
      <c r="D107" s="192"/>
      <c r="E107" s="192"/>
      <c r="F107" s="192"/>
      <c r="G107" s="192"/>
      <c r="H107" s="192"/>
      <c r="I107" s="192"/>
      <c r="J107" s="192"/>
      <c r="K107" s="192"/>
      <c r="L107" s="192"/>
      <c r="M107" s="193"/>
    </row>
    <row r="108" spans="1:13" x14ac:dyDescent="0.2">
      <c r="A108" s="197"/>
      <c r="B108" s="197"/>
      <c r="C108" s="198"/>
      <c r="D108" s="192"/>
      <c r="E108" s="192"/>
      <c r="F108" s="192"/>
      <c r="G108" s="192"/>
      <c r="H108" s="192"/>
      <c r="I108" s="192"/>
      <c r="J108" s="192"/>
      <c r="K108" s="192"/>
      <c r="L108" s="192"/>
      <c r="M108" s="193"/>
    </row>
    <row r="109" spans="1:13" x14ac:dyDescent="0.2">
      <c r="A109" s="197"/>
      <c r="B109" s="197"/>
      <c r="C109" s="198"/>
      <c r="D109" s="192"/>
      <c r="E109" s="192"/>
      <c r="F109" s="192"/>
      <c r="G109" s="192"/>
      <c r="H109" s="192"/>
      <c r="I109" s="192"/>
      <c r="J109" s="192"/>
      <c r="K109" s="192"/>
      <c r="L109" s="192"/>
      <c r="M109" s="193"/>
    </row>
    <row r="110" spans="1:13" x14ac:dyDescent="0.2">
      <c r="A110" s="197"/>
      <c r="B110" s="197"/>
      <c r="C110" s="198"/>
      <c r="D110" s="192"/>
      <c r="E110" s="192"/>
      <c r="F110" s="192"/>
      <c r="G110" s="192"/>
      <c r="H110" s="192"/>
      <c r="I110" s="192"/>
      <c r="J110" s="192"/>
      <c r="K110" s="192"/>
      <c r="L110" s="192"/>
      <c r="M110" s="193"/>
    </row>
    <row r="111" spans="1:13" x14ac:dyDescent="0.2">
      <c r="A111" s="197"/>
      <c r="B111" s="197"/>
      <c r="C111" s="198"/>
      <c r="D111" s="192"/>
      <c r="E111" s="192"/>
      <c r="F111" s="192"/>
      <c r="G111" s="192"/>
      <c r="H111" s="192"/>
      <c r="I111" s="192"/>
      <c r="J111" s="192"/>
      <c r="K111" s="192"/>
      <c r="L111" s="192"/>
      <c r="M111" s="193"/>
    </row>
    <row r="112" spans="1:13" x14ac:dyDescent="0.2">
      <c r="A112" s="197"/>
      <c r="B112" s="197"/>
      <c r="C112" s="198"/>
      <c r="D112" s="192"/>
      <c r="E112" s="192"/>
      <c r="F112" s="192"/>
      <c r="G112" s="192"/>
      <c r="H112" s="192"/>
      <c r="I112" s="192"/>
      <c r="J112" s="192"/>
      <c r="K112" s="192"/>
      <c r="L112" s="192"/>
      <c r="M112" s="193"/>
    </row>
    <row r="113" spans="1:13" x14ac:dyDescent="0.2">
      <c r="A113" s="197"/>
      <c r="B113" s="197"/>
      <c r="C113" s="198"/>
      <c r="D113" s="192"/>
      <c r="E113" s="192"/>
      <c r="F113" s="192"/>
      <c r="G113" s="192"/>
      <c r="H113" s="192"/>
      <c r="I113" s="192"/>
      <c r="J113" s="192"/>
      <c r="K113" s="192"/>
      <c r="L113" s="192"/>
      <c r="M113" s="193"/>
    </row>
    <row r="114" spans="1:13" x14ac:dyDescent="0.2">
      <c r="A114" s="197"/>
      <c r="B114" s="197"/>
      <c r="C114" s="198"/>
      <c r="D114" s="192"/>
      <c r="E114" s="192"/>
      <c r="F114" s="192"/>
      <c r="G114" s="192"/>
      <c r="H114" s="192"/>
      <c r="I114" s="192"/>
      <c r="J114" s="192"/>
      <c r="K114" s="192"/>
      <c r="L114" s="192"/>
      <c r="M114" s="193"/>
    </row>
    <row r="115" spans="1:13" x14ac:dyDescent="0.2">
      <c r="A115" s="197"/>
      <c r="B115" s="197"/>
      <c r="C115" s="198"/>
      <c r="D115" s="192"/>
      <c r="E115" s="192"/>
      <c r="F115" s="192"/>
      <c r="G115" s="192"/>
      <c r="H115" s="192"/>
      <c r="I115" s="192"/>
      <c r="J115" s="192"/>
      <c r="K115" s="192"/>
      <c r="L115" s="192"/>
      <c r="M115" s="193"/>
    </row>
    <row r="116" spans="1:13" x14ac:dyDescent="0.2">
      <c r="A116" s="197"/>
      <c r="B116" s="197"/>
      <c r="C116" s="198"/>
      <c r="D116" s="192"/>
      <c r="E116" s="192"/>
      <c r="F116" s="192"/>
      <c r="G116" s="192"/>
      <c r="H116" s="192"/>
      <c r="I116" s="192"/>
      <c r="J116" s="192"/>
      <c r="K116" s="192"/>
      <c r="L116" s="192"/>
      <c r="M116" s="193"/>
    </row>
    <row r="117" spans="1:13" x14ac:dyDescent="0.2">
      <c r="A117" s="197"/>
      <c r="B117" s="197"/>
      <c r="C117" s="198"/>
      <c r="D117" s="192"/>
      <c r="E117" s="192"/>
      <c r="F117" s="192"/>
      <c r="G117" s="192"/>
      <c r="H117" s="192"/>
      <c r="I117" s="192"/>
      <c r="J117" s="192"/>
      <c r="K117" s="192"/>
      <c r="L117" s="192"/>
      <c r="M117" s="193"/>
    </row>
    <row r="118" spans="1:13" x14ac:dyDescent="0.2">
      <c r="A118" s="197"/>
      <c r="B118" s="197"/>
      <c r="C118" s="198"/>
      <c r="D118" s="192"/>
      <c r="E118" s="192"/>
      <c r="F118" s="192"/>
      <c r="G118" s="192"/>
      <c r="H118" s="192"/>
      <c r="I118" s="192"/>
      <c r="J118" s="192"/>
      <c r="K118" s="192"/>
      <c r="L118" s="192"/>
      <c r="M118" s="193"/>
    </row>
    <row r="119" spans="1:13" x14ac:dyDescent="0.2">
      <c r="A119" s="197"/>
      <c r="B119" s="197"/>
      <c r="C119" s="198"/>
      <c r="D119" s="192"/>
      <c r="E119" s="192"/>
      <c r="F119" s="192"/>
      <c r="G119" s="192"/>
      <c r="H119" s="192"/>
      <c r="I119" s="192"/>
      <c r="J119" s="192"/>
      <c r="K119" s="192"/>
      <c r="L119" s="192"/>
      <c r="M119" s="193"/>
    </row>
    <row r="120" spans="1:13" x14ac:dyDescent="0.2">
      <c r="A120" s="197"/>
      <c r="B120" s="197"/>
      <c r="C120" s="198"/>
      <c r="D120" s="192"/>
      <c r="E120" s="192"/>
      <c r="F120" s="192"/>
      <c r="G120" s="192"/>
      <c r="H120" s="192"/>
      <c r="I120" s="192"/>
      <c r="J120" s="192"/>
      <c r="K120" s="192"/>
      <c r="L120" s="192"/>
      <c r="M120" s="193"/>
    </row>
    <row r="121" spans="1:13" x14ac:dyDescent="0.2">
      <c r="A121" s="197"/>
      <c r="B121" s="197"/>
      <c r="C121" s="198"/>
      <c r="D121" s="192"/>
      <c r="E121" s="192"/>
      <c r="F121" s="192"/>
      <c r="G121" s="192"/>
      <c r="H121" s="192"/>
      <c r="I121" s="192"/>
      <c r="J121" s="192"/>
      <c r="K121" s="192"/>
      <c r="L121" s="192"/>
      <c r="M121" s="193"/>
    </row>
    <row r="122" spans="1:13" x14ac:dyDescent="0.2">
      <c r="A122" s="197"/>
      <c r="B122" s="197"/>
      <c r="C122" s="198"/>
      <c r="D122" s="192"/>
      <c r="E122" s="192"/>
      <c r="F122" s="192"/>
      <c r="G122" s="192"/>
      <c r="H122" s="192"/>
      <c r="I122" s="192"/>
      <c r="J122" s="192"/>
      <c r="K122" s="192"/>
      <c r="L122" s="192"/>
      <c r="M122" s="193"/>
    </row>
    <row r="123" spans="1:13" x14ac:dyDescent="0.2">
      <c r="A123" s="197"/>
      <c r="B123" s="197"/>
      <c r="C123" s="198"/>
      <c r="D123" s="192"/>
      <c r="E123" s="192"/>
      <c r="F123" s="192"/>
      <c r="G123" s="192"/>
      <c r="H123" s="192"/>
      <c r="I123" s="192"/>
      <c r="J123" s="192"/>
      <c r="K123" s="192"/>
      <c r="L123" s="192"/>
      <c r="M123" s="193"/>
    </row>
    <row r="124" spans="1:13" x14ac:dyDescent="0.2">
      <c r="A124" s="197"/>
      <c r="B124" s="197"/>
      <c r="C124" s="198"/>
      <c r="D124" s="192"/>
      <c r="E124" s="192"/>
      <c r="F124" s="192"/>
      <c r="G124" s="192"/>
      <c r="H124" s="192"/>
      <c r="I124" s="192"/>
      <c r="J124" s="192"/>
      <c r="K124" s="192"/>
      <c r="L124" s="192"/>
      <c r="M124" s="193"/>
    </row>
    <row r="125" spans="1:13" x14ac:dyDescent="0.2">
      <c r="A125" s="197"/>
      <c r="B125" s="197"/>
      <c r="C125" s="198"/>
      <c r="D125" s="192"/>
      <c r="E125" s="192"/>
      <c r="F125" s="192"/>
      <c r="G125" s="192"/>
      <c r="H125" s="192"/>
      <c r="I125" s="192"/>
      <c r="J125" s="192"/>
      <c r="K125" s="192"/>
      <c r="L125" s="192"/>
      <c r="M125" s="193"/>
    </row>
    <row r="126" spans="1:13" x14ac:dyDescent="0.2">
      <c r="A126" s="197"/>
      <c r="B126" s="197"/>
      <c r="C126" s="198"/>
      <c r="D126" s="192"/>
      <c r="E126" s="192"/>
      <c r="F126" s="192"/>
      <c r="G126" s="192"/>
      <c r="H126" s="192"/>
      <c r="I126" s="192"/>
      <c r="J126" s="192"/>
      <c r="K126" s="192"/>
      <c r="L126" s="192"/>
      <c r="M126" s="193"/>
    </row>
    <row r="127" spans="1:13" x14ac:dyDescent="0.2">
      <c r="A127" s="197"/>
      <c r="B127" s="197"/>
      <c r="C127" s="198"/>
      <c r="D127" s="192"/>
      <c r="E127" s="192"/>
      <c r="F127" s="192"/>
      <c r="G127" s="192"/>
      <c r="H127" s="192"/>
      <c r="I127" s="192"/>
      <c r="J127" s="192"/>
      <c r="K127" s="192"/>
      <c r="L127" s="192"/>
      <c r="M127" s="193"/>
    </row>
    <row r="128" spans="1:13" x14ac:dyDescent="0.2">
      <c r="A128" s="197"/>
      <c r="B128" s="197"/>
      <c r="C128" s="198"/>
      <c r="D128" s="192"/>
      <c r="E128" s="192"/>
      <c r="F128" s="192"/>
      <c r="G128" s="192"/>
      <c r="H128" s="192"/>
      <c r="I128" s="192"/>
      <c r="J128" s="192"/>
      <c r="K128" s="192"/>
      <c r="L128" s="192"/>
      <c r="M128" s="193"/>
    </row>
    <row r="129" spans="1:13" x14ac:dyDescent="0.2">
      <c r="A129" s="194"/>
      <c r="B129" s="194"/>
      <c r="C129" s="194"/>
      <c r="D129" s="192"/>
      <c r="E129" s="192"/>
      <c r="F129" s="192"/>
      <c r="G129" s="192"/>
      <c r="H129" s="192"/>
      <c r="I129" s="192"/>
      <c r="J129" s="192"/>
      <c r="K129" s="192"/>
      <c r="L129" s="192"/>
      <c r="M129" s="193"/>
    </row>
    <row r="130" spans="1:13" x14ac:dyDescent="0.2">
      <c r="A130" s="194"/>
      <c r="B130" s="194"/>
      <c r="C130" s="194"/>
      <c r="D130" s="192"/>
      <c r="E130" s="192"/>
      <c r="F130" s="192"/>
      <c r="G130" s="192"/>
      <c r="H130" s="192"/>
      <c r="I130" s="192"/>
      <c r="J130" s="192"/>
      <c r="K130" s="192"/>
      <c r="L130" s="192"/>
      <c r="M130" s="193"/>
    </row>
    <row r="131" spans="1:13" x14ac:dyDescent="0.2">
      <c r="A131" s="194"/>
      <c r="B131" s="194"/>
      <c r="C131" s="194"/>
      <c r="D131" s="192"/>
      <c r="E131" s="192"/>
      <c r="F131" s="192"/>
      <c r="G131" s="192"/>
      <c r="H131" s="192"/>
      <c r="I131" s="192"/>
      <c r="J131" s="192"/>
      <c r="K131" s="192"/>
      <c r="L131" s="192"/>
      <c r="M131" s="193"/>
    </row>
  </sheetData>
  <mergeCells count="11">
    <mergeCell ref="A2:L2"/>
    <mergeCell ref="G4:H4"/>
    <mergeCell ref="A4:A6"/>
    <mergeCell ref="B4:B6"/>
    <mergeCell ref="C4:D4"/>
    <mergeCell ref="E4:F4"/>
    <mergeCell ref="I94:J94"/>
    <mergeCell ref="I4:J4"/>
    <mergeCell ref="K4:L4"/>
    <mergeCell ref="K5:K6"/>
    <mergeCell ref="L5:L6"/>
  </mergeCells>
  <conditionalFormatting sqref="M7:N61 M65:N94 N62 N64">
    <cfRule type="cellIs" dxfId="11" priority="6" operator="greaterThan">
      <formula>0.2</formula>
    </cfRule>
  </conditionalFormatting>
  <conditionalFormatting sqref="M7:N61 N64:N93 M65:M94 N62">
    <cfRule type="cellIs" dxfId="10" priority="5" operator="greaterThan">
      <formula>0.05</formula>
    </cfRule>
  </conditionalFormatting>
  <conditionalFormatting sqref="M62:M64">
    <cfRule type="cellIs" dxfId="9" priority="2" operator="greaterThan">
      <formula>0.2</formula>
    </cfRule>
  </conditionalFormatting>
  <conditionalFormatting sqref="M62:M64">
    <cfRule type="cellIs" dxfId="8" priority="1" operator="greaterThan">
      <formula>0.05</formula>
    </cfRule>
  </conditionalFormatting>
  <pageMargins left="0.7" right="0.7" top="0.75" bottom="0.75" header="0.3" footer="0.3"/>
  <ignoredErrors>
    <ignoredError sqref="C92:F93" formulaRange="1"/>
  </ignoredErrors>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2:DR95"/>
  <sheetViews>
    <sheetView showGridLines="0" zoomScaleNormal="100" workbookViewId="0">
      <pane xSplit="2" ySplit="6" topLeftCell="C7" activePane="bottomRight" state="frozen"/>
      <selection pane="topRight" activeCell="C1" sqref="C1"/>
      <selection pane="bottomLeft" activeCell="A7" sqref="A7"/>
      <selection pane="bottomRight" activeCell="A2" sqref="A2:DP2"/>
    </sheetView>
  </sheetViews>
  <sheetFormatPr baseColWidth="10" defaultColWidth="11.42578125" defaultRowHeight="12.75" x14ac:dyDescent="0.2"/>
  <cols>
    <col min="1" max="1" width="4.7109375" style="75" customWidth="1"/>
    <col min="2" max="2" width="105.85546875" style="75" customWidth="1"/>
    <col min="3" max="22" width="15.85546875" style="75" customWidth="1"/>
    <col min="23" max="35" width="15.85546875" style="76" customWidth="1"/>
    <col min="36" max="36" width="15.85546875" style="75" customWidth="1"/>
    <col min="37" max="37" width="15.85546875" style="76" customWidth="1"/>
    <col min="38" max="78" width="15.85546875" style="75" customWidth="1"/>
    <col min="79" max="79" width="15.85546875" style="76" customWidth="1"/>
    <col min="80" max="89" width="15.85546875" style="75" customWidth="1"/>
    <col min="90" max="106" width="15.85546875" style="76" customWidth="1"/>
    <col min="107" max="112" width="15.85546875" style="75" customWidth="1"/>
    <col min="113" max="114" width="15.85546875" style="76" customWidth="1"/>
    <col min="115" max="120" width="15.85546875" style="75" customWidth="1"/>
    <col min="121" max="121" width="15" style="75" customWidth="1"/>
    <col min="122" max="16384" width="11.42578125" style="75"/>
  </cols>
  <sheetData>
    <row r="2" spans="1:122" ht="15" x14ac:dyDescent="0.2">
      <c r="A2" s="391" t="s">
        <v>447</v>
      </c>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391"/>
      <c r="AO2" s="391"/>
      <c r="AP2" s="391"/>
      <c r="AQ2" s="391"/>
      <c r="AR2" s="391"/>
      <c r="AS2" s="391"/>
      <c r="AT2" s="391"/>
      <c r="AU2" s="391"/>
      <c r="AV2" s="391"/>
      <c r="AW2" s="391"/>
      <c r="AX2" s="391"/>
      <c r="AY2" s="391"/>
      <c r="AZ2" s="391"/>
      <c r="BA2" s="391"/>
      <c r="BB2" s="391"/>
      <c r="BC2" s="391"/>
      <c r="BD2" s="391"/>
      <c r="BE2" s="391"/>
      <c r="BF2" s="391"/>
      <c r="BG2" s="391"/>
      <c r="BH2" s="391"/>
      <c r="BI2" s="391"/>
      <c r="BJ2" s="391"/>
      <c r="BK2" s="391"/>
      <c r="BL2" s="391"/>
      <c r="BM2" s="391"/>
      <c r="BN2" s="391"/>
      <c r="BO2" s="391"/>
      <c r="BP2" s="391"/>
      <c r="BQ2" s="391"/>
      <c r="BR2" s="391"/>
      <c r="BS2" s="391"/>
      <c r="BT2" s="391"/>
      <c r="BU2" s="391"/>
      <c r="BV2" s="391"/>
      <c r="BW2" s="391"/>
      <c r="BX2" s="391"/>
      <c r="BY2" s="391"/>
      <c r="BZ2" s="391"/>
      <c r="CA2" s="391"/>
      <c r="CB2" s="391"/>
      <c r="CC2" s="391"/>
      <c r="CD2" s="391"/>
      <c r="CE2" s="391"/>
      <c r="CF2" s="391"/>
      <c r="CG2" s="391"/>
      <c r="CH2" s="391"/>
      <c r="CI2" s="391"/>
      <c r="CJ2" s="391"/>
      <c r="CK2" s="391"/>
      <c r="CL2" s="391"/>
      <c r="CM2" s="391"/>
      <c r="CN2" s="391"/>
      <c r="CO2" s="391"/>
      <c r="CP2" s="391"/>
      <c r="CQ2" s="391"/>
      <c r="CR2" s="391"/>
      <c r="CS2" s="391"/>
      <c r="CT2" s="391"/>
      <c r="CU2" s="391"/>
      <c r="CV2" s="391"/>
      <c r="CW2" s="391"/>
      <c r="CX2" s="391"/>
      <c r="CY2" s="391"/>
      <c r="CZ2" s="391"/>
      <c r="DA2" s="391"/>
      <c r="DB2" s="391"/>
      <c r="DC2" s="391"/>
      <c r="DD2" s="391"/>
      <c r="DE2" s="391"/>
      <c r="DF2" s="391"/>
      <c r="DG2" s="391"/>
      <c r="DH2" s="391"/>
      <c r="DI2" s="391"/>
      <c r="DJ2" s="391"/>
      <c r="DK2" s="391"/>
      <c r="DL2" s="391"/>
      <c r="DM2" s="391"/>
      <c r="DN2" s="391"/>
      <c r="DO2" s="391"/>
      <c r="DP2" s="391"/>
    </row>
    <row r="4" spans="1:122" ht="43.5" customHeight="1" x14ac:dyDescent="0.2">
      <c r="A4" s="369" t="s">
        <v>233</v>
      </c>
      <c r="B4" s="375" t="s">
        <v>0</v>
      </c>
      <c r="C4" s="372" t="s">
        <v>427</v>
      </c>
      <c r="D4" s="372"/>
      <c r="E4" s="372" t="s">
        <v>424</v>
      </c>
      <c r="F4" s="372"/>
      <c r="G4" s="372" t="s">
        <v>425</v>
      </c>
      <c r="H4" s="372"/>
      <c r="I4" s="372" t="s">
        <v>490</v>
      </c>
      <c r="J4" s="372"/>
      <c r="K4" s="372" t="s">
        <v>491</v>
      </c>
      <c r="L4" s="372"/>
      <c r="M4" s="372" t="s">
        <v>492</v>
      </c>
      <c r="N4" s="372"/>
      <c r="O4" s="372" t="s">
        <v>493</v>
      </c>
      <c r="P4" s="372"/>
      <c r="Q4" s="372" t="s">
        <v>419</v>
      </c>
      <c r="R4" s="372"/>
      <c r="S4" s="372" t="s">
        <v>420</v>
      </c>
      <c r="T4" s="372"/>
      <c r="U4" s="372" t="s">
        <v>448</v>
      </c>
      <c r="V4" s="372"/>
      <c r="W4" s="372" t="s">
        <v>421</v>
      </c>
      <c r="X4" s="372"/>
      <c r="Y4" s="372" t="s">
        <v>429</v>
      </c>
      <c r="Z4" s="372"/>
      <c r="AA4" s="372" t="s">
        <v>430</v>
      </c>
      <c r="AB4" s="372"/>
      <c r="AC4" s="372" t="s">
        <v>431</v>
      </c>
      <c r="AD4" s="372"/>
      <c r="AE4" s="372" t="s">
        <v>432</v>
      </c>
      <c r="AF4" s="372"/>
      <c r="AG4" s="372" t="s">
        <v>434</v>
      </c>
      <c r="AH4" s="372"/>
      <c r="AI4" s="372" t="s">
        <v>435</v>
      </c>
      <c r="AJ4" s="372"/>
      <c r="AK4" s="372" t="s">
        <v>436</v>
      </c>
      <c r="AL4" s="372"/>
      <c r="AM4" s="372" t="s">
        <v>437</v>
      </c>
      <c r="AN4" s="372"/>
      <c r="AO4" s="372" t="s">
        <v>439</v>
      </c>
      <c r="AP4" s="372"/>
      <c r="AQ4" s="372" t="s">
        <v>440</v>
      </c>
      <c r="AR4" s="372"/>
      <c r="AS4" s="372" t="s">
        <v>476</v>
      </c>
      <c r="AT4" s="372"/>
      <c r="AU4" s="372" t="s">
        <v>477</v>
      </c>
      <c r="AV4" s="372"/>
      <c r="AW4" s="372" t="s">
        <v>479</v>
      </c>
      <c r="AX4" s="372"/>
      <c r="AY4" s="372" t="s">
        <v>480</v>
      </c>
      <c r="AZ4" s="372"/>
      <c r="BA4" s="372" t="s">
        <v>481</v>
      </c>
      <c r="BB4" s="372"/>
      <c r="BC4" s="372" t="s">
        <v>482</v>
      </c>
      <c r="BD4" s="372"/>
      <c r="BE4" s="372" t="s">
        <v>484</v>
      </c>
      <c r="BF4" s="372"/>
      <c r="BG4" s="372" t="s">
        <v>485</v>
      </c>
      <c r="BH4" s="372"/>
      <c r="BI4" s="372" t="s">
        <v>486</v>
      </c>
      <c r="BJ4" s="372"/>
      <c r="BK4" s="372" t="s">
        <v>487</v>
      </c>
      <c r="BL4" s="372"/>
      <c r="BM4" s="372" t="s">
        <v>302</v>
      </c>
      <c r="BN4" s="372"/>
      <c r="BO4" s="372" t="s">
        <v>304</v>
      </c>
      <c r="BP4" s="372"/>
      <c r="BQ4" s="372" t="s">
        <v>306</v>
      </c>
      <c r="BR4" s="372"/>
      <c r="BS4" s="372" t="s">
        <v>307</v>
      </c>
      <c r="BT4" s="372"/>
      <c r="BU4" s="372" t="s">
        <v>318</v>
      </c>
      <c r="BV4" s="372"/>
      <c r="BW4" s="372" t="s">
        <v>319</v>
      </c>
      <c r="BX4" s="372"/>
      <c r="BY4" s="372" t="s">
        <v>320</v>
      </c>
      <c r="BZ4" s="372"/>
      <c r="CA4" s="372" t="s">
        <v>321</v>
      </c>
      <c r="CB4" s="372"/>
      <c r="CC4" s="372" t="s">
        <v>345</v>
      </c>
      <c r="CD4" s="372"/>
      <c r="CE4" s="372" t="s">
        <v>348</v>
      </c>
      <c r="CF4" s="372"/>
      <c r="CG4" s="372" t="s">
        <v>349</v>
      </c>
      <c r="CH4" s="372"/>
      <c r="CI4" s="372" t="s">
        <v>350</v>
      </c>
      <c r="CJ4" s="372"/>
      <c r="CK4" s="372" t="s">
        <v>362</v>
      </c>
      <c r="CL4" s="372"/>
      <c r="CM4" s="372" t="s">
        <v>359</v>
      </c>
      <c r="CN4" s="372"/>
      <c r="CO4" s="372" t="s">
        <v>360</v>
      </c>
      <c r="CP4" s="372"/>
      <c r="CQ4" s="372" t="s">
        <v>361</v>
      </c>
      <c r="CR4" s="372"/>
      <c r="CS4" s="372" t="s">
        <v>367</v>
      </c>
      <c r="CT4" s="372"/>
      <c r="CU4" s="372" t="s">
        <v>368</v>
      </c>
      <c r="CV4" s="372"/>
      <c r="CW4" s="372" t="s">
        <v>369</v>
      </c>
      <c r="CX4" s="372"/>
      <c r="CY4" s="372" t="s">
        <v>370</v>
      </c>
      <c r="CZ4" s="372"/>
      <c r="DA4" s="372" t="s">
        <v>380</v>
      </c>
      <c r="DB4" s="372"/>
      <c r="DC4" s="372" t="s">
        <v>381</v>
      </c>
      <c r="DD4" s="372"/>
      <c r="DE4" s="372" t="s">
        <v>382</v>
      </c>
      <c r="DF4" s="372"/>
      <c r="DG4" s="372" t="s">
        <v>383</v>
      </c>
      <c r="DH4" s="372"/>
      <c r="DI4" s="372" t="s">
        <v>387</v>
      </c>
      <c r="DJ4" s="372"/>
      <c r="DK4" s="372" t="s">
        <v>393</v>
      </c>
      <c r="DL4" s="372"/>
      <c r="DM4" s="372" t="s">
        <v>394</v>
      </c>
      <c r="DN4" s="372"/>
      <c r="DO4" s="373" t="s">
        <v>395</v>
      </c>
      <c r="DP4" s="374"/>
      <c r="DQ4" s="235"/>
    </row>
    <row r="5" spans="1:122" x14ac:dyDescent="0.2">
      <c r="A5" s="370"/>
      <c r="B5" s="376"/>
      <c r="C5" s="328" t="s">
        <v>54</v>
      </c>
      <c r="D5" s="273" t="s">
        <v>55</v>
      </c>
      <c r="E5" s="328" t="s">
        <v>54</v>
      </c>
      <c r="F5" s="273" t="s">
        <v>55</v>
      </c>
      <c r="G5" s="328" t="s">
        <v>54</v>
      </c>
      <c r="H5" s="273" t="s">
        <v>55</v>
      </c>
      <c r="I5" s="328" t="s">
        <v>54</v>
      </c>
      <c r="J5" s="273" t="s">
        <v>55</v>
      </c>
      <c r="K5" s="328" t="s">
        <v>54</v>
      </c>
      <c r="L5" s="273" t="s">
        <v>55</v>
      </c>
      <c r="M5" s="328" t="s">
        <v>54</v>
      </c>
      <c r="N5" s="273" t="s">
        <v>55</v>
      </c>
      <c r="O5" s="328" t="s">
        <v>54</v>
      </c>
      <c r="P5" s="273" t="s">
        <v>55</v>
      </c>
      <c r="Q5" s="328" t="s">
        <v>54</v>
      </c>
      <c r="R5" s="273" t="s">
        <v>55</v>
      </c>
      <c r="S5" s="328" t="s">
        <v>54</v>
      </c>
      <c r="T5" s="273" t="s">
        <v>55</v>
      </c>
      <c r="U5" s="328" t="s">
        <v>54</v>
      </c>
      <c r="V5" s="273" t="s">
        <v>55</v>
      </c>
      <c r="W5" s="328" t="s">
        <v>54</v>
      </c>
      <c r="X5" s="273" t="s">
        <v>55</v>
      </c>
      <c r="Y5" s="328" t="s">
        <v>54</v>
      </c>
      <c r="Z5" s="273" t="s">
        <v>55</v>
      </c>
      <c r="AA5" s="328" t="s">
        <v>54</v>
      </c>
      <c r="AB5" s="273" t="s">
        <v>55</v>
      </c>
      <c r="AC5" s="328" t="s">
        <v>54</v>
      </c>
      <c r="AD5" s="273" t="s">
        <v>55</v>
      </c>
      <c r="AE5" s="328" t="s">
        <v>54</v>
      </c>
      <c r="AF5" s="273" t="s">
        <v>55</v>
      </c>
      <c r="AG5" s="328" t="s">
        <v>54</v>
      </c>
      <c r="AH5" s="273" t="s">
        <v>55</v>
      </c>
      <c r="AI5" s="328" t="s">
        <v>54</v>
      </c>
      <c r="AJ5" s="273" t="s">
        <v>55</v>
      </c>
      <c r="AK5" s="328" t="s">
        <v>54</v>
      </c>
      <c r="AL5" s="273" t="s">
        <v>55</v>
      </c>
      <c r="AM5" s="328" t="s">
        <v>54</v>
      </c>
      <c r="AN5" s="273" t="s">
        <v>55</v>
      </c>
      <c r="AO5" s="328" t="s">
        <v>54</v>
      </c>
      <c r="AP5" s="273" t="s">
        <v>55</v>
      </c>
      <c r="AQ5" s="328" t="s">
        <v>54</v>
      </c>
      <c r="AR5" s="273" t="s">
        <v>55</v>
      </c>
      <c r="AS5" s="328" t="s">
        <v>54</v>
      </c>
      <c r="AT5" s="273" t="s">
        <v>55</v>
      </c>
      <c r="AU5" s="328" t="s">
        <v>54</v>
      </c>
      <c r="AV5" s="273" t="s">
        <v>55</v>
      </c>
      <c r="AW5" s="328" t="s">
        <v>54</v>
      </c>
      <c r="AX5" s="273" t="s">
        <v>55</v>
      </c>
      <c r="AY5" s="328" t="s">
        <v>54</v>
      </c>
      <c r="AZ5" s="273" t="s">
        <v>55</v>
      </c>
      <c r="BA5" s="328" t="s">
        <v>54</v>
      </c>
      <c r="BB5" s="273" t="s">
        <v>55</v>
      </c>
      <c r="BC5" s="328" t="s">
        <v>54</v>
      </c>
      <c r="BD5" s="273" t="s">
        <v>55</v>
      </c>
      <c r="BE5" s="328" t="s">
        <v>54</v>
      </c>
      <c r="BF5" s="273" t="s">
        <v>55</v>
      </c>
      <c r="BG5" s="328" t="s">
        <v>54</v>
      </c>
      <c r="BH5" s="273" t="s">
        <v>55</v>
      </c>
      <c r="BI5" s="328" t="s">
        <v>54</v>
      </c>
      <c r="BJ5" s="273" t="s">
        <v>55</v>
      </c>
      <c r="BK5" s="328" t="s">
        <v>54</v>
      </c>
      <c r="BL5" s="273" t="s">
        <v>55</v>
      </c>
      <c r="BM5" s="328" t="s">
        <v>54</v>
      </c>
      <c r="BN5" s="273" t="s">
        <v>55</v>
      </c>
      <c r="BO5" s="328" t="s">
        <v>54</v>
      </c>
      <c r="BP5" s="273" t="s">
        <v>55</v>
      </c>
      <c r="BQ5" s="328" t="s">
        <v>54</v>
      </c>
      <c r="BR5" s="273" t="s">
        <v>55</v>
      </c>
      <c r="BS5" s="328" t="s">
        <v>54</v>
      </c>
      <c r="BT5" s="273" t="s">
        <v>55</v>
      </c>
      <c r="BU5" s="328" t="s">
        <v>54</v>
      </c>
      <c r="BV5" s="273" t="s">
        <v>55</v>
      </c>
      <c r="BW5" s="328" t="s">
        <v>54</v>
      </c>
      <c r="BX5" s="273" t="s">
        <v>55</v>
      </c>
      <c r="BY5" s="328" t="s">
        <v>54</v>
      </c>
      <c r="BZ5" s="273" t="s">
        <v>55</v>
      </c>
      <c r="CA5" s="328" t="s">
        <v>54</v>
      </c>
      <c r="CB5" s="273" t="s">
        <v>55</v>
      </c>
      <c r="CC5" s="328" t="s">
        <v>54</v>
      </c>
      <c r="CD5" s="273" t="s">
        <v>55</v>
      </c>
      <c r="CE5" s="328" t="s">
        <v>54</v>
      </c>
      <c r="CF5" s="273" t="s">
        <v>55</v>
      </c>
      <c r="CG5" s="328" t="s">
        <v>54</v>
      </c>
      <c r="CH5" s="273" t="s">
        <v>55</v>
      </c>
      <c r="CI5" s="328" t="s">
        <v>54</v>
      </c>
      <c r="CJ5" s="273" t="s">
        <v>55</v>
      </c>
      <c r="CK5" s="328" t="s">
        <v>54</v>
      </c>
      <c r="CL5" s="273" t="s">
        <v>55</v>
      </c>
      <c r="CM5" s="328" t="s">
        <v>54</v>
      </c>
      <c r="CN5" s="273" t="s">
        <v>55</v>
      </c>
      <c r="CO5" s="328" t="s">
        <v>54</v>
      </c>
      <c r="CP5" s="273" t="s">
        <v>55</v>
      </c>
      <c r="CQ5" s="328" t="s">
        <v>54</v>
      </c>
      <c r="CR5" s="273" t="s">
        <v>55</v>
      </c>
      <c r="CS5" s="328" t="s">
        <v>54</v>
      </c>
      <c r="CT5" s="273" t="s">
        <v>55</v>
      </c>
      <c r="CU5" s="328" t="s">
        <v>54</v>
      </c>
      <c r="CV5" s="273" t="s">
        <v>55</v>
      </c>
      <c r="CW5" s="328" t="s">
        <v>54</v>
      </c>
      <c r="CX5" s="273" t="s">
        <v>55</v>
      </c>
      <c r="CY5" s="328" t="s">
        <v>54</v>
      </c>
      <c r="CZ5" s="273" t="s">
        <v>55</v>
      </c>
      <c r="DA5" s="328" t="s">
        <v>54</v>
      </c>
      <c r="DB5" s="273" t="s">
        <v>55</v>
      </c>
      <c r="DC5" s="328" t="s">
        <v>54</v>
      </c>
      <c r="DD5" s="273" t="s">
        <v>55</v>
      </c>
      <c r="DE5" s="328" t="s">
        <v>54</v>
      </c>
      <c r="DF5" s="273" t="s">
        <v>55</v>
      </c>
      <c r="DG5" s="328" t="s">
        <v>54</v>
      </c>
      <c r="DH5" s="273" t="s">
        <v>55</v>
      </c>
      <c r="DI5" s="328" t="s">
        <v>54</v>
      </c>
      <c r="DJ5" s="273" t="s">
        <v>55</v>
      </c>
      <c r="DK5" s="328" t="s">
        <v>54</v>
      </c>
      <c r="DL5" s="273" t="s">
        <v>55</v>
      </c>
      <c r="DM5" s="328" t="s">
        <v>54</v>
      </c>
      <c r="DN5" s="273" t="s">
        <v>55</v>
      </c>
      <c r="DO5" s="328" t="s">
        <v>54</v>
      </c>
      <c r="DP5" s="329" t="s">
        <v>55</v>
      </c>
      <c r="DQ5" s="235"/>
      <c r="DR5" s="80"/>
    </row>
    <row r="6" spans="1:122" ht="14.25" customHeight="1" x14ac:dyDescent="0.2">
      <c r="A6" s="371"/>
      <c r="B6" s="377"/>
      <c r="C6" s="286">
        <v>38717</v>
      </c>
      <c r="D6" s="287">
        <v>38717</v>
      </c>
      <c r="E6" s="286">
        <v>38892</v>
      </c>
      <c r="F6" s="287">
        <v>38898</v>
      </c>
      <c r="G6" s="286">
        <v>39082</v>
      </c>
      <c r="H6" s="287">
        <v>39080</v>
      </c>
      <c r="I6" s="286">
        <v>39271</v>
      </c>
      <c r="J6" s="287">
        <v>39264</v>
      </c>
      <c r="K6" s="286">
        <v>39446</v>
      </c>
      <c r="L6" s="287">
        <v>39446</v>
      </c>
      <c r="M6" s="286">
        <v>39628</v>
      </c>
      <c r="N6" s="287">
        <v>39628</v>
      </c>
      <c r="O6" s="286">
        <v>39817</v>
      </c>
      <c r="P6" s="287">
        <v>39817</v>
      </c>
      <c r="Q6" s="286">
        <v>39901</v>
      </c>
      <c r="R6" s="287">
        <v>39901</v>
      </c>
      <c r="S6" s="286">
        <v>39992</v>
      </c>
      <c r="T6" s="287">
        <v>39992</v>
      </c>
      <c r="U6" s="286">
        <v>40083</v>
      </c>
      <c r="V6" s="287">
        <v>40083</v>
      </c>
      <c r="W6" s="286">
        <v>40174</v>
      </c>
      <c r="X6" s="287">
        <v>40174</v>
      </c>
      <c r="Y6" s="286">
        <v>40265</v>
      </c>
      <c r="Z6" s="287">
        <v>40265</v>
      </c>
      <c r="AA6" s="286">
        <v>40356</v>
      </c>
      <c r="AB6" s="287">
        <v>40357</v>
      </c>
      <c r="AC6" s="286">
        <v>40448</v>
      </c>
      <c r="AD6" s="287">
        <v>40448</v>
      </c>
      <c r="AE6" s="286">
        <v>40545</v>
      </c>
      <c r="AF6" s="287">
        <v>40545</v>
      </c>
      <c r="AG6" s="286">
        <v>40629</v>
      </c>
      <c r="AH6" s="287">
        <v>40629</v>
      </c>
      <c r="AI6" s="286">
        <v>40727</v>
      </c>
      <c r="AJ6" s="287">
        <v>40727</v>
      </c>
      <c r="AK6" s="286">
        <v>40819</v>
      </c>
      <c r="AL6" s="287">
        <v>40819</v>
      </c>
      <c r="AM6" s="286">
        <v>40909</v>
      </c>
      <c r="AN6" s="287">
        <v>40909</v>
      </c>
      <c r="AO6" s="286">
        <v>41000</v>
      </c>
      <c r="AP6" s="287">
        <v>41000</v>
      </c>
      <c r="AQ6" s="286">
        <v>41091</v>
      </c>
      <c r="AR6" s="287">
        <v>41091</v>
      </c>
      <c r="AS6" s="286">
        <v>41182</v>
      </c>
      <c r="AT6" s="287">
        <v>41182</v>
      </c>
      <c r="AU6" s="286">
        <v>41274</v>
      </c>
      <c r="AV6" s="287">
        <v>41274</v>
      </c>
      <c r="AW6" s="286">
        <v>41364</v>
      </c>
      <c r="AX6" s="287">
        <v>41364</v>
      </c>
      <c r="AY6" s="286">
        <v>41455</v>
      </c>
      <c r="AZ6" s="287">
        <v>41455</v>
      </c>
      <c r="BA6" s="286">
        <v>41546</v>
      </c>
      <c r="BB6" s="287">
        <v>41547</v>
      </c>
      <c r="BC6" s="286">
        <v>41637</v>
      </c>
      <c r="BD6" s="287">
        <v>41639</v>
      </c>
      <c r="BE6" s="286">
        <v>41728</v>
      </c>
      <c r="BF6" s="287">
        <v>41729</v>
      </c>
      <c r="BG6" s="286">
        <v>41820</v>
      </c>
      <c r="BH6" s="287">
        <v>41820</v>
      </c>
      <c r="BI6" s="286">
        <v>41912</v>
      </c>
      <c r="BJ6" s="287">
        <v>41912</v>
      </c>
      <c r="BK6" s="286">
        <v>42004</v>
      </c>
      <c r="BL6" s="287">
        <v>42004</v>
      </c>
      <c r="BM6" s="286">
        <v>42094</v>
      </c>
      <c r="BN6" s="287">
        <v>42094</v>
      </c>
      <c r="BO6" s="286">
        <v>42185</v>
      </c>
      <c r="BP6" s="287">
        <v>42185</v>
      </c>
      <c r="BQ6" s="286">
        <v>42277</v>
      </c>
      <c r="BR6" s="287">
        <v>42277</v>
      </c>
      <c r="BS6" s="286">
        <v>42369</v>
      </c>
      <c r="BT6" s="287">
        <v>42369</v>
      </c>
      <c r="BU6" s="286">
        <v>42461</v>
      </c>
      <c r="BV6" s="287">
        <v>42461</v>
      </c>
      <c r="BW6" s="286">
        <v>42552</v>
      </c>
      <c r="BX6" s="287">
        <v>42552</v>
      </c>
      <c r="BY6" s="286">
        <v>42643</v>
      </c>
      <c r="BZ6" s="287">
        <v>42643</v>
      </c>
      <c r="CA6" s="286">
        <v>42734</v>
      </c>
      <c r="CB6" s="287">
        <v>42734</v>
      </c>
      <c r="CC6" s="286">
        <v>42825</v>
      </c>
      <c r="CD6" s="287">
        <v>42825</v>
      </c>
      <c r="CE6" s="286">
        <v>42916</v>
      </c>
      <c r="CF6" s="287">
        <v>42916</v>
      </c>
      <c r="CG6" s="286">
        <v>43008</v>
      </c>
      <c r="CH6" s="287">
        <v>43008</v>
      </c>
      <c r="CI6" s="286">
        <v>43100</v>
      </c>
      <c r="CJ6" s="287">
        <v>43100</v>
      </c>
      <c r="CK6" s="286">
        <v>43188</v>
      </c>
      <c r="CL6" s="287">
        <v>43190</v>
      </c>
      <c r="CM6" s="286">
        <v>43278</v>
      </c>
      <c r="CN6" s="287">
        <v>43281</v>
      </c>
      <c r="CO6" s="286">
        <v>43370</v>
      </c>
      <c r="CP6" s="287">
        <v>43373</v>
      </c>
      <c r="CQ6" s="286">
        <v>43460</v>
      </c>
      <c r="CR6" s="287">
        <v>43465</v>
      </c>
      <c r="CS6" s="286">
        <v>43551</v>
      </c>
      <c r="CT6" s="287">
        <v>43555</v>
      </c>
      <c r="CU6" s="286">
        <v>43642</v>
      </c>
      <c r="CV6" s="287">
        <v>43646</v>
      </c>
      <c r="CW6" s="286">
        <v>43733</v>
      </c>
      <c r="CX6" s="287">
        <v>43738</v>
      </c>
      <c r="CY6" s="286">
        <v>43825</v>
      </c>
      <c r="CZ6" s="287">
        <v>43830</v>
      </c>
      <c r="DA6" s="286">
        <v>43915</v>
      </c>
      <c r="DB6" s="287">
        <v>43921</v>
      </c>
      <c r="DC6" s="286">
        <v>44008</v>
      </c>
      <c r="DD6" s="287">
        <v>44012</v>
      </c>
      <c r="DE6" s="286">
        <v>44099</v>
      </c>
      <c r="DF6" s="287">
        <v>44104</v>
      </c>
      <c r="DG6" s="286">
        <v>44191</v>
      </c>
      <c r="DH6" s="287">
        <v>44196</v>
      </c>
      <c r="DI6" s="286">
        <v>44280</v>
      </c>
      <c r="DJ6" s="287">
        <v>44286</v>
      </c>
      <c r="DK6" s="286">
        <v>44373</v>
      </c>
      <c r="DL6" s="287">
        <v>44377</v>
      </c>
      <c r="DM6" s="286">
        <v>44464</v>
      </c>
      <c r="DN6" s="287">
        <v>44469</v>
      </c>
      <c r="DO6" s="286">
        <v>44556</v>
      </c>
      <c r="DP6" s="332">
        <v>44561</v>
      </c>
      <c r="DQ6" s="236"/>
    </row>
    <row r="7" spans="1:122" s="155" customFormat="1" ht="13.9" customHeight="1" x14ac:dyDescent="0.2">
      <c r="A7" s="285">
        <v>1</v>
      </c>
      <c r="B7" s="280" t="s">
        <v>1</v>
      </c>
      <c r="C7" s="281">
        <v>2822</v>
      </c>
      <c r="D7" s="282">
        <v>241</v>
      </c>
      <c r="E7" s="281">
        <v>4848</v>
      </c>
      <c r="F7" s="282">
        <v>392</v>
      </c>
      <c r="G7" s="281">
        <v>5759</v>
      </c>
      <c r="H7" s="282">
        <v>550</v>
      </c>
      <c r="I7" s="281">
        <v>7680</v>
      </c>
      <c r="J7" s="282">
        <v>697</v>
      </c>
      <c r="K7" s="281">
        <v>9309</v>
      </c>
      <c r="L7" s="282">
        <v>813</v>
      </c>
      <c r="M7" s="281">
        <v>10890</v>
      </c>
      <c r="N7" s="282">
        <v>881</v>
      </c>
      <c r="O7" s="281">
        <v>12674</v>
      </c>
      <c r="P7" s="282">
        <v>1142</v>
      </c>
      <c r="Q7" s="281">
        <v>13414</v>
      </c>
      <c r="R7" s="282">
        <v>1216</v>
      </c>
      <c r="S7" s="281">
        <v>14290</v>
      </c>
      <c r="T7" s="282">
        <v>1275</v>
      </c>
      <c r="U7" s="281">
        <v>15111</v>
      </c>
      <c r="V7" s="282">
        <v>1347</v>
      </c>
      <c r="W7" s="281">
        <v>16147</v>
      </c>
      <c r="X7" s="282">
        <v>1410</v>
      </c>
      <c r="Y7" s="281">
        <v>16686</v>
      </c>
      <c r="Z7" s="282">
        <v>1488</v>
      </c>
      <c r="AA7" s="281">
        <v>17566</v>
      </c>
      <c r="AB7" s="282">
        <v>1560</v>
      </c>
      <c r="AC7" s="281">
        <v>18400</v>
      </c>
      <c r="AD7" s="282">
        <v>1647</v>
      </c>
      <c r="AE7" s="281">
        <v>19288</v>
      </c>
      <c r="AF7" s="282">
        <v>1748</v>
      </c>
      <c r="AG7" s="281">
        <v>20109</v>
      </c>
      <c r="AH7" s="282">
        <v>1823</v>
      </c>
      <c r="AI7" s="281">
        <v>21065</v>
      </c>
      <c r="AJ7" s="282">
        <v>1923</v>
      </c>
      <c r="AK7" s="281">
        <v>21939</v>
      </c>
      <c r="AL7" s="282">
        <v>2021</v>
      </c>
      <c r="AM7" s="281">
        <v>22853</v>
      </c>
      <c r="AN7" s="282">
        <v>2104</v>
      </c>
      <c r="AO7" s="281">
        <v>23741</v>
      </c>
      <c r="AP7" s="282">
        <v>2187</v>
      </c>
      <c r="AQ7" s="281">
        <v>24654</v>
      </c>
      <c r="AR7" s="282">
        <v>2245</v>
      </c>
      <c r="AS7" s="281">
        <v>25300</v>
      </c>
      <c r="AT7" s="282">
        <v>2315</v>
      </c>
      <c r="AU7" s="281">
        <v>26405</v>
      </c>
      <c r="AV7" s="282">
        <v>2389</v>
      </c>
      <c r="AW7" s="281">
        <v>27243</v>
      </c>
      <c r="AX7" s="282">
        <v>2450</v>
      </c>
      <c r="AY7" s="281">
        <v>28076</v>
      </c>
      <c r="AZ7" s="282">
        <v>2500</v>
      </c>
      <c r="BA7" s="281">
        <v>29199</v>
      </c>
      <c r="BB7" s="282">
        <v>2567</v>
      </c>
      <c r="BC7" s="281">
        <v>30286</v>
      </c>
      <c r="BD7" s="282">
        <v>2648</v>
      </c>
      <c r="BE7" s="281">
        <v>31247</v>
      </c>
      <c r="BF7" s="282">
        <v>2727</v>
      </c>
      <c r="BG7" s="281">
        <v>32300</v>
      </c>
      <c r="BH7" s="282">
        <v>2817</v>
      </c>
      <c r="BI7" s="281">
        <v>33381</v>
      </c>
      <c r="BJ7" s="282">
        <v>2953</v>
      </c>
      <c r="BK7" s="281">
        <v>34399</v>
      </c>
      <c r="BL7" s="282">
        <v>3027</v>
      </c>
      <c r="BM7" s="281">
        <v>35500</v>
      </c>
      <c r="BN7" s="282">
        <v>3106</v>
      </c>
      <c r="BO7" s="281">
        <v>36572</v>
      </c>
      <c r="BP7" s="282">
        <v>3196</v>
      </c>
      <c r="BQ7" s="281">
        <v>37774</v>
      </c>
      <c r="BR7" s="282">
        <v>3301</v>
      </c>
      <c r="BS7" s="281">
        <v>38878</v>
      </c>
      <c r="BT7" s="282">
        <v>3410</v>
      </c>
      <c r="BU7" s="281">
        <v>39939</v>
      </c>
      <c r="BV7" s="282">
        <v>3480</v>
      </c>
      <c r="BW7" s="281">
        <v>41160</v>
      </c>
      <c r="BX7" s="282">
        <v>3588</v>
      </c>
      <c r="BY7" s="281">
        <v>42339</v>
      </c>
      <c r="BZ7" s="282">
        <v>3703</v>
      </c>
      <c r="CA7" s="281">
        <v>43385</v>
      </c>
      <c r="CB7" s="282">
        <v>3813</v>
      </c>
      <c r="CC7" s="281">
        <v>44617</v>
      </c>
      <c r="CD7" s="282">
        <v>3894</v>
      </c>
      <c r="CE7" s="281">
        <v>45749</v>
      </c>
      <c r="CF7" s="282">
        <v>3994</v>
      </c>
      <c r="CG7" s="281">
        <v>48584</v>
      </c>
      <c r="CH7" s="282">
        <v>4089</v>
      </c>
      <c r="CI7" s="281">
        <v>50011</v>
      </c>
      <c r="CJ7" s="282">
        <v>4193</v>
      </c>
      <c r="CK7" s="281">
        <v>51379</v>
      </c>
      <c r="CL7" s="282">
        <v>4294</v>
      </c>
      <c r="CM7" s="281">
        <v>51522</v>
      </c>
      <c r="CN7" s="282">
        <v>4306</v>
      </c>
      <c r="CO7" s="281">
        <v>52958</v>
      </c>
      <c r="CP7" s="282">
        <v>4415</v>
      </c>
      <c r="CQ7" s="281">
        <v>54474</v>
      </c>
      <c r="CR7" s="282">
        <v>4518</v>
      </c>
      <c r="CS7" s="281">
        <v>55885</v>
      </c>
      <c r="CT7" s="282">
        <v>4619</v>
      </c>
      <c r="CU7" s="281">
        <v>57395</v>
      </c>
      <c r="CV7" s="282">
        <v>4720</v>
      </c>
      <c r="CW7" s="281">
        <v>58985</v>
      </c>
      <c r="CX7" s="282">
        <v>4825</v>
      </c>
      <c r="CY7" s="281">
        <v>60337</v>
      </c>
      <c r="CZ7" s="282">
        <v>4881</v>
      </c>
      <c r="DA7" s="281">
        <v>61634</v>
      </c>
      <c r="DB7" s="282">
        <v>5026</v>
      </c>
      <c r="DC7" s="281">
        <v>62380</v>
      </c>
      <c r="DD7" s="282">
        <v>5063</v>
      </c>
      <c r="DE7" s="281">
        <v>63552</v>
      </c>
      <c r="DF7" s="282">
        <v>5165</v>
      </c>
      <c r="DG7" s="281">
        <v>64864</v>
      </c>
      <c r="DH7" s="282">
        <v>5259</v>
      </c>
      <c r="DI7" s="281">
        <v>66070</v>
      </c>
      <c r="DJ7" s="282">
        <v>5370</v>
      </c>
      <c r="DK7" s="281">
        <v>67405</v>
      </c>
      <c r="DL7" s="282">
        <v>5455</v>
      </c>
      <c r="DM7" s="281"/>
      <c r="DN7" s="282"/>
      <c r="DO7" s="281"/>
      <c r="DP7" s="283"/>
      <c r="DQ7" s="91"/>
    </row>
    <row r="8" spans="1:122" s="155" customFormat="1" x14ac:dyDescent="0.2">
      <c r="A8" s="285">
        <v>2</v>
      </c>
      <c r="B8" s="280" t="s">
        <v>2</v>
      </c>
      <c r="C8" s="281">
        <v>2122</v>
      </c>
      <c r="D8" s="282">
        <v>176</v>
      </c>
      <c r="E8" s="281">
        <v>5199</v>
      </c>
      <c r="F8" s="282">
        <v>358</v>
      </c>
      <c r="G8" s="281">
        <v>7916</v>
      </c>
      <c r="H8" s="282">
        <v>506</v>
      </c>
      <c r="I8" s="281">
        <v>11116</v>
      </c>
      <c r="J8" s="282">
        <v>696</v>
      </c>
      <c r="K8" s="281">
        <v>17112</v>
      </c>
      <c r="L8" s="282">
        <v>843</v>
      </c>
      <c r="M8" s="281">
        <v>18010</v>
      </c>
      <c r="N8" s="282">
        <v>929</v>
      </c>
      <c r="O8" s="281">
        <v>24604</v>
      </c>
      <c r="P8" s="282">
        <v>1196</v>
      </c>
      <c r="Q8" s="281">
        <v>26553</v>
      </c>
      <c r="R8" s="282">
        <v>1285</v>
      </c>
      <c r="S8" s="281">
        <v>28568</v>
      </c>
      <c r="T8" s="282">
        <v>1367</v>
      </c>
      <c r="U8" s="281">
        <v>30524</v>
      </c>
      <c r="V8" s="282">
        <v>1465</v>
      </c>
      <c r="W8" s="281">
        <v>32787</v>
      </c>
      <c r="X8" s="282">
        <v>1522</v>
      </c>
      <c r="Y8" s="281">
        <v>34053</v>
      </c>
      <c r="Z8" s="282">
        <v>1616</v>
      </c>
      <c r="AA8" s="281">
        <v>35855</v>
      </c>
      <c r="AB8" s="282">
        <v>1715</v>
      </c>
      <c r="AC8" s="281">
        <v>37430</v>
      </c>
      <c r="AD8" s="282">
        <v>1812</v>
      </c>
      <c r="AE8" s="281">
        <v>39093</v>
      </c>
      <c r="AF8" s="282">
        <v>1909</v>
      </c>
      <c r="AG8" s="281">
        <v>40806</v>
      </c>
      <c r="AH8" s="282">
        <v>1994</v>
      </c>
      <c r="AI8" s="281">
        <v>43301</v>
      </c>
      <c r="AJ8" s="282">
        <v>2109</v>
      </c>
      <c r="AK8" s="281">
        <v>45245</v>
      </c>
      <c r="AL8" s="282">
        <v>2212</v>
      </c>
      <c r="AM8" s="281">
        <v>46985</v>
      </c>
      <c r="AN8" s="282">
        <v>2308</v>
      </c>
      <c r="AO8" s="281">
        <v>49015</v>
      </c>
      <c r="AP8" s="282">
        <v>2435</v>
      </c>
      <c r="AQ8" s="281">
        <v>50677</v>
      </c>
      <c r="AR8" s="282">
        <v>2542</v>
      </c>
      <c r="AS8" s="281">
        <v>51807</v>
      </c>
      <c r="AT8" s="282">
        <v>2622</v>
      </c>
      <c r="AU8" s="281">
        <v>53860</v>
      </c>
      <c r="AV8" s="282">
        <v>2712</v>
      </c>
      <c r="AW8" s="281">
        <v>55393</v>
      </c>
      <c r="AX8" s="282">
        <v>2795</v>
      </c>
      <c r="AY8" s="281">
        <v>57010</v>
      </c>
      <c r="AZ8" s="282">
        <v>2887</v>
      </c>
      <c r="BA8" s="281">
        <v>58609</v>
      </c>
      <c r="BB8" s="282">
        <v>2971</v>
      </c>
      <c r="BC8" s="281">
        <v>60178</v>
      </c>
      <c r="BD8" s="282">
        <v>3060</v>
      </c>
      <c r="BE8" s="281">
        <v>61865</v>
      </c>
      <c r="BF8" s="282">
        <v>3144</v>
      </c>
      <c r="BG8" s="281">
        <v>63450</v>
      </c>
      <c r="BH8" s="282">
        <v>3214</v>
      </c>
      <c r="BI8" s="281">
        <v>65043</v>
      </c>
      <c r="BJ8" s="282">
        <v>3371</v>
      </c>
      <c r="BK8" s="281">
        <v>66454</v>
      </c>
      <c r="BL8" s="282">
        <v>3453</v>
      </c>
      <c r="BM8" s="281">
        <v>68047</v>
      </c>
      <c r="BN8" s="282">
        <v>3525</v>
      </c>
      <c r="BO8" s="281">
        <v>69455</v>
      </c>
      <c r="BP8" s="282">
        <v>3633</v>
      </c>
      <c r="BQ8" s="281">
        <v>70973</v>
      </c>
      <c r="BR8" s="282">
        <v>3740</v>
      </c>
      <c r="BS8" s="281">
        <v>72489</v>
      </c>
      <c r="BT8" s="282">
        <v>3839</v>
      </c>
      <c r="BU8" s="281">
        <v>74172</v>
      </c>
      <c r="BV8" s="282">
        <v>3936</v>
      </c>
      <c r="BW8" s="281">
        <v>75845</v>
      </c>
      <c r="BX8" s="282">
        <v>4049</v>
      </c>
      <c r="BY8" s="281">
        <v>77421</v>
      </c>
      <c r="BZ8" s="282">
        <v>4154</v>
      </c>
      <c r="CA8" s="281">
        <v>78760</v>
      </c>
      <c r="CB8" s="282">
        <v>4250</v>
      </c>
      <c r="CC8" s="281">
        <v>80139</v>
      </c>
      <c r="CD8" s="282">
        <v>4312</v>
      </c>
      <c r="CE8" s="281">
        <v>81297</v>
      </c>
      <c r="CF8" s="282">
        <v>4415</v>
      </c>
      <c r="CG8" s="281">
        <v>81664</v>
      </c>
      <c r="CH8" s="282">
        <v>4516</v>
      </c>
      <c r="CI8" s="281">
        <v>83016</v>
      </c>
      <c r="CJ8" s="282">
        <v>4617</v>
      </c>
      <c r="CK8" s="281">
        <v>84388</v>
      </c>
      <c r="CL8" s="282">
        <v>4705</v>
      </c>
      <c r="CM8" s="281">
        <v>85429</v>
      </c>
      <c r="CN8" s="282">
        <v>4684</v>
      </c>
      <c r="CO8" s="281">
        <v>86748</v>
      </c>
      <c r="CP8" s="282">
        <v>4778</v>
      </c>
      <c r="CQ8" s="281">
        <v>88091</v>
      </c>
      <c r="CR8" s="282">
        <v>4886</v>
      </c>
      <c r="CS8" s="281">
        <v>89523</v>
      </c>
      <c r="CT8" s="282">
        <v>4998</v>
      </c>
      <c r="CU8" s="281">
        <v>91049</v>
      </c>
      <c r="CV8" s="282">
        <v>5063</v>
      </c>
      <c r="CW8" s="281">
        <v>92524</v>
      </c>
      <c r="CX8" s="282">
        <v>5130</v>
      </c>
      <c r="CY8" s="281">
        <v>93976</v>
      </c>
      <c r="CZ8" s="282">
        <v>5200</v>
      </c>
      <c r="DA8" s="281">
        <v>95506</v>
      </c>
      <c r="DB8" s="282">
        <v>5265</v>
      </c>
      <c r="DC8" s="281">
        <v>96218</v>
      </c>
      <c r="DD8" s="282">
        <v>5292</v>
      </c>
      <c r="DE8" s="281">
        <v>97148</v>
      </c>
      <c r="DF8" s="282">
        <v>5359</v>
      </c>
      <c r="DG8" s="281">
        <v>98193</v>
      </c>
      <c r="DH8" s="282">
        <v>5415</v>
      </c>
      <c r="DI8" s="281">
        <v>99402</v>
      </c>
      <c r="DJ8" s="282">
        <v>5442</v>
      </c>
      <c r="DK8" s="281">
        <v>100617</v>
      </c>
      <c r="DL8" s="282">
        <v>5485</v>
      </c>
      <c r="DM8" s="281"/>
      <c r="DN8" s="282"/>
      <c r="DO8" s="281"/>
      <c r="DP8" s="283"/>
      <c r="DQ8" s="91"/>
    </row>
    <row r="9" spans="1:122" s="155" customFormat="1" x14ac:dyDescent="0.2">
      <c r="A9" s="285">
        <v>3</v>
      </c>
      <c r="B9" s="280" t="s">
        <v>3</v>
      </c>
      <c r="C9" s="281">
        <v>9487</v>
      </c>
      <c r="D9" s="282">
        <v>442</v>
      </c>
      <c r="E9" s="281">
        <v>18224</v>
      </c>
      <c r="F9" s="282">
        <v>1011</v>
      </c>
      <c r="G9" s="281">
        <v>24971</v>
      </c>
      <c r="H9" s="282">
        <v>1449</v>
      </c>
      <c r="I9" s="281">
        <v>32346</v>
      </c>
      <c r="J9" s="282">
        <v>1949</v>
      </c>
      <c r="K9" s="281">
        <v>39853</v>
      </c>
      <c r="L9" s="282">
        <v>2461</v>
      </c>
      <c r="M9" s="281">
        <v>47385</v>
      </c>
      <c r="N9" s="282">
        <v>3037</v>
      </c>
      <c r="O9" s="281">
        <v>54648</v>
      </c>
      <c r="P9" s="282">
        <v>3903</v>
      </c>
      <c r="Q9" s="281">
        <v>58085</v>
      </c>
      <c r="R9" s="282">
        <v>4201</v>
      </c>
      <c r="S9" s="281">
        <v>61845</v>
      </c>
      <c r="T9" s="282">
        <v>4577</v>
      </c>
      <c r="U9" s="281">
        <v>65782</v>
      </c>
      <c r="V9" s="282">
        <v>4943</v>
      </c>
      <c r="W9" s="281">
        <v>70639</v>
      </c>
      <c r="X9" s="282">
        <v>5278</v>
      </c>
      <c r="Y9" s="281">
        <v>73040</v>
      </c>
      <c r="Z9" s="282">
        <v>5666</v>
      </c>
      <c r="AA9" s="281">
        <v>77274</v>
      </c>
      <c r="AB9" s="282">
        <v>6018</v>
      </c>
      <c r="AC9" s="281">
        <v>82080</v>
      </c>
      <c r="AD9" s="282">
        <v>6367</v>
      </c>
      <c r="AE9" s="281">
        <v>119806</v>
      </c>
      <c r="AF9" s="282">
        <v>6751</v>
      </c>
      <c r="AG9" s="281">
        <v>178845</v>
      </c>
      <c r="AH9" s="282">
        <v>7122</v>
      </c>
      <c r="AI9" s="281">
        <v>288755</v>
      </c>
      <c r="AJ9" s="282">
        <v>7555</v>
      </c>
      <c r="AK9" s="281">
        <v>385997</v>
      </c>
      <c r="AL9" s="282">
        <v>7966</v>
      </c>
      <c r="AM9" s="281">
        <v>489711</v>
      </c>
      <c r="AN9" s="282">
        <v>8391</v>
      </c>
      <c r="AO9" s="281">
        <v>594309</v>
      </c>
      <c r="AP9" s="282">
        <v>8779</v>
      </c>
      <c r="AQ9" s="281">
        <v>715727</v>
      </c>
      <c r="AR9" s="282">
        <v>9170</v>
      </c>
      <c r="AS9" s="281">
        <v>794614</v>
      </c>
      <c r="AT9" s="282">
        <v>9448</v>
      </c>
      <c r="AU9" s="281">
        <v>942097</v>
      </c>
      <c r="AV9" s="282">
        <v>9740</v>
      </c>
      <c r="AW9" s="281">
        <v>1067476</v>
      </c>
      <c r="AX9" s="282">
        <v>10064</v>
      </c>
      <c r="AY9" s="281">
        <v>1249778</v>
      </c>
      <c r="AZ9" s="282">
        <v>10450</v>
      </c>
      <c r="BA9" s="281">
        <v>1409320</v>
      </c>
      <c r="BB9" s="282">
        <v>10811</v>
      </c>
      <c r="BC9" s="281">
        <v>1560277</v>
      </c>
      <c r="BD9" s="282">
        <v>11153</v>
      </c>
      <c r="BE9" s="281">
        <v>1709632</v>
      </c>
      <c r="BF9" s="282">
        <v>11485</v>
      </c>
      <c r="BG9" s="281">
        <v>1892485</v>
      </c>
      <c r="BH9" s="282">
        <v>11886</v>
      </c>
      <c r="BI9" s="281">
        <v>2056185</v>
      </c>
      <c r="BJ9" s="282">
        <v>12464</v>
      </c>
      <c r="BK9" s="281">
        <v>2213943</v>
      </c>
      <c r="BL9" s="282">
        <v>12851</v>
      </c>
      <c r="BM9" s="281">
        <v>2379733</v>
      </c>
      <c r="BN9" s="282">
        <v>13189</v>
      </c>
      <c r="BO9" s="281">
        <v>2553614</v>
      </c>
      <c r="BP9" s="282">
        <v>13598</v>
      </c>
      <c r="BQ9" s="281">
        <v>2717057</v>
      </c>
      <c r="BR9" s="282">
        <v>14001</v>
      </c>
      <c r="BS9" s="281">
        <v>2877336</v>
      </c>
      <c r="BT9" s="282">
        <v>14377</v>
      </c>
      <c r="BU9" s="281">
        <v>3037937</v>
      </c>
      <c r="BV9" s="282">
        <v>14739</v>
      </c>
      <c r="BW9" s="281">
        <v>3228000</v>
      </c>
      <c r="BX9" s="282">
        <v>15162</v>
      </c>
      <c r="BY9" s="281">
        <v>3391019</v>
      </c>
      <c r="BZ9" s="282">
        <v>15566</v>
      </c>
      <c r="CA9" s="281">
        <v>3522843</v>
      </c>
      <c r="CB9" s="282">
        <v>15920</v>
      </c>
      <c r="CC9" s="281">
        <v>3707328</v>
      </c>
      <c r="CD9" s="282">
        <v>16258</v>
      </c>
      <c r="CE9" s="281">
        <v>3879798</v>
      </c>
      <c r="CF9" s="282">
        <v>16618</v>
      </c>
      <c r="CG9" s="281">
        <v>4060987</v>
      </c>
      <c r="CH9" s="282">
        <v>16957</v>
      </c>
      <c r="CI9" s="281">
        <v>4217346</v>
      </c>
      <c r="CJ9" s="282">
        <v>17302</v>
      </c>
      <c r="CK9" s="281">
        <v>4386647</v>
      </c>
      <c r="CL9" s="282">
        <v>17718</v>
      </c>
      <c r="CM9" s="281">
        <v>4576774</v>
      </c>
      <c r="CN9" s="282">
        <v>17712</v>
      </c>
      <c r="CO9" s="281">
        <v>4743257</v>
      </c>
      <c r="CP9" s="282">
        <v>18086</v>
      </c>
      <c r="CQ9" s="281">
        <v>4917767</v>
      </c>
      <c r="CR9" s="282">
        <v>18473</v>
      </c>
      <c r="CS9" s="281">
        <v>5101558</v>
      </c>
      <c r="CT9" s="282">
        <v>18864</v>
      </c>
      <c r="CU9" s="281">
        <v>5314802</v>
      </c>
      <c r="CV9" s="282">
        <v>19291</v>
      </c>
      <c r="CW9" s="281">
        <v>5497838</v>
      </c>
      <c r="CX9" s="282">
        <v>19707</v>
      </c>
      <c r="CY9" s="281">
        <v>5643168</v>
      </c>
      <c r="CZ9" s="282">
        <v>20091</v>
      </c>
      <c r="DA9" s="281">
        <v>5826720</v>
      </c>
      <c r="DB9" s="282">
        <v>20573</v>
      </c>
      <c r="DC9" s="281">
        <v>5840040</v>
      </c>
      <c r="DD9" s="282">
        <v>20731</v>
      </c>
      <c r="DE9" s="281">
        <v>5883930</v>
      </c>
      <c r="DF9" s="282">
        <v>21043</v>
      </c>
      <c r="DG9" s="281">
        <v>5969832</v>
      </c>
      <c r="DH9" s="282">
        <v>21557</v>
      </c>
      <c r="DI9" s="281">
        <v>6106450</v>
      </c>
      <c r="DJ9" s="282">
        <v>22115</v>
      </c>
      <c r="DK9" s="281">
        <v>6270531</v>
      </c>
      <c r="DL9" s="282">
        <v>22688</v>
      </c>
      <c r="DM9" s="281"/>
      <c r="DN9" s="282"/>
      <c r="DO9" s="281"/>
      <c r="DP9" s="283"/>
      <c r="DQ9" s="91"/>
    </row>
    <row r="10" spans="1:122" s="155" customFormat="1" x14ac:dyDescent="0.2">
      <c r="A10" s="285">
        <v>4</v>
      </c>
      <c r="B10" s="280" t="s">
        <v>4</v>
      </c>
      <c r="C10" s="281">
        <v>5352</v>
      </c>
      <c r="D10" s="282">
        <v>135</v>
      </c>
      <c r="E10" s="281">
        <v>11139</v>
      </c>
      <c r="F10" s="282">
        <v>312</v>
      </c>
      <c r="G10" s="281">
        <v>16424</v>
      </c>
      <c r="H10" s="282">
        <v>526</v>
      </c>
      <c r="I10" s="281">
        <v>23013</v>
      </c>
      <c r="J10" s="282">
        <v>787</v>
      </c>
      <c r="K10" s="281">
        <v>29807</v>
      </c>
      <c r="L10" s="282">
        <v>1034</v>
      </c>
      <c r="M10" s="281">
        <v>36240</v>
      </c>
      <c r="N10" s="282">
        <v>1319</v>
      </c>
      <c r="O10" s="281">
        <v>43341</v>
      </c>
      <c r="P10" s="282">
        <v>1921</v>
      </c>
      <c r="Q10" s="281">
        <v>46702</v>
      </c>
      <c r="R10" s="282">
        <v>2094</v>
      </c>
      <c r="S10" s="281">
        <v>50356</v>
      </c>
      <c r="T10" s="282">
        <v>2300</v>
      </c>
      <c r="U10" s="281">
        <v>53865</v>
      </c>
      <c r="V10" s="282">
        <v>2523</v>
      </c>
      <c r="W10" s="281">
        <v>58547</v>
      </c>
      <c r="X10" s="282">
        <v>2710</v>
      </c>
      <c r="Y10" s="281">
        <v>60996</v>
      </c>
      <c r="Z10" s="282">
        <v>2966</v>
      </c>
      <c r="AA10" s="281">
        <v>64646</v>
      </c>
      <c r="AB10" s="282">
        <v>3169</v>
      </c>
      <c r="AC10" s="281">
        <v>68145</v>
      </c>
      <c r="AD10" s="282">
        <v>3413</v>
      </c>
      <c r="AE10" s="281">
        <v>71958</v>
      </c>
      <c r="AF10" s="282">
        <v>3656</v>
      </c>
      <c r="AG10" s="281">
        <v>75523</v>
      </c>
      <c r="AH10" s="282">
        <v>3879</v>
      </c>
      <c r="AI10" s="281">
        <v>79731</v>
      </c>
      <c r="AJ10" s="282">
        <v>4144</v>
      </c>
      <c r="AK10" s="281">
        <v>83497</v>
      </c>
      <c r="AL10" s="282">
        <v>4404</v>
      </c>
      <c r="AM10" s="281">
        <v>87273</v>
      </c>
      <c r="AN10" s="282">
        <v>4640</v>
      </c>
      <c r="AO10" s="281">
        <v>91377</v>
      </c>
      <c r="AP10" s="282">
        <v>4909</v>
      </c>
      <c r="AQ10" s="281">
        <v>95476</v>
      </c>
      <c r="AR10" s="282">
        <v>5139</v>
      </c>
      <c r="AS10" s="281">
        <v>98296</v>
      </c>
      <c r="AT10" s="282">
        <v>5353</v>
      </c>
      <c r="AU10" s="281">
        <v>103262</v>
      </c>
      <c r="AV10" s="282">
        <v>5591</v>
      </c>
      <c r="AW10" s="281">
        <v>107480</v>
      </c>
      <c r="AX10" s="282">
        <v>5835</v>
      </c>
      <c r="AY10" s="281">
        <v>111634</v>
      </c>
      <c r="AZ10" s="282">
        <v>6097</v>
      </c>
      <c r="BA10" s="281">
        <v>115402</v>
      </c>
      <c r="BB10" s="282">
        <v>6355</v>
      </c>
      <c r="BC10" s="281">
        <v>119556</v>
      </c>
      <c r="BD10" s="282">
        <v>6621</v>
      </c>
      <c r="BE10" s="281">
        <v>123801</v>
      </c>
      <c r="BF10" s="282">
        <v>6866</v>
      </c>
      <c r="BG10" s="281">
        <v>127875</v>
      </c>
      <c r="BH10" s="282">
        <v>7008</v>
      </c>
      <c r="BI10" s="281">
        <v>131859</v>
      </c>
      <c r="BJ10" s="282">
        <v>7444</v>
      </c>
      <c r="BK10" s="281">
        <v>135987</v>
      </c>
      <c r="BL10" s="282">
        <v>7741</v>
      </c>
      <c r="BM10" s="281">
        <v>140770</v>
      </c>
      <c r="BN10" s="282">
        <v>8008</v>
      </c>
      <c r="BO10" s="281">
        <v>144877</v>
      </c>
      <c r="BP10" s="282">
        <v>8320</v>
      </c>
      <c r="BQ10" s="281">
        <v>149073</v>
      </c>
      <c r="BR10" s="282">
        <v>8674</v>
      </c>
      <c r="BS10" s="281">
        <v>153247</v>
      </c>
      <c r="BT10" s="282">
        <v>9016</v>
      </c>
      <c r="BU10" s="281">
        <v>157720</v>
      </c>
      <c r="BV10" s="282">
        <v>9398</v>
      </c>
      <c r="BW10" s="281">
        <v>162300</v>
      </c>
      <c r="BX10" s="282">
        <v>9785</v>
      </c>
      <c r="BY10" s="281">
        <v>166673</v>
      </c>
      <c r="BZ10" s="282">
        <v>10184</v>
      </c>
      <c r="CA10" s="281">
        <v>170917</v>
      </c>
      <c r="CB10" s="282">
        <v>10570</v>
      </c>
      <c r="CC10" s="281">
        <v>176083</v>
      </c>
      <c r="CD10" s="282">
        <v>10991</v>
      </c>
      <c r="CE10" s="281">
        <v>180207</v>
      </c>
      <c r="CF10" s="282">
        <v>11384</v>
      </c>
      <c r="CG10" s="281">
        <v>186392</v>
      </c>
      <c r="CH10" s="282">
        <v>11825</v>
      </c>
      <c r="CI10" s="281">
        <v>191305</v>
      </c>
      <c r="CJ10" s="282">
        <v>12230</v>
      </c>
      <c r="CK10" s="281">
        <v>196480</v>
      </c>
      <c r="CL10" s="282">
        <v>12665</v>
      </c>
      <c r="CM10" s="281">
        <v>200659</v>
      </c>
      <c r="CN10" s="282">
        <v>12989</v>
      </c>
      <c r="CO10" s="281">
        <v>205557</v>
      </c>
      <c r="CP10" s="282">
        <v>13449</v>
      </c>
      <c r="CQ10" s="281">
        <v>210768</v>
      </c>
      <c r="CR10" s="282">
        <v>13880</v>
      </c>
      <c r="CS10" s="281">
        <v>216343</v>
      </c>
      <c r="CT10" s="282">
        <v>14324</v>
      </c>
      <c r="CU10" s="281">
        <v>221800</v>
      </c>
      <c r="CV10" s="282">
        <v>14841</v>
      </c>
      <c r="CW10" s="281">
        <v>227076</v>
      </c>
      <c r="CX10" s="282">
        <v>15275</v>
      </c>
      <c r="CY10" s="281">
        <v>232650</v>
      </c>
      <c r="CZ10" s="282">
        <v>15636</v>
      </c>
      <c r="DA10" s="281">
        <v>238342</v>
      </c>
      <c r="DB10" s="282">
        <v>16234</v>
      </c>
      <c r="DC10" s="281">
        <v>242676</v>
      </c>
      <c r="DD10" s="282">
        <v>16506</v>
      </c>
      <c r="DE10" s="281">
        <v>248285</v>
      </c>
      <c r="DF10" s="282">
        <v>16969</v>
      </c>
      <c r="DG10" s="281">
        <v>254062</v>
      </c>
      <c r="DH10" s="282">
        <v>17495</v>
      </c>
      <c r="DI10" s="281">
        <v>260105</v>
      </c>
      <c r="DJ10" s="282">
        <v>18004</v>
      </c>
      <c r="DK10" s="281">
        <v>266063</v>
      </c>
      <c r="DL10" s="282">
        <v>18481</v>
      </c>
      <c r="DM10" s="281"/>
      <c r="DN10" s="282"/>
      <c r="DO10" s="281"/>
      <c r="DP10" s="283"/>
      <c r="DQ10" s="91"/>
    </row>
    <row r="11" spans="1:122" s="155" customFormat="1" x14ac:dyDescent="0.2">
      <c r="A11" s="285">
        <v>5</v>
      </c>
      <c r="B11" s="280" t="s">
        <v>5</v>
      </c>
      <c r="C11" s="281">
        <v>8573</v>
      </c>
      <c r="D11" s="282">
        <v>460</v>
      </c>
      <c r="E11" s="281">
        <v>18859</v>
      </c>
      <c r="F11" s="282">
        <v>881</v>
      </c>
      <c r="G11" s="281">
        <v>38968</v>
      </c>
      <c r="H11" s="282">
        <v>1267</v>
      </c>
      <c r="I11" s="281">
        <v>62077</v>
      </c>
      <c r="J11" s="282">
        <v>1617</v>
      </c>
      <c r="K11" s="281">
        <v>95153</v>
      </c>
      <c r="L11" s="282">
        <v>1943</v>
      </c>
      <c r="M11" s="281">
        <v>136206</v>
      </c>
      <c r="N11" s="282">
        <v>2126</v>
      </c>
      <c r="O11" s="281">
        <v>179070</v>
      </c>
      <c r="P11" s="282">
        <v>2968</v>
      </c>
      <c r="Q11" s="281">
        <v>197571</v>
      </c>
      <c r="R11" s="282">
        <v>3176</v>
      </c>
      <c r="S11" s="281">
        <v>218245</v>
      </c>
      <c r="T11" s="282">
        <v>3405</v>
      </c>
      <c r="U11" s="281">
        <v>238093</v>
      </c>
      <c r="V11" s="282">
        <v>3687</v>
      </c>
      <c r="W11" s="281">
        <v>264459</v>
      </c>
      <c r="X11" s="282">
        <v>3881</v>
      </c>
      <c r="Y11" s="281">
        <v>280059</v>
      </c>
      <c r="Z11" s="282">
        <v>4146</v>
      </c>
      <c r="AA11" s="281">
        <v>302909</v>
      </c>
      <c r="AB11" s="282">
        <v>4362</v>
      </c>
      <c r="AC11" s="281">
        <v>324779</v>
      </c>
      <c r="AD11" s="282">
        <v>4646</v>
      </c>
      <c r="AE11" s="281">
        <v>351631</v>
      </c>
      <c r="AF11" s="282">
        <v>4901</v>
      </c>
      <c r="AG11" s="281">
        <v>374456</v>
      </c>
      <c r="AH11" s="282">
        <v>5141</v>
      </c>
      <c r="AI11" s="281">
        <v>404032</v>
      </c>
      <c r="AJ11" s="282">
        <v>5471</v>
      </c>
      <c r="AK11" s="281">
        <v>431038</v>
      </c>
      <c r="AL11" s="282">
        <v>5811</v>
      </c>
      <c r="AM11" s="281">
        <v>455227</v>
      </c>
      <c r="AN11" s="282">
        <v>6104</v>
      </c>
      <c r="AO11" s="281">
        <v>481622</v>
      </c>
      <c r="AP11" s="282">
        <v>6388</v>
      </c>
      <c r="AQ11" s="281">
        <v>510585</v>
      </c>
      <c r="AR11" s="282">
        <v>6622</v>
      </c>
      <c r="AS11" s="281">
        <v>527801</v>
      </c>
      <c r="AT11" s="282">
        <v>6847</v>
      </c>
      <c r="AU11" s="281">
        <v>559888</v>
      </c>
      <c r="AV11" s="282">
        <v>7071</v>
      </c>
      <c r="AW11" s="281">
        <v>584622</v>
      </c>
      <c r="AX11" s="282">
        <v>7320</v>
      </c>
      <c r="AY11" s="281">
        <v>609875</v>
      </c>
      <c r="AZ11" s="282">
        <v>7594</v>
      </c>
      <c r="BA11" s="281">
        <v>634089</v>
      </c>
      <c r="BB11" s="282">
        <v>7854</v>
      </c>
      <c r="BC11" s="281">
        <v>657427</v>
      </c>
      <c r="BD11" s="282">
        <v>8145</v>
      </c>
      <c r="BE11" s="281">
        <v>679403</v>
      </c>
      <c r="BF11" s="282">
        <v>8407</v>
      </c>
      <c r="BG11" s="281">
        <v>702980</v>
      </c>
      <c r="BH11" s="282">
        <v>8565</v>
      </c>
      <c r="BI11" s="281">
        <v>728842</v>
      </c>
      <c r="BJ11" s="282">
        <v>9109</v>
      </c>
      <c r="BK11" s="281">
        <v>751291</v>
      </c>
      <c r="BL11" s="282">
        <v>9397</v>
      </c>
      <c r="BM11" s="281">
        <v>776433</v>
      </c>
      <c r="BN11" s="282">
        <v>9662</v>
      </c>
      <c r="BO11" s="281">
        <v>799380</v>
      </c>
      <c r="BP11" s="282">
        <v>9986</v>
      </c>
      <c r="BQ11" s="281">
        <v>824295</v>
      </c>
      <c r="BR11" s="282">
        <v>10295</v>
      </c>
      <c r="BS11" s="281">
        <v>847129</v>
      </c>
      <c r="BT11" s="282">
        <v>10650</v>
      </c>
      <c r="BU11" s="281">
        <v>870326</v>
      </c>
      <c r="BV11" s="282">
        <v>10931</v>
      </c>
      <c r="BW11" s="281">
        <v>894045</v>
      </c>
      <c r="BX11" s="282">
        <v>11272</v>
      </c>
      <c r="BY11" s="281">
        <v>917606</v>
      </c>
      <c r="BZ11" s="282">
        <v>11649</v>
      </c>
      <c r="CA11" s="281">
        <v>936859</v>
      </c>
      <c r="CB11" s="282">
        <v>11974</v>
      </c>
      <c r="CC11" s="281">
        <v>960763</v>
      </c>
      <c r="CD11" s="282">
        <v>12316</v>
      </c>
      <c r="CE11" s="281">
        <v>980913</v>
      </c>
      <c r="CF11" s="282">
        <v>12660</v>
      </c>
      <c r="CG11" s="281">
        <v>1008645</v>
      </c>
      <c r="CH11" s="282">
        <v>13013</v>
      </c>
      <c r="CI11" s="281">
        <v>1030791</v>
      </c>
      <c r="CJ11" s="282">
        <v>13326</v>
      </c>
      <c r="CK11" s="281">
        <v>1052367</v>
      </c>
      <c r="CL11" s="282">
        <v>13662</v>
      </c>
      <c r="CM11" s="281">
        <v>1074553</v>
      </c>
      <c r="CN11" s="282">
        <v>13839</v>
      </c>
      <c r="CO11" s="281">
        <v>1097669</v>
      </c>
      <c r="CP11" s="282">
        <v>14222</v>
      </c>
      <c r="CQ11" s="281">
        <v>1119964</v>
      </c>
      <c r="CR11" s="282">
        <v>14623</v>
      </c>
      <c r="CS11" s="281">
        <v>1143547</v>
      </c>
      <c r="CT11" s="282">
        <v>14964</v>
      </c>
      <c r="CU11" s="281">
        <v>1168370</v>
      </c>
      <c r="CV11" s="282">
        <v>15379</v>
      </c>
      <c r="CW11" s="281">
        <v>1193702</v>
      </c>
      <c r="CX11" s="282">
        <v>15809</v>
      </c>
      <c r="CY11" s="281">
        <v>1218726</v>
      </c>
      <c r="CZ11" s="282">
        <v>16089</v>
      </c>
      <c r="DA11" s="281">
        <v>1242199</v>
      </c>
      <c r="DB11" s="282">
        <v>16575</v>
      </c>
      <c r="DC11" s="281">
        <v>1257120</v>
      </c>
      <c r="DD11" s="282">
        <v>16812</v>
      </c>
      <c r="DE11" s="281">
        <v>1275574</v>
      </c>
      <c r="DF11" s="282">
        <v>17124</v>
      </c>
      <c r="DG11" s="281">
        <v>1294315</v>
      </c>
      <c r="DH11" s="282">
        <v>17459</v>
      </c>
      <c r="DI11" s="281">
        <v>1312479</v>
      </c>
      <c r="DJ11" s="282">
        <v>17799</v>
      </c>
      <c r="DK11" s="281">
        <v>1331736</v>
      </c>
      <c r="DL11" s="282">
        <v>18176</v>
      </c>
      <c r="DM11" s="281"/>
      <c r="DN11" s="282"/>
      <c r="DO11" s="281"/>
      <c r="DP11" s="283"/>
      <c r="DQ11" s="91"/>
    </row>
    <row r="12" spans="1:122" s="155" customFormat="1" x14ac:dyDescent="0.2">
      <c r="A12" s="285">
        <v>6</v>
      </c>
      <c r="B12" s="280" t="s">
        <v>6</v>
      </c>
      <c r="C12" s="281">
        <v>1048</v>
      </c>
      <c r="D12" s="282">
        <v>1469</v>
      </c>
      <c r="E12" s="281">
        <v>1765</v>
      </c>
      <c r="F12" s="282">
        <v>1936</v>
      </c>
      <c r="G12" s="281">
        <v>2023</v>
      </c>
      <c r="H12" s="282">
        <v>2177</v>
      </c>
      <c r="I12" s="281">
        <v>2466</v>
      </c>
      <c r="J12" s="282">
        <v>2427</v>
      </c>
      <c r="K12" s="281">
        <v>2812</v>
      </c>
      <c r="L12" s="282">
        <v>2838</v>
      </c>
      <c r="M12" s="281">
        <v>3241</v>
      </c>
      <c r="N12" s="282">
        <v>3214</v>
      </c>
      <c r="O12" s="281">
        <v>3676</v>
      </c>
      <c r="P12" s="282">
        <v>3717</v>
      </c>
      <c r="Q12" s="281">
        <v>3840</v>
      </c>
      <c r="R12" s="282">
        <v>3859</v>
      </c>
      <c r="S12" s="281">
        <v>4029</v>
      </c>
      <c r="T12" s="282">
        <v>3980</v>
      </c>
      <c r="U12" s="281">
        <v>4265</v>
      </c>
      <c r="V12" s="282">
        <v>4130</v>
      </c>
      <c r="W12" s="281">
        <v>4519</v>
      </c>
      <c r="X12" s="282">
        <v>4227</v>
      </c>
      <c r="Y12" s="281">
        <v>4657</v>
      </c>
      <c r="Z12" s="282">
        <v>4360</v>
      </c>
      <c r="AA12" s="281">
        <v>4839</v>
      </c>
      <c r="AB12" s="282">
        <v>4501</v>
      </c>
      <c r="AC12" s="281">
        <v>5564</v>
      </c>
      <c r="AD12" s="282">
        <v>4614</v>
      </c>
      <c r="AE12" s="281">
        <v>5746</v>
      </c>
      <c r="AF12" s="282">
        <v>4735</v>
      </c>
      <c r="AG12" s="281">
        <v>5920</v>
      </c>
      <c r="AH12" s="282">
        <v>4840</v>
      </c>
      <c r="AI12" s="281">
        <v>6206</v>
      </c>
      <c r="AJ12" s="282">
        <v>4975</v>
      </c>
      <c r="AK12" s="281">
        <v>6463</v>
      </c>
      <c r="AL12" s="282">
        <v>5091</v>
      </c>
      <c r="AM12" s="281">
        <v>6665</v>
      </c>
      <c r="AN12" s="282">
        <v>5181</v>
      </c>
      <c r="AO12" s="281">
        <v>6893</v>
      </c>
      <c r="AP12" s="282">
        <v>5304</v>
      </c>
      <c r="AQ12" s="281">
        <v>7110</v>
      </c>
      <c r="AR12" s="282">
        <v>5387</v>
      </c>
      <c r="AS12" s="281">
        <v>7285</v>
      </c>
      <c r="AT12" s="282">
        <v>5477</v>
      </c>
      <c r="AU12" s="281">
        <v>7573</v>
      </c>
      <c r="AV12" s="282">
        <v>5558</v>
      </c>
      <c r="AW12" s="281">
        <v>7818</v>
      </c>
      <c r="AX12" s="282">
        <v>5638</v>
      </c>
      <c r="AY12" s="281">
        <v>8087</v>
      </c>
      <c r="AZ12" s="282">
        <v>5731</v>
      </c>
      <c r="BA12" s="281">
        <v>8308</v>
      </c>
      <c r="BB12" s="282">
        <v>5826</v>
      </c>
      <c r="BC12" s="281">
        <v>8478</v>
      </c>
      <c r="BD12" s="282">
        <v>5913</v>
      </c>
      <c r="BE12" s="281">
        <v>8695</v>
      </c>
      <c r="BF12" s="282">
        <v>6019</v>
      </c>
      <c r="BG12" s="281">
        <v>8909</v>
      </c>
      <c r="BH12" s="282">
        <v>6125</v>
      </c>
      <c r="BI12" s="281">
        <v>9134</v>
      </c>
      <c r="BJ12" s="282">
        <v>6264</v>
      </c>
      <c r="BK12" s="281">
        <v>9337</v>
      </c>
      <c r="BL12" s="282">
        <v>6332</v>
      </c>
      <c r="BM12" s="281">
        <v>9559</v>
      </c>
      <c r="BN12" s="282">
        <v>6418</v>
      </c>
      <c r="BO12" s="281">
        <v>9792</v>
      </c>
      <c r="BP12" s="282">
        <v>6515</v>
      </c>
      <c r="BQ12" s="281">
        <v>10069</v>
      </c>
      <c r="BR12" s="282">
        <v>6636</v>
      </c>
      <c r="BS12" s="281">
        <v>10301</v>
      </c>
      <c r="BT12" s="282">
        <v>6719</v>
      </c>
      <c r="BU12" s="281">
        <v>10520</v>
      </c>
      <c r="BV12" s="282">
        <v>6807</v>
      </c>
      <c r="BW12" s="281">
        <v>10742</v>
      </c>
      <c r="BX12" s="282">
        <v>6910</v>
      </c>
      <c r="BY12" s="281">
        <v>10966</v>
      </c>
      <c r="BZ12" s="282">
        <v>7025</v>
      </c>
      <c r="CA12" s="281">
        <v>11164</v>
      </c>
      <c r="CB12" s="282">
        <v>7106</v>
      </c>
      <c r="CC12" s="281">
        <v>11415</v>
      </c>
      <c r="CD12" s="282">
        <v>7204</v>
      </c>
      <c r="CE12" s="281">
        <v>11699</v>
      </c>
      <c r="CF12" s="282">
        <v>7299</v>
      </c>
      <c r="CG12" s="281">
        <v>12302</v>
      </c>
      <c r="CH12" s="282">
        <v>7419</v>
      </c>
      <c r="CI12" s="281">
        <v>12559</v>
      </c>
      <c r="CJ12" s="282">
        <v>7522</v>
      </c>
      <c r="CK12" s="281">
        <v>12825</v>
      </c>
      <c r="CL12" s="282">
        <v>7638</v>
      </c>
      <c r="CM12" s="281">
        <v>12842</v>
      </c>
      <c r="CN12" s="282">
        <v>7606</v>
      </c>
      <c r="CO12" s="281">
        <v>13172</v>
      </c>
      <c r="CP12" s="282">
        <v>7720</v>
      </c>
      <c r="CQ12" s="281">
        <v>13516</v>
      </c>
      <c r="CR12" s="282">
        <v>7819</v>
      </c>
      <c r="CS12" s="281">
        <v>13843</v>
      </c>
      <c r="CT12" s="282">
        <v>7920</v>
      </c>
      <c r="CU12" s="281">
        <v>14230</v>
      </c>
      <c r="CV12" s="282">
        <v>8018</v>
      </c>
      <c r="CW12" s="281">
        <v>14613</v>
      </c>
      <c r="CX12" s="282">
        <v>8120</v>
      </c>
      <c r="CY12" s="281">
        <v>14936</v>
      </c>
      <c r="CZ12" s="282">
        <v>8198</v>
      </c>
      <c r="DA12" s="281">
        <v>15243</v>
      </c>
      <c r="DB12" s="282">
        <v>8328</v>
      </c>
      <c r="DC12" s="281">
        <v>15527</v>
      </c>
      <c r="DD12" s="282">
        <v>8407</v>
      </c>
      <c r="DE12" s="281">
        <v>15927</v>
      </c>
      <c r="DF12" s="282">
        <v>8519</v>
      </c>
      <c r="DG12" s="281">
        <v>16332</v>
      </c>
      <c r="DH12" s="282">
        <v>8632</v>
      </c>
      <c r="DI12" s="281">
        <v>16701</v>
      </c>
      <c r="DJ12" s="282">
        <v>8786</v>
      </c>
      <c r="DK12" s="281">
        <v>17172</v>
      </c>
      <c r="DL12" s="282">
        <v>8910</v>
      </c>
      <c r="DM12" s="281"/>
      <c r="DN12" s="282"/>
      <c r="DO12" s="281"/>
      <c r="DP12" s="283"/>
      <c r="DQ12" s="91"/>
    </row>
    <row r="13" spans="1:122" s="155" customFormat="1" x14ac:dyDescent="0.2">
      <c r="A13" s="285">
        <v>7</v>
      </c>
      <c r="B13" s="280" t="s">
        <v>7</v>
      </c>
      <c r="C13" s="281">
        <v>230042</v>
      </c>
      <c r="D13" s="282">
        <v>10767</v>
      </c>
      <c r="E13" s="281">
        <v>315064</v>
      </c>
      <c r="F13" s="282">
        <v>18401</v>
      </c>
      <c r="G13" s="281">
        <v>350524</v>
      </c>
      <c r="H13" s="282">
        <v>24175</v>
      </c>
      <c r="I13" s="281">
        <v>406560</v>
      </c>
      <c r="J13" s="282">
        <v>28301</v>
      </c>
      <c r="K13" s="281">
        <v>443628</v>
      </c>
      <c r="L13" s="282">
        <v>32253</v>
      </c>
      <c r="M13" s="281">
        <v>486716</v>
      </c>
      <c r="N13" s="282">
        <v>35717</v>
      </c>
      <c r="O13" s="281">
        <v>518704</v>
      </c>
      <c r="P13" s="282">
        <v>41099</v>
      </c>
      <c r="Q13" s="281">
        <v>537721</v>
      </c>
      <c r="R13" s="282">
        <v>42967</v>
      </c>
      <c r="S13" s="281">
        <v>559317</v>
      </c>
      <c r="T13" s="282">
        <v>44830</v>
      </c>
      <c r="U13" s="281">
        <v>577327</v>
      </c>
      <c r="V13" s="282">
        <v>46878</v>
      </c>
      <c r="W13" s="281">
        <v>599903</v>
      </c>
      <c r="X13" s="282">
        <v>48468</v>
      </c>
      <c r="Y13" s="281">
        <v>611212</v>
      </c>
      <c r="Z13" s="282">
        <v>50311</v>
      </c>
      <c r="AA13" s="281">
        <v>629674</v>
      </c>
      <c r="AB13" s="282">
        <v>52110</v>
      </c>
      <c r="AC13" s="281">
        <v>647933</v>
      </c>
      <c r="AD13" s="282">
        <v>54242</v>
      </c>
      <c r="AE13" s="281">
        <v>666577</v>
      </c>
      <c r="AF13" s="282">
        <v>56432</v>
      </c>
      <c r="AG13" s="281">
        <v>686202</v>
      </c>
      <c r="AH13" s="282">
        <v>58488</v>
      </c>
      <c r="AI13" s="281">
        <v>711946</v>
      </c>
      <c r="AJ13" s="282">
        <v>61067</v>
      </c>
      <c r="AK13" s="281">
        <v>734057</v>
      </c>
      <c r="AL13" s="282">
        <v>63195</v>
      </c>
      <c r="AM13" s="281">
        <v>756287</v>
      </c>
      <c r="AN13" s="282">
        <v>65368</v>
      </c>
      <c r="AO13" s="281">
        <v>782064</v>
      </c>
      <c r="AP13" s="282">
        <v>67716</v>
      </c>
      <c r="AQ13" s="281">
        <v>807228</v>
      </c>
      <c r="AR13" s="282">
        <v>69620</v>
      </c>
      <c r="AS13" s="281">
        <v>823820</v>
      </c>
      <c r="AT13" s="282">
        <v>71514</v>
      </c>
      <c r="AU13" s="281">
        <v>851284</v>
      </c>
      <c r="AV13" s="282">
        <v>73405</v>
      </c>
      <c r="AW13" s="281">
        <v>873820</v>
      </c>
      <c r="AX13" s="282">
        <v>75176</v>
      </c>
      <c r="AY13" s="281">
        <v>898749</v>
      </c>
      <c r="AZ13" s="282">
        <v>77276</v>
      </c>
      <c r="BA13" s="281">
        <v>922782</v>
      </c>
      <c r="BB13" s="282">
        <v>79825</v>
      </c>
      <c r="BC13" s="281">
        <v>944739</v>
      </c>
      <c r="BD13" s="282">
        <v>82081</v>
      </c>
      <c r="BE13" s="281">
        <v>969846</v>
      </c>
      <c r="BF13" s="282">
        <v>84217</v>
      </c>
      <c r="BG13" s="281">
        <v>997617</v>
      </c>
      <c r="BH13" s="282">
        <v>88418</v>
      </c>
      <c r="BI13" s="281">
        <v>1024543</v>
      </c>
      <c r="BJ13" s="282">
        <v>92162</v>
      </c>
      <c r="BK13" s="281">
        <v>1048908</v>
      </c>
      <c r="BL13" s="282">
        <v>94330</v>
      </c>
      <c r="BM13" s="281">
        <v>1077533</v>
      </c>
      <c r="BN13" s="282">
        <v>96660</v>
      </c>
      <c r="BO13" s="281">
        <v>1103814</v>
      </c>
      <c r="BP13" s="282">
        <v>99132</v>
      </c>
      <c r="BQ13" s="281">
        <v>1130967</v>
      </c>
      <c r="BR13" s="282">
        <v>101675</v>
      </c>
      <c r="BS13" s="281">
        <v>1156835</v>
      </c>
      <c r="BT13" s="282">
        <v>103962</v>
      </c>
      <c r="BU13" s="281">
        <v>1182046</v>
      </c>
      <c r="BV13" s="282">
        <v>106529</v>
      </c>
      <c r="BW13" s="281">
        <v>1211423</v>
      </c>
      <c r="BX13" s="282">
        <v>109159</v>
      </c>
      <c r="BY13" s="281">
        <v>1240435</v>
      </c>
      <c r="BZ13" s="282">
        <v>111731</v>
      </c>
      <c r="CA13" s="281">
        <v>1260364</v>
      </c>
      <c r="CB13" s="282">
        <v>113933</v>
      </c>
      <c r="CC13" s="281">
        <v>1290377</v>
      </c>
      <c r="CD13" s="282">
        <v>116072</v>
      </c>
      <c r="CE13" s="281">
        <v>1315953</v>
      </c>
      <c r="CF13" s="282">
        <v>118162</v>
      </c>
      <c r="CG13" s="281">
        <v>1365522</v>
      </c>
      <c r="CH13" s="282">
        <v>120278</v>
      </c>
      <c r="CI13" s="281">
        <v>1392077</v>
      </c>
      <c r="CJ13" s="282">
        <v>122263</v>
      </c>
      <c r="CK13" s="281">
        <v>1421908</v>
      </c>
      <c r="CL13" s="282">
        <v>124563</v>
      </c>
      <c r="CM13" s="281">
        <v>1435990</v>
      </c>
      <c r="CN13" s="282">
        <v>126347</v>
      </c>
      <c r="CO13" s="281">
        <v>1467529</v>
      </c>
      <c r="CP13" s="282">
        <v>128789</v>
      </c>
      <c r="CQ13" s="281">
        <v>1498856</v>
      </c>
      <c r="CR13" s="282">
        <v>130993</v>
      </c>
      <c r="CS13" s="281">
        <v>1533415</v>
      </c>
      <c r="CT13" s="282">
        <v>133412</v>
      </c>
      <c r="CU13" s="281">
        <v>1568203</v>
      </c>
      <c r="CV13" s="282">
        <v>135875</v>
      </c>
      <c r="CW13" s="281">
        <v>1602139</v>
      </c>
      <c r="CX13" s="282">
        <v>138428</v>
      </c>
      <c r="CY13" s="281">
        <v>1628390</v>
      </c>
      <c r="CZ13" s="282">
        <v>139958</v>
      </c>
      <c r="DA13" s="281">
        <v>1662012</v>
      </c>
      <c r="DB13" s="282">
        <v>143418</v>
      </c>
      <c r="DC13" s="281">
        <v>1672319</v>
      </c>
      <c r="DD13" s="282">
        <v>144353</v>
      </c>
      <c r="DE13" s="281">
        <v>1692159</v>
      </c>
      <c r="DF13" s="282">
        <v>146326</v>
      </c>
      <c r="DG13" s="281">
        <v>1716433</v>
      </c>
      <c r="DH13" s="282">
        <v>148861</v>
      </c>
      <c r="DI13" s="281">
        <v>1747314</v>
      </c>
      <c r="DJ13" s="282">
        <v>151440</v>
      </c>
      <c r="DK13" s="281">
        <v>1781326</v>
      </c>
      <c r="DL13" s="282">
        <v>153640</v>
      </c>
      <c r="DM13" s="281"/>
      <c r="DN13" s="282"/>
      <c r="DO13" s="281"/>
      <c r="DP13" s="283"/>
      <c r="DQ13" s="91"/>
    </row>
    <row r="14" spans="1:122" s="155" customFormat="1" x14ac:dyDescent="0.2">
      <c r="A14" s="285">
        <v>8</v>
      </c>
      <c r="B14" s="280" t="s">
        <v>8</v>
      </c>
      <c r="C14" s="281">
        <v>4128</v>
      </c>
      <c r="D14" s="282">
        <v>823</v>
      </c>
      <c r="E14" s="281">
        <v>8494</v>
      </c>
      <c r="F14" s="282">
        <v>1734</v>
      </c>
      <c r="G14" s="281">
        <v>12328</v>
      </c>
      <c r="H14" s="282">
        <v>2824</v>
      </c>
      <c r="I14" s="281">
        <v>16821</v>
      </c>
      <c r="J14" s="282">
        <v>3827</v>
      </c>
      <c r="K14" s="281">
        <v>23064</v>
      </c>
      <c r="L14" s="282">
        <v>4823</v>
      </c>
      <c r="M14" s="281">
        <v>26178</v>
      </c>
      <c r="N14" s="282">
        <v>5937</v>
      </c>
      <c r="O14" s="281">
        <v>32817</v>
      </c>
      <c r="P14" s="282">
        <v>7431</v>
      </c>
      <c r="Q14" s="281">
        <v>35117</v>
      </c>
      <c r="R14" s="282">
        <v>8009</v>
      </c>
      <c r="S14" s="281">
        <v>37825</v>
      </c>
      <c r="T14" s="282">
        <v>8578</v>
      </c>
      <c r="U14" s="281">
        <v>40156</v>
      </c>
      <c r="V14" s="282">
        <v>9162</v>
      </c>
      <c r="W14" s="281">
        <v>43739</v>
      </c>
      <c r="X14" s="282">
        <v>9688</v>
      </c>
      <c r="Y14" s="281">
        <v>45324</v>
      </c>
      <c r="Z14" s="282">
        <v>10258</v>
      </c>
      <c r="AA14" s="281">
        <v>47711</v>
      </c>
      <c r="AB14" s="282">
        <v>10812</v>
      </c>
      <c r="AC14" s="281">
        <v>49932</v>
      </c>
      <c r="AD14" s="282">
        <v>11344</v>
      </c>
      <c r="AE14" s="281">
        <v>52348</v>
      </c>
      <c r="AF14" s="282">
        <v>11907</v>
      </c>
      <c r="AG14" s="281">
        <v>54660</v>
      </c>
      <c r="AH14" s="282">
        <v>12386</v>
      </c>
      <c r="AI14" s="281">
        <v>57550</v>
      </c>
      <c r="AJ14" s="282">
        <v>12988</v>
      </c>
      <c r="AK14" s="281">
        <v>59995</v>
      </c>
      <c r="AL14" s="282">
        <v>13523</v>
      </c>
      <c r="AM14" s="281">
        <v>62726</v>
      </c>
      <c r="AN14" s="282">
        <v>14116</v>
      </c>
      <c r="AO14" s="281">
        <v>65422</v>
      </c>
      <c r="AP14" s="282">
        <v>14688</v>
      </c>
      <c r="AQ14" s="281">
        <v>68194</v>
      </c>
      <c r="AR14" s="282">
        <v>15273</v>
      </c>
      <c r="AS14" s="281">
        <v>70149</v>
      </c>
      <c r="AT14" s="282">
        <v>15800</v>
      </c>
      <c r="AU14" s="281">
        <v>73936</v>
      </c>
      <c r="AV14" s="282">
        <v>16389</v>
      </c>
      <c r="AW14" s="281">
        <v>76764</v>
      </c>
      <c r="AX14" s="282">
        <v>16917</v>
      </c>
      <c r="AY14" s="281">
        <v>79918</v>
      </c>
      <c r="AZ14" s="282">
        <v>17519</v>
      </c>
      <c r="BA14" s="281">
        <v>82922</v>
      </c>
      <c r="BB14" s="282">
        <v>18115</v>
      </c>
      <c r="BC14" s="281">
        <v>86043</v>
      </c>
      <c r="BD14" s="282">
        <v>18759</v>
      </c>
      <c r="BE14" s="281">
        <v>88723</v>
      </c>
      <c r="BF14" s="282">
        <v>19325</v>
      </c>
      <c r="BG14" s="281">
        <v>91496</v>
      </c>
      <c r="BH14" s="282">
        <v>19846</v>
      </c>
      <c r="BI14" s="281">
        <v>94339</v>
      </c>
      <c r="BJ14" s="282">
        <v>21002</v>
      </c>
      <c r="BK14" s="281">
        <v>97449</v>
      </c>
      <c r="BL14" s="282">
        <v>21675</v>
      </c>
      <c r="BM14" s="281">
        <v>100556</v>
      </c>
      <c r="BN14" s="282">
        <v>22275</v>
      </c>
      <c r="BO14" s="281">
        <v>103513</v>
      </c>
      <c r="BP14" s="282">
        <v>22997</v>
      </c>
      <c r="BQ14" s="281">
        <v>106751</v>
      </c>
      <c r="BR14" s="282">
        <v>23692</v>
      </c>
      <c r="BS14" s="281">
        <v>110238</v>
      </c>
      <c r="BT14" s="282">
        <v>24500</v>
      </c>
      <c r="BU14" s="281">
        <v>113334</v>
      </c>
      <c r="BV14" s="282">
        <v>25194</v>
      </c>
      <c r="BW14" s="281">
        <v>116639</v>
      </c>
      <c r="BX14" s="282">
        <v>25987</v>
      </c>
      <c r="BY14" s="281">
        <v>120079</v>
      </c>
      <c r="BZ14" s="282">
        <v>26748</v>
      </c>
      <c r="CA14" s="281">
        <v>123369</v>
      </c>
      <c r="CB14" s="282">
        <v>27585</v>
      </c>
      <c r="CC14" s="281">
        <v>126788</v>
      </c>
      <c r="CD14" s="282">
        <v>28140</v>
      </c>
      <c r="CE14" s="281">
        <v>129874</v>
      </c>
      <c r="CF14" s="282">
        <v>28864</v>
      </c>
      <c r="CG14" s="281">
        <v>136369</v>
      </c>
      <c r="CH14" s="282">
        <v>29601</v>
      </c>
      <c r="CI14" s="281">
        <v>140238</v>
      </c>
      <c r="CJ14" s="282">
        <v>30343</v>
      </c>
      <c r="CK14" s="281">
        <v>143807</v>
      </c>
      <c r="CL14" s="282">
        <v>30991</v>
      </c>
      <c r="CM14" s="281">
        <v>144979</v>
      </c>
      <c r="CN14" s="282">
        <v>30831</v>
      </c>
      <c r="CO14" s="281">
        <v>148530</v>
      </c>
      <c r="CP14" s="282">
        <v>31594</v>
      </c>
      <c r="CQ14" s="281">
        <v>152719</v>
      </c>
      <c r="CR14" s="282">
        <v>32435</v>
      </c>
      <c r="CS14" s="281">
        <v>156699</v>
      </c>
      <c r="CT14" s="282">
        <v>33171</v>
      </c>
      <c r="CU14" s="281">
        <v>160689</v>
      </c>
      <c r="CV14" s="282">
        <v>33898</v>
      </c>
      <c r="CW14" s="281">
        <v>164673</v>
      </c>
      <c r="CX14" s="282">
        <v>34615</v>
      </c>
      <c r="CY14" s="281">
        <v>168777</v>
      </c>
      <c r="CZ14" s="282">
        <v>35238</v>
      </c>
      <c r="DA14" s="281">
        <v>172873</v>
      </c>
      <c r="DB14" s="282">
        <v>36047</v>
      </c>
      <c r="DC14" s="281">
        <v>174629</v>
      </c>
      <c r="DD14" s="282">
        <v>36391</v>
      </c>
      <c r="DE14" s="281">
        <v>177527</v>
      </c>
      <c r="DF14" s="282">
        <v>36856</v>
      </c>
      <c r="DG14" s="281">
        <v>181806</v>
      </c>
      <c r="DH14" s="282">
        <v>37754</v>
      </c>
      <c r="DI14" s="281">
        <v>186024</v>
      </c>
      <c r="DJ14" s="282">
        <v>38605</v>
      </c>
      <c r="DK14" s="281">
        <v>190325</v>
      </c>
      <c r="DL14" s="282">
        <v>39485</v>
      </c>
      <c r="DM14" s="281"/>
      <c r="DN14" s="282"/>
      <c r="DO14" s="281"/>
      <c r="DP14" s="283"/>
      <c r="DQ14" s="91"/>
    </row>
    <row r="15" spans="1:122" s="155" customFormat="1" x14ac:dyDescent="0.2">
      <c r="A15" s="285">
        <v>9</v>
      </c>
      <c r="B15" s="280" t="s">
        <v>9</v>
      </c>
      <c r="C15" s="281">
        <v>167</v>
      </c>
      <c r="D15" s="282">
        <v>7</v>
      </c>
      <c r="E15" s="281">
        <v>381</v>
      </c>
      <c r="F15" s="282">
        <v>15</v>
      </c>
      <c r="G15" s="281">
        <v>601</v>
      </c>
      <c r="H15" s="282">
        <v>25</v>
      </c>
      <c r="I15" s="281">
        <v>839</v>
      </c>
      <c r="J15" s="282">
        <v>42</v>
      </c>
      <c r="K15" s="281">
        <v>1288</v>
      </c>
      <c r="L15" s="282">
        <v>61</v>
      </c>
      <c r="M15" s="281">
        <v>1370</v>
      </c>
      <c r="N15" s="282">
        <v>82</v>
      </c>
      <c r="O15" s="281">
        <v>2052</v>
      </c>
      <c r="P15" s="282">
        <v>111</v>
      </c>
      <c r="Q15" s="281">
        <v>2224</v>
      </c>
      <c r="R15" s="282">
        <v>121</v>
      </c>
      <c r="S15" s="281">
        <v>2498</v>
      </c>
      <c r="T15" s="282">
        <v>131</v>
      </c>
      <c r="U15" s="281">
        <v>2751</v>
      </c>
      <c r="V15" s="282">
        <v>138</v>
      </c>
      <c r="W15" s="281">
        <v>3092</v>
      </c>
      <c r="X15" s="282">
        <v>146</v>
      </c>
      <c r="Y15" s="281">
        <v>3278</v>
      </c>
      <c r="Z15" s="282">
        <v>156</v>
      </c>
      <c r="AA15" s="281">
        <v>3557</v>
      </c>
      <c r="AB15" s="282">
        <v>161</v>
      </c>
      <c r="AC15" s="281">
        <v>3825</v>
      </c>
      <c r="AD15" s="282">
        <v>168</v>
      </c>
      <c r="AE15" s="281">
        <v>4078</v>
      </c>
      <c r="AF15" s="282">
        <v>181</v>
      </c>
      <c r="AG15" s="281">
        <v>4320</v>
      </c>
      <c r="AH15" s="282">
        <v>189</v>
      </c>
      <c r="AI15" s="281">
        <v>4604</v>
      </c>
      <c r="AJ15" s="282">
        <v>201</v>
      </c>
      <c r="AK15" s="281">
        <v>4850</v>
      </c>
      <c r="AL15" s="282">
        <v>215</v>
      </c>
      <c r="AM15" s="281">
        <v>5109</v>
      </c>
      <c r="AN15" s="282">
        <v>220</v>
      </c>
      <c r="AO15" s="281">
        <v>5360</v>
      </c>
      <c r="AP15" s="282">
        <v>224</v>
      </c>
      <c r="AQ15" s="281">
        <v>5635</v>
      </c>
      <c r="AR15" s="282">
        <v>230</v>
      </c>
      <c r="AS15" s="281">
        <v>5809</v>
      </c>
      <c r="AT15" s="282">
        <v>235</v>
      </c>
      <c r="AU15" s="281">
        <v>6127</v>
      </c>
      <c r="AV15" s="282">
        <v>242</v>
      </c>
      <c r="AW15" s="281">
        <v>6365</v>
      </c>
      <c r="AX15" s="282">
        <v>249</v>
      </c>
      <c r="AY15" s="281">
        <v>6612</v>
      </c>
      <c r="AZ15" s="282">
        <v>255</v>
      </c>
      <c r="BA15" s="281">
        <v>6782</v>
      </c>
      <c r="BB15" s="282">
        <v>258</v>
      </c>
      <c r="BC15" s="281">
        <v>7028</v>
      </c>
      <c r="BD15" s="282">
        <v>262</v>
      </c>
      <c r="BE15" s="281">
        <v>7265</v>
      </c>
      <c r="BF15" s="282">
        <v>269</v>
      </c>
      <c r="BG15" s="281">
        <v>7465</v>
      </c>
      <c r="BH15" s="282">
        <v>276</v>
      </c>
      <c r="BI15" s="281">
        <v>7683</v>
      </c>
      <c r="BJ15" s="282">
        <v>291</v>
      </c>
      <c r="BK15" s="281">
        <v>7839</v>
      </c>
      <c r="BL15" s="282">
        <v>300</v>
      </c>
      <c r="BM15" s="281">
        <v>8071</v>
      </c>
      <c r="BN15" s="282">
        <v>310</v>
      </c>
      <c r="BO15" s="281">
        <v>8240</v>
      </c>
      <c r="BP15" s="282">
        <v>324</v>
      </c>
      <c r="BQ15" s="281">
        <v>8421</v>
      </c>
      <c r="BR15" s="282">
        <v>331</v>
      </c>
      <c r="BS15" s="281">
        <v>8609</v>
      </c>
      <c r="BT15" s="282">
        <v>336</v>
      </c>
      <c r="BU15" s="281">
        <v>8834</v>
      </c>
      <c r="BV15" s="282">
        <v>343</v>
      </c>
      <c r="BW15" s="281">
        <v>9033</v>
      </c>
      <c r="BX15" s="282">
        <v>349</v>
      </c>
      <c r="BY15" s="281">
        <v>9244</v>
      </c>
      <c r="BZ15" s="282">
        <v>362</v>
      </c>
      <c r="CA15" s="281">
        <v>9427</v>
      </c>
      <c r="CB15" s="282">
        <v>371</v>
      </c>
      <c r="CC15" s="281">
        <v>9634</v>
      </c>
      <c r="CD15" s="282">
        <v>377</v>
      </c>
      <c r="CE15" s="281">
        <v>9793</v>
      </c>
      <c r="CF15" s="282">
        <v>391</v>
      </c>
      <c r="CG15" s="281">
        <v>9894</v>
      </c>
      <c r="CH15" s="282">
        <v>400</v>
      </c>
      <c r="CI15" s="281">
        <v>10082</v>
      </c>
      <c r="CJ15" s="282">
        <v>412</v>
      </c>
      <c r="CK15" s="281">
        <v>10248</v>
      </c>
      <c r="CL15" s="282">
        <v>419</v>
      </c>
      <c r="CM15" s="281">
        <v>10410</v>
      </c>
      <c r="CN15" s="282">
        <v>415</v>
      </c>
      <c r="CO15" s="281">
        <v>10587</v>
      </c>
      <c r="CP15" s="282">
        <v>426</v>
      </c>
      <c r="CQ15" s="281">
        <v>10779</v>
      </c>
      <c r="CR15" s="282">
        <v>438</v>
      </c>
      <c r="CS15" s="281">
        <v>10955</v>
      </c>
      <c r="CT15" s="282">
        <v>443</v>
      </c>
      <c r="CU15" s="281">
        <v>11190</v>
      </c>
      <c r="CV15" s="282">
        <v>449</v>
      </c>
      <c r="CW15" s="281">
        <v>11403</v>
      </c>
      <c r="CX15" s="282">
        <v>460</v>
      </c>
      <c r="CY15" s="281">
        <v>11616</v>
      </c>
      <c r="CZ15" s="282">
        <v>463</v>
      </c>
      <c r="DA15" s="281">
        <v>11832</v>
      </c>
      <c r="DB15" s="282">
        <v>471</v>
      </c>
      <c r="DC15" s="281">
        <v>11921</v>
      </c>
      <c r="DD15" s="282">
        <v>472</v>
      </c>
      <c r="DE15" s="281">
        <v>12065</v>
      </c>
      <c r="DF15" s="282">
        <v>476</v>
      </c>
      <c r="DG15" s="281">
        <v>12236</v>
      </c>
      <c r="DH15" s="282">
        <v>486</v>
      </c>
      <c r="DI15" s="281">
        <v>12416</v>
      </c>
      <c r="DJ15" s="282">
        <v>498</v>
      </c>
      <c r="DK15" s="281">
        <v>12598</v>
      </c>
      <c r="DL15" s="282">
        <v>502</v>
      </c>
      <c r="DM15" s="281"/>
      <c r="DN15" s="282"/>
      <c r="DO15" s="281"/>
      <c r="DP15" s="283"/>
      <c r="DQ15" s="91"/>
    </row>
    <row r="16" spans="1:122" s="155" customFormat="1" x14ac:dyDescent="0.2">
      <c r="A16" s="285">
        <v>10</v>
      </c>
      <c r="B16" s="280" t="s">
        <v>10</v>
      </c>
      <c r="C16" s="281">
        <v>129</v>
      </c>
      <c r="D16" s="282">
        <v>99</v>
      </c>
      <c r="E16" s="281">
        <v>279</v>
      </c>
      <c r="F16" s="282">
        <v>172</v>
      </c>
      <c r="G16" s="281">
        <v>498</v>
      </c>
      <c r="H16" s="282">
        <v>228</v>
      </c>
      <c r="I16" s="281">
        <v>679</v>
      </c>
      <c r="J16" s="282">
        <v>303</v>
      </c>
      <c r="K16" s="281">
        <v>911</v>
      </c>
      <c r="L16" s="282">
        <v>357</v>
      </c>
      <c r="M16" s="281">
        <v>1128</v>
      </c>
      <c r="N16" s="282">
        <v>365</v>
      </c>
      <c r="O16" s="281">
        <v>2110</v>
      </c>
      <c r="P16" s="282">
        <v>535</v>
      </c>
      <c r="Q16" s="281">
        <v>2218</v>
      </c>
      <c r="R16" s="282">
        <v>576</v>
      </c>
      <c r="S16" s="281">
        <v>2389</v>
      </c>
      <c r="T16" s="282">
        <v>613</v>
      </c>
      <c r="U16" s="281">
        <v>2561</v>
      </c>
      <c r="V16" s="282">
        <v>656</v>
      </c>
      <c r="W16" s="281">
        <v>2733</v>
      </c>
      <c r="X16" s="282">
        <v>681</v>
      </c>
      <c r="Y16" s="281">
        <v>2799</v>
      </c>
      <c r="Z16" s="282">
        <v>730</v>
      </c>
      <c r="AA16" s="281">
        <v>2952</v>
      </c>
      <c r="AB16" s="282">
        <v>770</v>
      </c>
      <c r="AC16" s="281">
        <v>3080</v>
      </c>
      <c r="AD16" s="282">
        <v>807</v>
      </c>
      <c r="AE16" s="281">
        <v>3258</v>
      </c>
      <c r="AF16" s="282">
        <v>846</v>
      </c>
      <c r="AG16" s="281">
        <v>3391</v>
      </c>
      <c r="AH16" s="282">
        <v>902</v>
      </c>
      <c r="AI16" s="281">
        <v>3594</v>
      </c>
      <c r="AJ16" s="282">
        <v>947</v>
      </c>
      <c r="AK16" s="281">
        <v>3742</v>
      </c>
      <c r="AL16" s="282">
        <v>973</v>
      </c>
      <c r="AM16" s="281">
        <v>3905</v>
      </c>
      <c r="AN16" s="282">
        <v>1012</v>
      </c>
      <c r="AO16" s="281">
        <v>4038</v>
      </c>
      <c r="AP16" s="282">
        <v>1053</v>
      </c>
      <c r="AQ16" s="281">
        <v>4220</v>
      </c>
      <c r="AR16" s="282">
        <v>1108</v>
      </c>
      <c r="AS16" s="281">
        <v>4341</v>
      </c>
      <c r="AT16" s="282">
        <v>1133</v>
      </c>
      <c r="AU16" s="281">
        <v>4575</v>
      </c>
      <c r="AV16" s="282">
        <v>1166</v>
      </c>
      <c r="AW16" s="281">
        <v>4684</v>
      </c>
      <c r="AX16" s="282">
        <v>1202</v>
      </c>
      <c r="AY16" s="281">
        <v>4913</v>
      </c>
      <c r="AZ16" s="282">
        <v>1228</v>
      </c>
      <c r="BA16" s="281">
        <v>5047</v>
      </c>
      <c r="BB16" s="282">
        <v>1247</v>
      </c>
      <c r="BC16" s="281">
        <v>5222</v>
      </c>
      <c r="BD16" s="282">
        <v>1295</v>
      </c>
      <c r="BE16" s="281">
        <v>5354</v>
      </c>
      <c r="BF16" s="282">
        <v>1338</v>
      </c>
      <c r="BG16" s="281">
        <v>5532</v>
      </c>
      <c r="BH16" s="282">
        <v>1361</v>
      </c>
      <c r="BI16" s="281">
        <v>5686</v>
      </c>
      <c r="BJ16" s="282">
        <v>1416</v>
      </c>
      <c r="BK16" s="281">
        <v>5849</v>
      </c>
      <c r="BL16" s="282">
        <v>1445</v>
      </c>
      <c r="BM16" s="281">
        <v>6028</v>
      </c>
      <c r="BN16" s="282">
        <v>1478</v>
      </c>
      <c r="BO16" s="281">
        <v>6246</v>
      </c>
      <c r="BP16" s="282">
        <v>1498</v>
      </c>
      <c r="BQ16" s="281">
        <v>6443</v>
      </c>
      <c r="BR16" s="282">
        <v>1515</v>
      </c>
      <c r="BS16" s="281">
        <v>6640</v>
      </c>
      <c r="BT16" s="282">
        <v>1556</v>
      </c>
      <c r="BU16" s="281">
        <v>6817</v>
      </c>
      <c r="BV16" s="282">
        <v>1589</v>
      </c>
      <c r="BW16" s="281">
        <v>7009</v>
      </c>
      <c r="BX16" s="282">
        <v>1632</v>
      </c>
      <c r="BY16" s="281">
        <v>7204</v>
      </c>
      <c r="BZ16" s="282">
        <v>1662</v>
      </c>
      <c r="CA16" s="281">
        <v>7380</v>
      </c>
      <c r="CB16" s="282">
        <v>1701</v>
      </c>
      <c r="CC16" s="281">
        <v>7533</v>
      </c>
      <c r="CD16" s="282">
        <v>1741</v>
      </c>
      <c r="CE16" s="281">
        <v>7691</v>
      </c>
      <c r="CF16" s="282">
        <v>1772</v>
      </c>
      <c r="CG16" s="281">
        <v>7959</v>
      </c>
      <c r="CH16" s="282">
        <v>1796</v>
      </c>
      <c r="CI16" s="281">
        <v>8185</v>
      </c>
      <c r="CJ16" s="282">
        <v>1828</v>
      </c>
      <c r="CK16" s="281">
        <v>8356</v>
      </c>
      <c r="CL16" s="282">
        <v>1862</v>
      </c>
      <c r="CM16" s="281">
        <v>8547</v>
      </c>
      <c r="CN16" s="282">
        <v>1838</v>
      </c>
      <c r="CO16" s="281">
        <v>8718</v>
      </c>
      <c r="CP16" s="282">
        <v>1868</v>
      </c>
      <c r="CQ16" s="281">
        <v>8912</v>
      </c>
      <c r="CR16" s="282">
        <v>1901</v>
      </c>
      <c r="CS16" s="281">
        <v>9092</v>
      </c>
      <c r="CT16" s="282">
        <v>1914</v>
      </c>
      <c r="CU16" s="281">
        <v>9344</v>
      </c>
      <c r="CV16" s="282">
        <v>1955</v>
      </c>
      <c r="CW16" s="281">
        <v>9536</v>
      </c>
      <c r="CX16" s="282">
        <v>1964</v>
      </c>
      <c r="CY16" s="281">
        <v>9716</v>
      </c>
      <c r="CZ16" s="282">
        <v>1980</v>
      </c>
      <c r="DA16" s="281">
        <v>9871</v>
      </c>
      <c r="DB16" s="282">
        <v>2005</v>
      </c>
      <c r="DC16" s="281">
        <v>9888</v>
      </c>
      <c r="DD16" s="282">
        <v>2007</v>
      </c>
      <c r="DE16" s="281">
        <v>9986</v>
      </c>
      <c r="DF16" s="282">
        <v>2022</v>
      </c>
      <c r="DG16" s="281">
        <v>10169</v>
      </c>
      <c r="DH16" s="282">
        <v>2064</v>
      </c>
      <c r="DI16" s="281">
        <v>10352</v>
      </c>
      <c r="DJ16" s="282">
        <v>2108</v>
      </c>
      <c r="DK16" s="281">
        <v>10549</v>
      </c>
      <c r="DL16" s="282">
        <v>2141</v>
      </c>
      <c r="DM16" s="281"/>
      <c r="DN16" s="282"/>
      <c r="DO16" s="281"/>
      <c r="DP16" s="283"/>
      <c r="DQ16" s="91"/>
    </row>
    <row r="17" spans="1:121" s="155" customFormat="1" x14ac:dyDescent="0.2">
      <c r="A17" s="285">
        <v>11</v>
      </c>
      <c r="B17" s="280" t="s">
        <v>11</v>
      </c>
      <c r="C17" s="281">
        <v>10730</v>
      </c>
      <c r="D17" s="282">
        <v>961</v>
      </c>
      <c r="E17" s="281">
        <v>27083</v>
      </c>
      <c r="F17" s="282">
        <v>1673</v>
      </c>
      <c r="G17" s="281">
        <v>43264</v>
      </c>
      <c r="H17" s="282">
        <v>2458</v>
      </c>
      <c r="I17" s="281">
        <v>63441</v>
      </c>
      <c r="J17" s="282">
        <v>3194</v>
      </c>
      <c r="K17" s="281">
        <v>87911</v>
      </c>
      <c r="L17" s="282">
        <v>4112</v>
      </c>
      <c r="M17" s="281">
        <v>118586</v>
      </c>
      <c r="N17" s="282">
        <v>4918</v>
      </c>
      <c r="O17" s="281">
        <v>177728</v>
      </c>
      <c r="P17" s="282">
        <v>6280</v>
      </c>
      <c r="Q17" s="281">
        <v>191247</v>
      </c>
      <c r="R17" s="282">
        <v>6807</v>
      </c>
      <c r="S17" s="281">
        <v>205515</v>
      </c>
      <c r="T17" s="282">
        <v>7256</v>
      </c>
      <c r="U17" s="281">
        <v>218557</v>
      </c>
      <c r="V17" s="282">
        <v>7791</v>
      </c>
      <c r="W17" s="281">
        <v>236290</v>
      </c>
      <c r="X17" s="282">
        <v>8243</v>
      </c>
      <c r="Y17" s="281">
        <v>244413</v>
      </c>
      <c r="Z17" s="282">
        <v>8771</v>
      </c>
      <c r="AA17" s="281">
        <v>256809</v>
      </c>
      <c r="AB17" s="282">
        <v>9325</v>
      </c>
      <c r="AC17" s="281">
        <v>267880</v>
      </c>
      <c r="AD17" s="282">
        <v>9793</v>
      </c>
      <c r="AE17" s="281">
        <v>280881</v>
      </c>
      <c r="AF17" s="282">
        <v>10272</v>
      </c>
      <c r="AG17" s="281">
        <v>294302</v>
      </c>
      <c r="AH17" s="282">
        <v>10706</v>
      </c>
      <c r="AI17" s="281">
        <v>310182</v>
      </c>
      <c r="AJ17" s="282">
        <v>11237</v>
      </c>
      <c r="AK17" s="281">
        <v>324045</v>
      </c>
      <c r="AL17" s="282">
        <v>11721</v>
      </c>
      <c r="AM17" s="281">
        <v>340656</v>
      </c>
      <c r="AN17" s="282">
        <v>12227</v>
      </c>
      <c r="AO17" s="281">
        <v>357353</v>
      </c>
      <c r="AP17" s="282">
        <v>12776</v>
      </c>
      <c r="AQ17" s="281">
        <v>373307</v>
      </c>
      <c r="AR17" s="282">
        <v>13321</v>
      </c>
      <c r="AS17" s="281">
        <v>384036</v>
      </c>
      <c r="AT17" s="282">
        <v>13740</v>
      </c>
      <c r="AU17" s="281">
        <v>403778</v>
      </c>
      <c r="AV17" s="282">
        <v>14183</v>
      </c>
      <c r="AW17" s="281">
        <v>418935</v>
      </c>
      <c r="AX17" s="282">
        <v>14644</v>
      </c>
      <c r="AY17" s="281">
        <v>434837</v>
      </c>
      <c r="AZ17" s="282">
        <v>15160</v>
      </c>
      <c r="BA17" s="281">
        <v>448348</v>
      </c>
      <c r="BB17" s="282">
        <v>15649</v>
      </c>
      <c r="BC17" s="281">
        <v>463295</v>
      </c>
      <c r="BD17" s="282">
        <v>16188</v>
      </c>
      <c r="BE17" s="281">
        <v>477731</v>
      </c>
      <c r="BF17" s="282">
        <v>16704</v>
      </c>
      <c r="BG17" s="281">
        <v>492036</v>
      </c>
      <c r="BH17" s="282">
        <v>16992</v>
      </c>
      <c r="BI17" s="281">
        <v>506266</v>
      </c>
      <c r="BJ17" s="282">
        <v>17907</v>
      </c>
      <c r="BK17" s="281">
        <v>521720</v>
      </c>
      <c r="BL17" s="282">
        <v>18428</v>
      </c>
      <c r="BM17" s="281">
        <v>538159</v>
      </c>
      <c r="BN17" s="282">
        <v>18887</v>
      </c>
      <c r="BO17" s="281">
        <v>552487</v>
      </c>
      <c r="BP17" s="282">
        <v>19420</v>
      </c>
      <c r="BQ17" s="281">
        <v>567061</v>
      </c>
      <c r="BR17" s="282">
        <v>19952</v>
      </c>
      <c r="BS17" s="281">
        <v>583203</v>
      </c>
      <c r="BT17" s="282">
        <v>20473</v>
      </c>
      <c r="BU17" s="281">
        <v>599537</v>
      </c>
      <c r="BV17" s="282">
        <v>21053</v>
      </c>
      <c r="BW17" s="281">
        <v>616235</v>
      </c>
      <c r="BX17" s="282">
        <v>21660</v>
      </c>
      <c r="BY17" s="281">
        <v>632183</v>
      </c>
      <c r="BZ17" s="282">
        <v>22211</v>
      </c>
      <c r="CA17" s="281">
        <v>646554</v>
      </c>
      <c r="CB17" s="282">
        <v>22727</v>
      </c>
      <c r="CC17" s="281">
        <v>665313</v>
      </c>
      <c r="CD17" s="282">
        <v>23247</v>
      </c>
      <c r="CE17" s="281">
        <v>680100</v>
      </c>
      <c r="CF17" s="282">
        <v>23800</v>
      </c>
      <c r="CG17" s="281">
        <v>701661</v>
      </c>
      <c r="CH17" s="282">
        <v>24276</v>
      </c>
      <c r="CI17" s="281">
        <v>719114</v>
      </c>
      <c r="CJ17" s="282">
        <v>24866</v>
      </c>
      <c r="CK17" s="281">
        <v>736388</v>
      </c>
      <c r="CL17" s="282">
        <v>25406</v>
      </c>
      <c r="CM17" s="281">
        <v>749763</v>
      </c>
      <c r="CN17" s="282">
        <v>25453</v>
      </c>
      <c r="CO17" s="281">
        <v>766209</v>
      </c>
      <c r="CP17" s="282">
        <v>26059</v>
      </c>
      <c r="CQ17" s="281">
        <v>783833</v>
      </c>
      <c r="CR17" s="282">
        <v>26700</v>
      </c>
      <c r="CS17" s="281">
        <v>802342</v>
      </c>
      <c r="CT17" s="282">
        <v>27256</v>
      </c>
      <c r="CU17" s="281">
        <v>820451</v>
      </c>
      <c r="CV17" s="282">
        <v>27822</v>
      </c>
      <c r="CW17" s="281">
        <v>838077</v>
      </c>
      <c r="CX17" s="282">
        <v>28364</v>
      </c>
      <c r="CY17" s="281">
        <v>854354</v>
      </c>
      <c r="CZ17" s="282">
        <v>28565</v>
      </c>
      <c r="DA17" s="281">
        <v>872364</v>
      </c>
      <c r="DB17" s="282">
        <v>29306</v>
      </c>
      <c r="DC17" s="281">
        <v>873757</v>
      </c>
      <c r="DD17" s="282">
        <v>29350</v>
      </c>
      <c r="DE17" s="281">
        <v>879096</v>
      </c>
      <c r="DF17" s="282">
        <v>29622</v>
      </c>
      <c r="DG17" s="281">
        <v>890501</v>
      </c>
      <c r="DH17" s="282">
        <v>30178</v>
      </c>
      <c r="DI17" s="281">
        <v>902350</v>
      </c>
      <c r="DJ17" s="282">
        <v>30609</v>
      </c>
      <c r="DK17" s="281">
        <v>913421</v>
      </c>
      <c r="DL17" s="282">
        <v>31039</v>
      </c>
      <c r="DM17" s="281"/>
      <c r="DN17" s="282"/>
      <c r="DO17" s="281"/>
      <c r="DP17" s="283"/>
      <c r="DQ17" s="91"/>
    </row>
    <row r="18" spans="1:121" s="155" customFormat="1" x14ac:dyDescent="0.2">
      <c r="A18" s="285">
        <v>12</v>
      </c>
      <c r="B18" s="280" t="s">
        <v>12</v>
      </c>
      <c r="C18" s="281">
        <v>385</v>
      </c>
      <c r="D18" s="282">
        <v>119</v>
      </c>
      <c r="E18" s="281">
        <v>1093</v>
      </c>
      <c r="F18" s="282">
        <v>193</v>
      </c>
      <c r="G18" s="281">
        <v>1635</v>
      </c>
      <c r="H18" s="282">
        <v>253</v>
      </c>
      <c r="I18" s="281">
        <v>2326</v>
      </c>
      <c r="J18" s="282">
        <v>321</v>
      </c>
      <c r="K18" s="281">
        <v>3245</v>
      </c>
      <c r="L18" s="282">
        <v>371</v>
      </c>
      <c r="M18" s="281">
        <v>4053</v>
      </c>
      <c r="N18" s="282">
        <v>420</v>
      </c>
      <c r="O18" s="281">
        <v>6942</v>
      </c>
      <c r="P18" s="282">
        <v>532</v>
      </c>
      <c r="Q18" s="281">
        <v>7517</v>
      </c>
      <c r="R18" s="282">
        <v>565</v>
      </c>
      <c r="S18" s="281">
        <v>8071</v>
      </c>
      <c r="T18" s="282">
        <v>598</v>
      </c>
      <c r="U18" s="281">
        <v>8562</v>
      </c>
      <c r="V18" s="282">
        <v>640</v>
      </c>
      <c r="W18" s="281">
        <v>9286</v>
      </c>
      <c r="X18" s="282">
        <v>671</v>
      </c>
      <c r="Y18" s="281">
        <v>9570</v>
      </c>
      <c r="Z18" s="282">
        <v>709</v>
      </c>
      <c r="AA18" s="281">
        <v>10095</v>
      </c>
      <c r="AB18" s="282">
        <v>737</v>
      </c>
      <c r="AC18" s="281">
        <v>10580</v>
      </c>
      <c r="AD18" s="282">
        <v>772</v>
      </c>
      <c r="AE18" s="281">
        <v>11119</v>
      </c>
      <c r="AF18" s="282">
        <v>825</v>
      </c>
      <c r="AG18" s="281">
        <v>11602</v>
      </c>
      <c r="AH18" s="282">
        <v>874</v>
      </c>
      <c r="AI18" s="281">
        <v>12293</v>
      </c>
      <c r="AJ18" s="282">
        <v>919</v>
      </c>
      <c r="AK18" s="281">
        <v>12843</v>
      </c>
      <c r="AL18" s="282">
        <v>966</v>
      </c>
      <c r="AM18" s="281">
        <v>13362</v>
      </c>
      <c r="AN18" s="282">
        <v>1016</v>
      </c>
      <c r="AO18" s="281">
        <v>13933</v>
      </c>
      <c r="AP18" s="282">
        <v>1063</v>
      </c>
      <c r="AQ18" s="281">
        <v>14576</v>
      </c>
      <c r="AR18" s="282">
        <v>1105</v>
      </c>
      <c r="AS18" s="281">
        <v>14986</v>
      </c>
      <c r="AT18" s="282">
        <v>1142</v>
      </c>
      <c r="AU18" s="281">
        <v>15783</v>
      </c>
      <c r="AV18" s="282">
        <v>1187</v>
      </c>
      <c r="AW18" s="281">
        <v>16327</v>
      </c>
      <c r="AX18" s="282">
        <v>1226</v>
      </c>
      <c r="AY18" s="281">
        <v>17017</v>
      </c>
      <c r="AZ18" s="282">
        <v>1264</v>
      </c>
      <c r="BA18" s="281">
        <v>17594</v>
      </c>
      <c r="BB18" s="282">
        <v>1314</v>
      </c>
      <c r="BC18" s="281">
        <v>18229</v>
      </c>
      <c r="BD18" s="282">
        <v>1358</v>
      </c>
      <c r="BE18" s="281">
        <v>18863</v>
      </c>
      <c r="BF18" s="282">
        <v>1399</v>
      </c>
      <c r="BG18" s="281">
        <v>19556</v>
      </c>
      <c r="BH18" s="282">
        <v>1415</v>
      </c>
      <c r="BI18" s="281">
        <v>20226</v>
      </c>
      <c r="BJ18" s="282">
        <v>1503</v>
      </c>
      <c r="BK18" s="281">
        <v>20891</v>
      </c>
      <c r="BL18" s="282">
        <v>1544</v>
      </c>
      <c r="BM18" s="281">
        <v>21603</v>
      </c>
      <c r="BN18" s="282">
        <v>1594</v>
      </c>
      <c r="BO18" s="281">
        <v>22250</v>
      </c>
      <c r="BP18" s="282">
        <v>1654</v>
      </c>
      <c r="BQ18" s="281">
        <v>22971</v>
      </c>
      <c r="BR18" s="282">
        <v>1709</v>
      </c>
      <c r="BS18" s="281">
        <v>23655</v>
      </c>
      <c r="BT18" s="282">
        <v>1765</v>
      </c>
      <c r="BU18" s="281">
        <v>24433</v>
      </c>
      <c r="BV18" s="282">
        <v>1835</v>
      </c>
      <c r="BW18" s="281">
        <v>25238</v>
      </c>
      <c r="BX18" s="282">
        <v>1896</v>
      </c>
      <c r="BY18" s="281">
        <v>26031</v>
      </c>
      <c r="BZ18" s="282">
        <v>1978</v>
      </c>
      <c r="CA18" s="281">
        <v>26681</v>
      </c>
      <c r="CB18" s="282">
        <v>2054</v>
      </c>
      <c r="CC18" s="281">
        <v>27604</v>
      </c>
      <c r="CD18" s="282">
        <v>2144</v>
      </c>
      <c r="CE18" s="281">
        <v>28332</v>
      </c>
      <c r="CF18" s="282">
        <v>2203</v>
      </c>
      <c r="CG18" s="281">
        <v>29544</v>
      </c>
      <c r="CH18" s="282">
        <v>2261</v>
      </c>
      <c r="CI18" s="281">
        <v>30443</v>
      </c>
      <c r="CJ18" s="282">
        <v>2330</v>
      </c>
      <c r="CK18" s="281">
        <v>31334</v>
      </c>
      <c r="CL18" s="282">
        <v>2396</v>
      </c>
      <c r="CM18" s="281">
        <v>32068</v>
      </c>
      <c r="CN18" s="282">
        <v>2414</v>
      </c>
      <c r="CO18" s="281">
        <v>32973</v>
      </c>
      <c r="CP18" s="282">
        <v>2476</v>
      </c>
      <c r="CQ18" s="281">
        <v>33973</v>
      </c>
      <c r="CR18" s="282">
        <v>2562</v>
      </c>
      <c r="CS18" s="281">
        <v>34961</v>
      </c>
      <c r="CT18" s="282">
        <v>2664</v>
      </c>
      <c r="CU18" s="281">
        <v>36023</v>
      </c>
      <c r="CV18" s="282">
        <v>2736</v>
      </c>
      <c r="CW18" s="281">
        <v>37027</v>
      </c>
      <c r="CX18" s="282">
        <v>2798</v>
      </c>
      <c r="CY18" s="281">
        <v>38057</v>
      </c>
      <c r="CZ18" s="282">
        <v>2861</v>
      </c>
      <c r="DA18" s="281">
        <v>39084</v>
      </c>
      <c r="DB18" s="282">
        <v>2974</v>
      </c>
      <c r="DC18" s="281">
        <v>39158</v>
      </c>
      <c r="DD18" s="282">
        <v>2978</v>
      </c>
      <c r="DE18" s="281">
        <v>39388</v>
      </c>
      <c r="DF18" s="282">
        <v>3024</v>
      </c>
      <c r="DG18" s="281">
        <v>39986</v>
      </c>
      <c r="DH18" s="282">
        <v>3111</v>
      </c>
      <c r="DI18" s="281">
        <v>40746</v>
      </c>
      <c r="DJ18" s="282">
        <v>3167</v>
      </c>
      <c r="DK18" s="281">
        <v>41395</v>
      </c>
      <c r="DL18" s="282">
        <v>3228</v>
      </c>
      <c r="DM18" s="281"/>
      <c r="DN18" s="282"/>
      <c r="DO18" s="281"/>
      <c r="DP18" s="283"/>
      <c r="DQ18" s="91"/>
    </row>
    <row r="19" spans="1:121" s="155" customFormat="1" x14ac:dyDescent="0.2">
      <c r="A19" s="285">
        <v>13</v>
      </c>
      <c r="B19" s="280" t="s">
        <v>13</v>
      </c>
      <c r="C19" s="281">
        <v>252</v>
      </c>
      <c r="D19" s="282">
        <v>18</v>
      </c>
      <c r="E19" s="281">
        <v>429</v>
      </c>
      <c r="F19" s="282">
        <v>38</v>
      </c>
      <c r="G19" s="281">
        <v>535</v>
      </c>
      <c r="H19" s="282">
        <v>58</v>
      </c>
      <c r="I19" s="281">
        <v>727</v>
      </c>
      <c r="J19" s="282">
        <v>72</v>
      </c>
      <c r="K19" s="281">
        <v>895</v>
      </c>
      <c r="L19" s="282">
        <v>79</v>
      </c>
      <c r="M19" s="281">
        <v>1066</v>
      </c>
      <c r="N19" s="282">
        <v>91</v>
      </c>
      <c r="O19" s="281">
        <v>1388</v>
      </c>
      <c r="P19" s="282">
        <v>129</v>
      </c>
      <c r="Q19" s="281">
        <v>1458</v>
      </c>
      <c r="R19" s="282">
        <v>142</v>
      </c>
      <c r="S19" s="281">
        <v>1564</v>
      </c>
      <c r="T19" s="282">
        <v>150</v>
      </c>
      <c r="U19" s="281">
        <v>1642</v>
      </c>
      <c r="V19" s="282">
        <v>162</v>
      </c>
      <c r="W19" s="281">
        <v>1727</v>
      </c>
      <c r="X19" s="282">
        <v>177</v>
      </c>
      <c r="Y19" s="281">
        <v>1781</v>
      </c>
      <c r="Z19" s="282">
        <v>182</v>
      </c>
      <c r="AA19" s="281">
        <v>1865</v>
      </c>
      <c r="AB19" s="282">
        <v>194</v>
      </c>
      <c r="AC19" s="281">
        <v>1946</v>
      </c>
      <c r="AD19" s="282">
        <v>207</v>
      </c>
      <c r="AE19" s="281">
        <v>2030</v>
      </c>
      <c r="AF19" s="282">
        <v>217</v>
      </c>
      <c r="AG19" s="281">
        <v>2119</v>
      </c>
      <c r="AH19" s="282">
        <v>225</v>
      </c>
      <c r="AI19" s="281">
        <v>2232</v>
      </c>
      <c r="AJ19" s="282">
        <v>237</v>
      </c>
      <c r="AK19" s="281">
        <v>2331</v>
      </c>
      <c r="AL19" s="282">
        <v>249</v>
      </c>
      <c r="AM19" s="281">
        <v>2420</v>
      </c>
      <c r="AN19" s="282">
        <v>262</v>
      </c>
      <c r="AO19" s="281">
        <v>2530</v>
      </c>
      <c r="AP19" s="282">
        <v>276</v>
      </c>
      <c r="AQ19" s="281">
        <v>2641</v>
      </c>
      <c r="AR19" s="282">
        <v>282</v>
      </c>
      <c r="AS19" s="281">
        <v>2716</v>
      </c>
      <c r="AT19" s="282">
        <v>290</v>
      </c>
      <c r="AU19" s="281">
        <v>2833</v>
      </c>
      <c r="AV19" s="282">
        <v>297</v>
      </c>
      <c r="AW19" s="281">
        <v>2945</v>
      </c>
      <c r="AX19" s="282">
        <v>307</v>
      </c>
      <c r="AY19" s="281">
        <v>3058</v>
      </c>
      <c r="AZ19" s="282">
        <v>315</v>
      </c>
      <c r="BA19" s="281">
        <v>3144</v>
      </c>
      <c r="BB19" s="282">
        <v>331</v>
      </c>
      <c r="BC19" s="281">
        <v>3226</v>
      </c>
      <c r="BD19" s="282">
        <v>343</v>
      </c>
      <c r="BE19" s="281">
        <v>3341</v>
      </c>
      <c r="BF19" s="282">
        <v>351</v>
      </c>
      <c r="BG19" s="281">
        <v>3463</v>
      </c>
      <c r="BH19" s="282">
        <v>367</v>
      </c>
      <c r="BI19" s="281">
        <v>3541</v>
      </c>
      <c r="BJ19" s="282">
        <v>391</v>
      </c>
      <c r="BK19" s="281">
        <v>3631</v>
      </c>
      <c r="BL19" s="282">
        <v>414</v>
      </c>
      <c r="BM19" s="281">
        <v>3729</v>
      </c>
      <c r="BN19" s="282">
        <v>430</v>
      </c>
      <c r="BO19" s="281">
        <v>3816</v>
      </c>
      <c r="BP19" s="282">
        <v>455</v>
      </c>
      <c r="BQ19" s="281">
        <v>3910</v>
      </c>
      <c r="BR19" s="282">
        <v>478</v>
      </c>
      <c r="BS19" s="281">
        <v>3999</v>
      </c>
      <c r="BT19" s="282">
        <v>501</v>
      </c>
      <c r="BU19" s="281">
        <v>4103</v>
      </c>
      <c r="BV19" s="282">
        <v>517</v>
      </c>
      <c r="BW19" s="281">
        <v>4185</v>
      </c>
      <c r="BX19" s="282">
        <v>545</v>
      </c>
      <c r="BY19" s="281">
        <v>4287</v>
      </c>
      <c r="BZ19" s="282">
        <v>564</v>
      </c>
      <c r="CA19" s="281">
        <v>4374</v>
      </c>
      <c r="CB19" s="282">
        <v>578</v>
      </c>
      <c r="CC19" s="281">
        <v>4479</v>
      </c>
      <c r="CD19" s="282">
        <v>600</v>
      </c>
      <c r="CE19" s="281">
        <v>4561</v>
      </c>
      <c r="CF19" s="282">
        <v>622</v>
      </c>
      <c r="CG19" s="281">
        <v>4872</v>
      </c>
      <c r="CH19" s="282">
        <v>647</v>
      </c>
      <c r="CI19" s="281">
        <v>4965</v>
      </c>
      <c r="CJ19" s="282">
        <v>658</v>
      </c>
      <c r="CK19" s="281">
        <v>5105</v>
      </c>
      <c r="CL19" s="282">
        <v>683</v>
      </c>
      <c r="CM19" s="281">
        <v>4970</v>
      </c>
      <c r="CN19" s="282">
        <v>703</v>
      </c>
      <c r="CO19" s="281">
        <v>5055</v>
      </c>
      <c r="CP19" s="282">
        <v>717</v>
      </c>
      <c r="CQ19" s="281">
        <v>5138</v>
      </c>
      <c r="CR19" s="282">
        <v>728</v>
      </c>
      <c r="CS19" s="281">
        <v>5243</v>
      </c>
      <c r="CT19" s="282">
        <v>752</v>
      </c>
      <c r="CU19" s="281">
        <v>5349</v>
      </c>
      <c r="CV19" s="282">
        <v>764</v>
      </c>
      <c r="CW19" s="281">
        <v>5454</v>
      </c>
      <c r="CX19" s="282">
        <v>779</v>
      </c>
      <c r="CY19" s="281">
        <v>5539</v>
      </c>
      <c r="CZ19" s="282">
        <v>801</v>
      </c>
      <c r="DA19" s="281">
        <v>5627</v>
      </c>
      <c r="DB19" s="282">
        <v>818</v>
      </c>
      <c r="DC19" s="281">
        <v>5689</v>
      </c>
      <c r="DD19" s="282">
        <v>824</v>
      </c>
      <c r="DE19" s="281">
        <v>5764</v>
      </c>
      <c r="DF19" s="282">
        <v>843</v>
      </c>
      <c r="DG19" s="281">
        <v>5843</v>
      </c>
      <c r="DH19" s="282">
        <v>868</v>
      </c>
      <c r="DI19" s="281">
        <v>5924</v>
      </c>
      <c r="DJ19" s="282">
        <v>884</v>
      </c>
      <c r="DK19" s="281">
        <v>6009</v>
      </c>
      <c r="DL19" s="282">
        <v>900</v>
      </c>
      <c r="DM19" s="281"/>
      <c r="DN19" s="282"/>
      <c r="DO19" s="281"/>
      <c r="DP19" s="283"/>
      <c r="DQ19" s="91"/>
    </row>
    <row r="20" spans="1:121" s="155" customFormat="1" x14ac:dyDescent="0.2">
      <c r="A20" s="285">
        <v>14</v>
      </c>
      <c r="B20" s="280" t="s">
        <v>14</v>
      </c>
      <c r="C20" s="281">
        <v>558</v>
      </c>
      <c r="D20" s="282">
        <v>63</v>
      </c>
      <c r="E20" s="281">
        <v>1100</v>
      </c>
      <c r="F20" s="282">
        <v>120</v>
      </c>
      <c r="G20" s="281">
        <v>1495</v>
      </c>
      <c r="H20" s="282">
        <v>168</v>
      </c>
      <c r="I20" s="281">
        <v>2047</v>
      </c>
      <c r="J20" s="282">
        <v>238</v>
      </c>
      <c r="K20" s="281">
        <v>2464</v>
      </c>
      <c r="L20" s="282">
        <v>279</v>
      </c>
      <c r="M20" s="281">
        <v>2961</v>
      </c>
      <c r="N20" s="282">
        <v>305</v>
      </c>
      <c r="O20" s="281">
        <v>3987</v>
      </c>
      <c r="P20" s="282">
        <v>410</v>
      </c>
      <c r="Q20" s="281">
        <v>4223</v>
      </c>
      <c r="R20" s="282">
        <v>440</v>
      </c>
      <c r="S20" s="281">
        <v>4512</v>
      </c>
      <c r="T20" s="282">
        <v>460</v>
      </c>
      <c r="U20" s="281">
        <v>4782</v>
      </c>
      <c r="V20" s="282">
        <v>498</v>
      </c>
      <c r="W20" s="281">
        <v>5143</v>
      </c>
      <c r="X20" s="282">
        <v>522</v>
      </c>
      <c r="Y20" s="281">
        <v>5331</v>
      </c>
      <c r="Z20" s="282">
        <v>556</v>
      </c>
      <c r="AA20" s="281">
        <v>5601</v>
      </c>
      <c r="AB20" s="282">
        <v>585</v>
      </c>
      <c r="AC20" s="281">
        <v>5818</v>
      </c>
      <c r="AD20" s="282">
        <v>615</v>
      </c>
      <c r="AE20" s="281">
        <v>6058</v>
      </c>
      <c r="AF20" s="282">
        <v>657</v>
      </c>
      <c r="AG20" s="281">
        <v>6286</v>
      </c>
      <c r="AH20" s="282">
        <v>683</v>
      </c>
      <c r="AI20" s="281">
        <v>6620</v>
      </c>
      <c r="AJ20" s="282">
        <v>718</v>
      </c>
      <c r="AK20" s="281">
        <v>6872</v>
      </c>
      <c r="AL20" s="282">
        <v>759</v>
      </c>
      <c r="AM20" s="281">
        <v>7146</v>
      </c>
      <c r="AN20" s="282">
        <v>793</v>
      </c>
      <c r="AO20" s="281">
        <v>7449</v>
      </c>
      <c r="AP20" s="282">
        <v>828</v>
      </c>
      <c r="AQ20" s="281">
        <v>7726</v>
      </c>
      <c r="AR20" s="282">
        <v>845</v>
      </c>
      <c r="AS20" s="281">
        <v>7906</v>
      </c>
      <c r="AT20" s="282">
        <v>878</v>
      </c>
      <c r="AU20" s="281">
        <v>8216</v>
      </c>
      <c r="AV20" s="282">
        <v>899</v>
      </c>
      <c r="AW20" s="281">
        <v>8480</v>
      </c>
      <c r="AX20" s="282">
        <v>927</v>
      </c>
      <c r="AY20" s="281">
        <v>8754</v>
      </c>
      <c r="AZ20" s="282">
        <v>952</v>
      </c>
      <c r="BA20" s="281">
        <v>8984</v>
      </c>
      <c r="BB20" s="282">
        <v>979</v>
      </c>
      <c r="BC20" s="281">
        <v>9231</v>
      </c>
      <c r="BD20" s="282">
        <v>1015</v>
      </c>
      <c r="BE20" s="281">
        <v>9482</v>
      </c>
      <c r="BF20" s="282">
        <v>1041</v>
      </c>
      <c r="BG20" s="281">
        <v>9759</v>
      </c>
      <c r="BH20" s="282">
        <v>1068</v>
      </c>
      <c r="BI20" s="281">
        <v>10020</v>
      </c>
      <c r="BJ20" s="282">
        <v>1117</v>
      </c>
      <c r="BK20" s="281">
        <v>10281</v>
      </c>
      <c r="BL20" s="282">
        <v>1157</v>
      </c>
      <c r="BM20" s="281">
        <v>10546</v>
      </c>
      <c r="BN20" s="282">
        <v>1187</v>
      </c>
      <c r="BO20" s="281">
        <v>10829</v>
      </c>
      <c r="BP20" s="282">
        <v>1234</v>
      </c>
      <c r="BQ20" s="281">
        <v>11108</v>
      </c>
      <c r="BR20" s="282">
        <v>1270</v>
      </c>
      <c r="BS20" s="281">
        <v>11405</v>
      </c>
      <c r="BT20" s="282">
        <v>1305</v>
      </c>
      <c r="BU20" s="281">
        <v>11677</v>
      </c>
      <c r="BV20" s="282">
        <v>1337</v>
      </c>
      <c r="BW20" s="281">
        <v>11937</v>
      </c>
      <c r="BX20" s="282">
        <v>1369</v>
      </c>
      <c r="BY20" s="281">
        <v>12184</v>
      </c>
      <c r="BZ20" s="282">
        <v>1408</v>
      </c>
      <c r="CA20" s="281">
        <v>12390</v>
      </c>
      <c r="CB20" s="282">
        <v>1450</v>
      </c>
      <c r="CC20" s="281">
        <v>12665</v>
      </c>
      <c r="CD20" s="282">
        <v>1488</v>
      </c>
      <c r="CE20" s="281">
        <v>12889</v>
      </c>
      <c r="CF20" s="282">
        <v>1512</v>
      </c>
      <c r="CG20" s="281">
        <v>13442</v>
      </c>
      <c r="CH20" s="282">
        <v>1544</v>
      </c>
      <c r="CI20" s="281">
        <v>13699</v>
      </c>
      <c r="CJ20" s="282">
        <v>1580</v>
      </c>
      <c r="CK20" s="281">
        <v>13904</v>
      </c>
      <c r="CL20" s="282">
        <v>1610</v>
      </c>
      <c r="CM20" s="281">
        <v>13812</v>
      </c>
      <c r="CN20" s="282">
        <v>1596</v>
      </c>
      <c r="CO20" s="281">
        <v>14049</v>
      </c>
      <c r="CP20" s="282">
        <v>1624</v>
      </c>
      <c r="CQ20" s="281">
        <v>14316</v>
      </c>
      <c r="CR20" s="282">
        <v>1663</v>
      </c>
      <c r="CS20" s="281">
        <v>14594</v>
      </c>
      <c r="CT20" s="282">
        <v>1693</v>
      </c>
      <c r="CU20" s="281">
        <v>14864</v>
      </c>
      <c r="CV20" s="282">
        <v>1726</v>
      </c>
      <c r="CW20" s="281">
        <v>15128</v>
      </c>
      <c r="CX20" s="282">
        <v>1744</v>
      </c>
      <c r="CY20" s="281">
        <v>15376</v>
      </c>
      <c r="CZ20" s="282">
        <v>1778</v>
      </c>
      <c r="DA20" s="281">
        <v>15593</v>
      </c>
      <c r="DB20" s="282">
        <v>1811</v>
      </c>
      <c r="DC20" s="281">
        <v>15755</v>
      </c>
      <c r="DD20" s="282">
        <v>1832</v>
      </c>
      <c r="DE20" s="281">
        <v>15985</v>
      </c>
      <c r="DF20" s="282">
        <v>1861</v>
      </c>
      <c r="DG20" s="281">
        <v>16229</v>
      </c>
      <c r="DH20" s="282">
        <v>1892</v>
      </c>
      <c r="DI20" s="281">
        <v>16510</v>
      </c>
      <c r="DJ20" s="282">
        <v>1926</v>
      </c>
      <c r="DK20" s="281">
        <v>16757</v>
      </c>
      <c r="DL20" s="282">
        <v>1961</v>
      </c>
      <c r="DM20" s="281"/>
      <c r="DN20" s="282"/>
      <c r="DO20" s="281"/>
      <c r="DP20" s="283"/>
      <c r="DQ20" s="91"/>
    </row>
    <row r="21" spans="1:121" s="155" customFormat="1" x14ac:dyDescent="0.2">
      <c r="A21" s="285">
        <v>15</v>
      </c>
      <c r="B21" s="280" t="s">
        <v>15</v>
      </c>
      <c r="C21" s="281">
        <v>1201</v>
      </c>
      <c r="D21" s="282">
        <v>73</v>
      </c>
      <c r="E21" s="281">
        <v>2193</v>
      </c>
      <c r="F21" s="282">
        <v>148</v>
      </c>
      <c r="G21" s="281">
        <v>3119</v>
      </c>
      <c r="H21" s="282">
        <v>238</v>
      </c>
      <c r="I21" s="281">
        <v>4308</v>
      </c>
      <c r="J21" s="282">
        <v>359</v>
      </c>
      <c r="K21" s="281">
        <v>5596</v>
      </c>
      <c r="L21" s="282">
        <v>490</v>
      </c>
      <c r="M21" s="281">
        <v>6828</v>
      </c>
      <c r="N21" s="282">
        <v>599</v>
      </c>
      <c r="O21" s="281">
        <v>9781</v>
      </c>
      <c r="P21" s="282">
        <v>764</v>
      </c>
      <c r="Q21" s="281">
        <v>10416</v>
      </c>
      <c r="R21" s="282">
        <v>821</v>
      </c>
      <c r="S21" s="281">
        <v>11248</v>
      </c>
      <c r="T21" s="282">
        <v>890</v>
      </c>
      <c r="U21" s="281">
        <v>11939</v>
      </c>
      <c r="V21" s="282">
        <v>962</v>
      </c>
      <c r="W21" s="281">
        <v>12828</v>
      </c>
      <c r="X21" s="282">
        <v>1021</v>
      </c>
      <c r="Y21" s="281">
        <v>13253</v>
      </c>
      <c r="Z21" s="282">
        <v>1077</v>
      </c>
      <c r="AA21" s="281">
        <v>13953</v>
      </c>
      <c r="AB21" s="282">
        <v>1152</v>
      </c>
      <c r="AC21" s="281">
        <v>14560</v>
      </c>
      <c r="AD21" s="282">
        <v>1224</v>
      </c>
      <c r="AE21" s="281">
        <v>15066</v>
      </c>
      <c r="AF21" s="282">
        <v>1290</v>
      </c>
      <c r="AG21" s="281">
        <v>15639</v>
      </c>
      <c r="AH21" s="282">
        <v>1330</v>
      </c>
      <c r="AI21" s="281">
        <v>16392</v>
      </c>
      <c r="AJ21" s="282">
        <v>1403</v>
      </c>
      <c r="AK21" s="281">
        <v>17002</v>
      </c>
      <c r="AL21" s="282">
        <v>1472</v>
      </c>
      <c r="AM21" s="281">
        <v>17562</v>
      </c>
      <c r="AN21" s="282">
        <v>1549</v>
      </c>
      <c r="AO21" s="281">
        <v>18162</v>
      </c>
      <c r="AP21" s="282">
        <v>1609</v>
      </c>
      <c r="AQ21" s="281">
        <v>18738</v>
      </c>
      <c r="AR21" s="282">
        <v>1674</v>
      </c>
      <c r="AS21" s="281">
        <v>19153</v>
      </c>
      <c r="AT21" s="282">
        <v>1729</v>
      </c>
      <c r="AU21" s="281">
        <v>19887</v>
      </c>
      <c r="AV21" s="282">
        <v>1793</v>
      </c>
      <c r="AW21" s="281">
        <v>20484</v>
      </c>
      <c r="AX21" s="282">
        <v>1843</v>
      </c>
      <c r="AY21" s="281">
        <v>21129</v>
      </c>
      <c r="AZ21" s="282">
        <v>1897</v>
      </c>
      <c r="BA21" s="281">
        <v>21685</v>
      </c>
      <c r="BB21" s="282">
        <v>1965</v>
      </c>
      <c r="BC21" s="281">
        <v>22261</v>
      </c>
      <c r="BD21" s="282">
        <v>2027</v>
      </c>
      <c r="BE21" s="281">
        <v>22852</v>
      </c>
      <c r="BF21" s="282">
        <v>2076</v>
      </c>
      <c r="BG21" s="281">
        <v>23443</v>
      </c>
      <c r="BH21" s="282">
        <v>2128</v>
      </c>
      <c r="BI21" s="281">
        <v>24033</v>
      </c>
      <c r="BJ21" s="282">
        <v>2253</v>
      </c>
      <c r="BK21" s="281">
        <v>24582</v>
      </c>
      <c r="BL21" s="282">
        <v>2330</v>
      </c>
      <c r="BM21" s="281">
        <v>25247</v>
      </c>
      <c r="BN21" s="282">
        <v>2396</v>
      </c>
      <c r="BO21" s="281">
        <v>25805</v>
      </c>
      <c r="BP21" s="282">
        <v>2473</v>
      </c>
      <c r="BQ21" s="281">
        <v>26501</v>
      </c>
      <c r="BR21" s="282">
        <v>2553</v>
      </c>
      <c r="BS21" s="281">
        <v>27132</v>
      </c>
      <c r="BT21" s="282">
        <v>2653</v>
      </c>
      <c r="BU21" s="281">
        <v>27774</v>
      </c>
      <c r="BV21" s="282">
        <v>2726</v>
      </c>
      <c r="BW21" s="281">
        <v>28480</v>
      </c>
      <c r="BX21" s="282">
        <v>2789</v>
      </c>
      <c r="BY21" s="281">
        <v>29222</v>
      </c>
      <c r="BZ21" s="282">
        <v>2874</v>
      </c>
      <c r="CA21" s="281">
        <v>29754</v>
      </c>
      <c r="CB21" s="282">
        <v>2953</v>
      </c>
      <c r="CC21" s="281">
        <v>30465</v>
      </c>
      <c r="CD21" s="282">
        <v>3029</v>
      </c>
      <c r="CE21" s="281">
        <v>31226</v>
      </c>
      <c r="CF21" s="282">
        <v>3108</v>
      </c>
      <c r="CG21" s="281">
        <v>32320</v>
      </c>
      <c r="CH21" s="282">
        <v>3194</v>
      </c>
      <c r="CI21" s="281">
        <v>33050</v>
      </c>
      <c r="CJ21" s="282">
        <v>3258</v>
      </c>
      <c r="CK21" s="281">
        <v>33703</v>
      </c>
      <c r="CL21" s="282">
        <v>3327</v>
      </c>
      <c r="CM21" s="281">
        <v>34231</v>
      </c>
      <c r="CN21" s="282">
        <v>3334</v>
      </c>
      <c r="CO21" s="281">
        <v>34947</v>
      </c>
      <c r="CP21" s="282">
        <v>3428</v>
      </c>
      <c r="CQ21" s="281">
        <v>35670</v>
      </c>
      <c r="CR21" s="282">
        <v>3519</v>
      </c>
      <c r="CS21" s="281">
        <v>36459</v>
      </c>
      <c r="CT21" s="282">
        <v>3600</v>
      </c>
      <c r="CU21" s="281">
        <v>37244</v>
      </c>
      <c r="CV21" s="282">
        <v>3680</v>
      </c>
      <c r="CW21" s="281">
        <v>38064</v>
      </c>
      <c r="CX21" s="282">
        <v>3755</v>
      </c>
      <c r="CY21" s="281">
        <v>38782</v>
      </c>
      <c r="CZ21" s="282">
        <v>3829</v>
      </c>
      <c r="DA21" s="281">
        <v>39454</v>
      </c>
      <c r="DB21" s="282">
        <v>3930</v>
      </c>
      <c r="DC21" s="281">
        <v>39852</v>
      </c>
      <c r="DD21" s="282">
        <v>3975</v>
      </c>
      <c r="DE21" s="281">
        <v>40510</v>
      </c>
      <c r="DF21" s="282">
        <v>4050</v>
      </c>
      <c r="DG21" s="281">
        <v>41151</v>
      </c>
      <c r="DH21" s="282">
        <v>4111</v>
      </c>
      <c r="DI21" s="281">
        <v>41817</v>
      </c>
      <c r="DJ21" s="282">
        <v>4173</v>
      </c>
      <c r="DK21" s="281">
        <v>42526</v>
      </c>
      <c r="DL21" s="282">
        <v>4223</v>
      </c>
      <c r="DM21" s="281"/>
      <c r="DN21" s="282"/>
      <c r="DO21" s="281"/>
      <c r="DP21" s="283"/>
      <c r="DQ21" s="91"/>
    </row>
    <row r="22" spans="1:121" s="155" customFormat="1" x14ac:dyDescent="0.2">
      <c r="A22" s="285">
        <v>16</v>
      </c>
      <c r="B22" s="280" t="s">
        <v>16</v>
      </c>
      <c r="C22" s="281">
        <v>783</v>
      </c>
      <c r="D22" s="282">
        <v>150</v>
      </c>
      <c r="E22" s="281">
        <v>1575</v>
      </c>
      <c r="F22" s="282">
        <v>285</v>
      </c>
      <c r="G22" s="281">
        <v>2403</v>
      </c>
      <c r="H22" s="282">
        <v>416</v>
      </c>
      <c r="I22" s="281">
        <v>3206</v>
      </c>
      <c r="J22" s="282">
        <v>515</v>
      </c>
      <c r="K22" s="281">
        <v>3930</v>
      </c>
      <c r="L22" s="282">
        <v>610</v>
      </c>
      <c r="M22" s="281">
        <v>4887</v>
      </c>
      <c r="N22" s="282">
        <v>715</v>
      </c>
      <c r="O22" s="281">
        <v>6622</v>
      </c>
      <c r="P22" s="282">
        <v>895</v>
      </c>
      <c r="Q22" s="281">
        <v>7055</v>
      </c>
      <c r="R22" s="282">
        <v>953</v>
      </c>
      <c r="S22" s="281">
        <v>7519</v>
      </c>
      <c r="T22" s="282">
        <v>1005</v>
      </c>
      <c r="U22" s="281">
        <v>7929</v>
      </c>
      <c r="V22" s="282">
        <v>1080</v>
      </c>
      <c r="W22" s="281">
        <v>8441</v>
      </c>
      <c r="X22" s="282">
        <v>1135</v>
      </c>
      <c r="Y22" s="281">
        <v>8654</v>
      </c>
      <c r="Z22" s="282">
        <v>1210</v>
      </c>
      <c r="AA22" s="281">
        <v>9009</v>
      </c>
      <c r="AB22" s="282">
        <v>1292</v>
      </c>
      <c r="AC22" s="281">
        <v>9328</v>
      </c>
      <c r="AD22" s="282">
        <v>1352</v>
      </c>
      <c r="AE22" s="281">
        <v>9675</v>
      </c>
      <c r="AF22" s="282">
        <v>1430</v>
      </c>
      <c r="AG22" s="281">
        <v>10058</v>
      </c>
      <c r="AH22" s="282">
        <v>1495</v>
      </c>
      <c r="AI22" s="281">
        <v>10461</v>
      </c>
      <c r="AJ22" s="282">
        <v>1558</v>
      </c>
      <c r="AK22" s="281">
        <v>10837</v>
      </c>
      <c r="AL22" s="282">
        <v>1642</v>
      </c>
      <c r="AM22" s="281">
        <v>11236</v>
      </c>
      <c r="AN22" s="282">
        <v>1710</v>
      </c>
      <c r="AO22" s="281">
        <v>11599</v>
      </c>
      <c r="AP22" s="282">
        <v>1782</v>
      </c>
      <c r="AQ22" s="281">
        <v>11990</v>
      </c>
      <c r="AR22" s="282">
        <v>1847</v>
      </c>
      <c r="AS22" s="281">
        <v>12230</v>
      </c>
      <c r="AT22" s="282">
        <v>1908</v>
      </c>
      <c r="AU22" s="281">
        <v>12670</v>
      </c>
      <c r="AV22" s="282">
        <v>1961</v>
      </c>
      <c r="AW22" s="281">
        <v>13010</v>
      </c>
      <c r="AX22" s="282">
        <v>2019</v>
      </c>
      <c r="AY22" s="281">
        <v>13337</v>
      </c>
      <c r="AZ22" s="282">
        <v>2098</v>
      </c>
      <c r="BA22" s="281">
        <v>13603</v>
      </c>
      <c r="BB22" s="282">
        <v>2150</v>
      </c>
      <c r="BC22" s="281">
        <v>13926</v>
      </c>
      <c r="BD22" s="282">
        <v>2202</v>
      </c>
      <c r="BE22" s="281">
        <v>14222</v>
      </c>
      <c r="BF22" s="282">
        <v>2277</v>
      </c>
      <c r="BG22" s="281">
        <v>14581</v>
      </c>
      <c r="BH22" s="282">
        <v>2331</v>
      </c>
      <c r="BI22" s="281">
        <v>14906</v>
      </c>
      <c r="BJ22" s="282">
        <v>2439</v>
      </c>
      <c r="BK22" s="281">
        <v>15237</v>
      </c>
      <c r="BL22" s="282">
        <v>2510</v>
      </c>
      <c r="BM22" s="281">
        <v>15578</v>
      </c>
      <c r="BN22" s="282">
        <v>2575</v>
      </c>
      <c r="BO22" s="281">
        <v>15918</v>
      </c>
      <c r="BP22" s="282">
        <v>2649</v>
      </c>
      <c r="BQ22" s="281">
        <v>16233</v>
      </c>
      <c r="BR22" s="282">
        <v>2727</v>
      </c>
      <c r="BS22" s="281">
        <v>16520</v>
      </c>
      <c r="BT22" s="282">
        <v>2805</v>
      </c>
      <c r="BU22" s="281">
        <v>16850</v>
      </c>
      <c r="BV22" s="282">
        <v>2870</v>
      </c>
      <c r="BW22" s="281">
        <v>17144</v>
      </c>
      <c r="BX22" s="282">
        <v>2948</v>
      </c>
      <c r="BY22" s="281">
        <v>17472</v>
      </c>
      <c r="BZ22" s="282">
        <v>3039</v>
      </c>
      <c r="CA22" s="281">
        <v>17714</v>
      </c>
      <c r="CB22" s="282">
        <v>3113</v>
      </c>
      <c r="CC22" s="281">
        <v>18067</v>
      </c>
      <c r="CD22" s="282">
        <v>3175</v>
      </c>
      <c r="CE22" s="281">
        <v>18359</v>
      </c>
      <c r="CF22" s="282">
        <v>3259</v>
      </c>
      <c r="CG22" s="281">
        <v>19012</v>
      </c>
      <c r="CH22" s="282">
        <v>3326</v>
      </c>
      <c r="CI22" s="281">
        <v>19340</v>
      </c>
      <c r="CJ22" s="282">
        <v>3396</v>
      </c>
      <c r="CK22" s="281">
        <v>19629</v>
      </c>
      <c r="CL22" s="282">
        <v>3473</v>
      </c>
      <c r="CM22" s="281">
        <v>19722</v>
      </c>
      <c r="CN22" s="282">
        <v>3483</v>
      </c>
      <c r="CO22" s="281">
        <v>20018</v>
      </c>
      <c r="CP22" s="282">
        <v>3559</v>
      </c>
      <c r="CQ22" s="281">
        <v>20366</v>
      </c>
      <c r="CR22" s="282">
        <v>3630</v>
      </c>
      <c r="CS22" s="281">
        <v>20703</v>
      </c>
      <c r="CT22" s="282">
        <v>3690</v>
      </c>
      <c r="CU22" s="281">
        <v>21056</v>
      </c>
      <c r="CV22" s="282">
        <v>3768</v>
      </c>
      <c r="CW22" s="281">
        <v>21426</v>
      </c>
      <c r="CX22" s="282">
        <v>3835</v>
      </c>
      <c r="CY22" s="281">
        <v>21713</v>
      </c>
      <c r="CZ22" s="282">
        <v>3902</v>
      </c>
      <c r="DA22" s="281">
        <v>22066</v>
      </c>
      <c r="DB22" s="282">
        <v>3968</v>
      </c>
      <c r="DC22" s="281">
        <v>22279</v>
      </c>
      <c r="DD22" s="282">
        <v>4017</v>
      </c>
      <c r="DE22" s="281">
        <v>22547</v>
      </c>
      <c r="DF22" s="282">
        <v>4096</v>
      </c>
      <c r="DG22" s="281">
        <v>22874</v>
      </c>
      <c r="DH22" s="282">
        <v>4164</v>
      </c>
      <c r="DI22" s="281">
        <v>23185</v>
      </c>
      <c r="DJ22" s="282">
        <v>4238</v>
      </c>
      <c r="DK22" s="281">
        <v>23477</v>
      </c>
      <c r="DL22" s="282">
        <v>4314</v>
      </c>
      <c r="DM22" s="281"/>
      <c r="DN22" s="282"/>
      <c r="DO22" s="281"/>
      <c r="DP22" s="283"/>
      <c r="DQ22" s="91"/>
    </row>
    <row r="23" spans="1:121" s="155" customFormat="1" x14ac:dyDescent="0.2">
      <c r="A23" s="285">
        <v>17</v>
      </c>
      <c r="B23" s="280" t="s">
        <v>17</v>
      </c>
      <c r="C23" s="281">
        <v>642</v>
      </c>
      <c r="D23" s="282">
        <v>120</v>
      </c>
      <c r="E23" s="281">
        <v>1241</v>
      </c>
      <c r="F23" s="282">
        <v>229</v>
      </c>
      <c r="G23" s="281">
        <v>1812</v>
      </c>
      <c r="H23" s="282">
        <v>354</v>
      </c>
      <c r="I23" s="281">
        <v>2456</v>
      </c>
      <c r="J23" s="282">
        <v>457</v>
      </c>
      <c r="K23" s="281">
        <v>3099</v>
      </c>
      <c r="L23" s="282">
        <v>567</v>
      </c>
      <c r="M23" s="281">
        <v>3874</v>
      </c>
      <c r="N23" s="282">
        <v>664</v>
      </c>
      <c r="O23" s="281">
        <v>5246</v>
      </c>
      <c r="P23" s="282">
        <v>853</v>
      </c>
      <c r="Q23" s="281">
        <v>5592</v>
      </c>
      <c r="R23" s="282">
        <v>914</v>
      </c>
      <c r="S23" s="281">
        <v>5968</v>
      </c>
      <c r="T23" s="282">
        <v>980</v>
      </c>
      <c r="U23" s="281">
        <v>6367</v>
      </c>
      <c r="V23" s="282">
        <v>1050</v>
      </c>
      <c r="W23" s="281">
        <v>6935</v>
      </c>
      <c r="X23" s="282">
        <v>1122</v>
      </c>
      <c r="Y23" s="281">
        <v>7214</v>
      </c>
      <c r="Z23" s="282">
        <v>1209</v>
      </c>
      <c r="AA23" s="281">
        <v>7630</v>
      </c>
      <c r="AB23" s="282">
        <v>1277</v>
      </c>
      <c r="AC23" s="281">
        <v>8046</v>
      </c>
      <c r="AD23" s="282">
        <v>1337</v>
      </c>
      <c r="AE23" s="281">
        <v>8437</v>
      </c>
      <c r="AF23" s="282">
        <v>1433</v>
      </c>
      <c r="AG23" s="281">
        <v>8893</v>
      </c>
      <c r="AH23" s="282">
        <v>1491</v>
      </c>
      <c r="AI23" s="281">
        <v>9356</v>
      </c>
      <c r="AJ23" s="282">
        <v>1574</v>
      </c>
      <c r="AK23" s="281">
        <v>9793</v>
      </c>
      <c r="AL23" s="282">
        <v>1662</v>
      </c>
      <c r="AM23" s="281">
        <v>10213</v>
      </c>
      <c r="AN23" s="282">
        <v>1751</v>
      </c>
      <c r="AO23" s="281">
        <v>10617</v>
      </c>
      <c r="AP23" s="282">
        <v>1832</v>
      </c>
      <c r="AQ23" s="281">
        <v>11075</v>
      </c>
      <c r="AR23" s="282">
        <v>1906</v>
      </c>
      <c r="AS23" s="281">
        <v>11368</v>
      </c>
      <c r="AT23" s="282">
        <v>1971</v>
      </c>
      <c r="AU23" s="281">
        <v>11968</v>
      </c>
      <c r="AV23" s="282">
        <v>2023</v>
      </c>
      <c r="AW23" s="281">
        <v>12415</v>
      </c>
      <c r="AX23" s="282">
        <v>2083</v>
      </c>
      <c r="AY23" s="281">
        <v>12873</v>
      </c>
      <c r="AZ23" s="282">
        <v>2164</v>
      </c>
      <c r="BA23" s="281">
        <v>13304</v>
      </c>
      <c r="BB23" s="282">
        <v>2231</v>
      </c>
      <c r="BC23" s="281">
        <v>13743</v>
      </c>
      <c r="BD23" s="282">
        <v>2298</v>
      </c>
      <c r="BE23" s="281">
        <v>14217</v>
      </c>
      <c r="BF23" s="282">
        <v>2383</v>
      </c>
      <c r="BG23" s="281">
        <v>14728</v>
      </c>
      <c r="BH23" s="282">
        <v>2478</v>
      </c>
      <c r="BI23" s="281">
        <v>15215</v>
      </c>
      <c r="BJ23" s="282">
        <v>2625</v>
      </c>
      <c r="BK23" s="281">
        <v>15709</v>
      </c>
      <c r="BL23" s="282">
        <v>2715</v>
      </c>
      <c r="BM23" s="281">
        <v>16256</v>
      </c>
      <c r="BN23" s="282">
        <v>2801</v>
      </c>
      <c r="BO23" s="281">
        <v>16751</v>
      </c>
      <c r="BP23" s="282">
        <v>2900</v>
      </c>
      <c r="BQ23" s="281">
        <v>17283</v>
      </c>
      <c r="BR23" s="282">
        <v>2988</v>
      </c>
      <c r="BS23" s="281">
        <v>17803</v>
      </c>
      <c r="BT23" s="282">
        <v>3058</v>
      </c>
      <c r="BU23" s="281">
        <v>18306</v>
      </c>
      <c r="BV23" s="282">
        <v>3151</v>
      </c>
      <c r="BW23" s="281">
        <v>18917</v>
      </c>
      <c r="BX23" s="282">
        <v>3244</v>
      </c>
      <c r="BY23" s="281">
        <v>19489</v>
      </c>
      <c r="BZ23" s="282">
        <v>3343</v>
      </c>
      <c r="CA23" s="281">
        <v>19943</v>
      </c>
      <c r="CB23" s="282">
        <v>3423</v>
      </c>
      <c r="CC23" s="281">
        <v>20570</v>
      </c>
      <c r="CD23" s="282">
        <v>3518</v>
      </c>
      <c r="CE23" s="281">
        <v>21070</v>
      </c>
      <c r="CF23" s="282">
        <v>3606</v>
      </c>
      <c r="CG23" s="281">
        <v>21834</v>
      </c>
      <c r="CH23" s="282">
        <v>3726</v>
      </c>
      <c r="CI23" s="281">
        <v>22364</v>
      </c>
      <c r="CJ23" s="282">
        <v>3841</v>
      </c>
      <c r="CK23" s="281">
        <v>22912</v>
      </c>
      <c r="CL23" s="282">
        <v>3948</v>
      </c>
      <c r="CM23" s="281">
        <v>23390</v>
      </c>
      <c r="CN23" s="282">
        <v>3960</v>
      </c>
      <c r="CO23" s="281">
        <v>23964</v>
      </c>
      <c r="CP23" s="282">
        <v>4082</v>
      </c>
      <c r="CQ23" s="281">
        <v>24608</v>
      </c>
      <c r="CR23" s="282">
        <v>4220</v>
      </c>
      <c r="CS23" s="281">
        <v>25280</v>
      </c>
      <c r="CT23" s="282">
        <v>4320</v>
      </c>
      <c r="CU23" s="281">
        <v>26004</v>
      </c>
      <c r="CV23" s="282">
        <v>4437</v>
      </c>
      <c r="CW23" s="281">
        <v>26664</v>
      </c>
      <c r="CX23" s="282">
        <v>4548</v>
      </c>
      <c r="CY23" s="281">
        <v>27368</v>
      </c>
      <c r="CZ23" s="282">
        <v>4616</v>
      </c>
      <c r="DA23" s="281">
        <v>28044</v>
      </c>
      <c r="DB23" s="282">
        <v>4748</v>
      </c>
      <c r="DC23" s="281">
        <v>28507</v>
      </c>
      <c r="DD23" s="282">
        <v>4809</v>
      </c>
      <c r="DE23" s="281">
        <v>29106</v>
      </c>
      <c r="DF23" s="282">
        <v>4885</v>
      </c>
      <c r="DG23" s="281">
        <v>29733</v>
      </c>
      <c r="DH23" s="282">
        <v>5022</v>
      </c>
      <c r="DI23" s="281">
        <v>30375</v>
      </c>
      <c r="DJ23" s="282">
        <v>5138</v>
      </c>
      <c r="DK23" s="281">
        <v>31046</v>
      </c>
      <c r="DL23" s="282">
        <v>5262</v>
      </c>
      <c r="DM23" s="281"/>
      <c r="DN23" s="282"/>
      <c r="DO23" s="281"/>
      <c r="DP23" s="283"/>
      <c r="DQ23" s="91"/>
    </row>
    <row r="24" spans="1:121" s="155" customFormat="1" x14ac:dyDescent="0.2">
      <c r="A24" s="285">
        <v>18</v>
      </c>
      <c r="B24" s="280" t="s">
        <v>470</v>
      </c>
      <c r="C24" s="281">
        <v>0</v>
      </c>
      <c r="D24" s="282">
        <v>386</v>
      </c>
      <c r="E24" s="281">
        <v>190</v>
      </c>
      <c r="F24" s="282">
        <v>597</v>
      </c>
      <c r="G24" s="281">
        <v>8439</v>
      </c>
      <c r="H24" s="282">
        <v>771</v>
      </c>
      <c r="I24" s="281">
        <v>331</v>
      </c>
      <c r="J24" s="282">
        <v>913</v>
      </c>
      <c r="K24" s="281">
        <v>8929</v>
      </c>
      <c r="L24" s="282">
        <v>1094</v>
      </c>
      <c r="M24" s="281">
        <v>9494</v>
      </c>
      <c r="N24" s="282">
        <v>1347</v>
      </c>
      <c r="O24" s="281">
        <v>9494</v>
      </c>
      <c r="P24" s="282">
        <v>1675</v>
      </c>
      <c r="Q24" s="281" t="s">
        <v>56</v>
      </c>
      <c r="R24" s="282">
        <v>1827</v>
      </c>
      <c r="S24" s="281" t="s">
        <v>56</v>
      </c>
      <c r="T24" s="282">
        <v>1961</v>
      </c>
      <c r="U24" s="281" t="s">
        <v>56</v>
      </c>
      <c r="V24" s="282">
        <v>2098</v>
      </c>
      <c r="W24" s="281" t="s">
        <v>56</v>
      </c>
      <c r="X24" s="282">
        <v>2213</v>
      </c>
      <c r="Y24" s="281" t="s">
        <v>56</v>
      </c>
      <c r="Z24" s="282">
        <v>2348</v>
      </c>
      <c r="AA24" s="281" t="s">
        <v>56</v>
      </c>
      <c r="AB24" s="282">
        <v>2506</v>
      </c>
      <c r="AC24" s="281" t="s">
        <v>56</v>
      </c>
      <c r="AD24" s="282">
        <v>2665</v>
      </c>
      <c r="AE24" s="281" t="s">
        <v>56</v>
      </c>
      <c r="AF24" s="282">
        <v>2835</v>
      </c>
      <c r="AG24" s="281" t="s">
        <v>56</v>
      </c>
      <c r="AH24" s="282">
        <v>3006</v>
      </c>
      <c r="AI24" s="281" t="s">
        <v>56</v>
      </c>
      <c r="AJ24" s="282">
        <v>3219</v>
      </c>
      <c r="AK24" s="281" t="s">
        <v>56</v>
      </c>
      <c r="AL24" s="282">
        <v>3374</v>
      </c>
      <c r="AM24" s="281" t="s">
        <v>56</v>
      </c>
      <c r="AN24" s="282">
        <v>3559</v>
      </c>
      <c r="AO24" s="281" t="s">
        <v>56</v>
      </c>
      <c r="AP24" s="282">
        <v>3758</v>
      </c>
      <c r="AQ24" s="281" t="s">
        <v>56</v>
      </c>
      <c r="AR24" s="282">
        <v>3934</v>
      </c>
      <c r="AS24" s="281" t="s">
        <v>56</v>
      </c>
      <c r="AT24" s="282">
        <v>4085</v>
      </c>
      <c r="AU24" s="281" t="s">
        <v>56</v>
      </c>
      <c r="AV24" s="282">
        <v>4279</v>
      </c>
      <c r="AW24" s="281" t="s">
        <v>56</v>
      </c>
      <c r="AX24" s="282">
        <v>4469</v>
      </c>
      <c r="AY24" s="281" t="s">
        <v>56</v>
      </c>
      <c r="AZ24" s="282">
        <v>4663</v>
      </c>
      <c r="BA24" s="281" t="s">
        <v>56</v>
      </c>
      <c r="BB24" s="282">
        <v>4924</v>
      </c>
      <c r="BC24" s="281" t="s">
        <v>56</v>
      </c>
      <c r="BD24" s="282">
        <v>5210</v>
      </c>
      <c r="BE24" s="281">
        <v>32294</v>
      </c>
      <c r="BF24" s="282">
        <v>5468</v>
      </c>
      <c r="BG24" s="281">
        <v>45258</v>
      </c>
      <c r="BH24" s="282">
        <v>5751</v>
      </c>
      <c r="BI24" s="281">
        <v>58261</v>
      </c>
      <c r="BJ24" s="282">
        <v>6160</v>
      </c>
      <c r="BK24" s="281">
        <v>68940</v>
      </c>
      <c r="BL24" s="282">
        <v>6407</v>
      </c>
      <c r="BM24" s="281">
        <v>80708</v>
      </c>
      <c r="BN24" s="282">
        <v>6684</v>
      </c>
      <c r="BO24" s="281">
        <v>91860</v>
      </c>
      <c r="BP24" s="282">
        <v>6976</v>
      </c>
      <c r="BQ24" s="281">
        <v>103946</v>
      </c>
      <c r="BR24" s="282">
        <v>7314</v>
      </c>
      <c r="BS24" s="281">
        <v>117100</v>
      </c>
      <c r="BT24" s="282">
        <v>7635</v>
      </c>
      <c r="BU24" s="281">
        <v>129604</v>
      </c>
      <c r="BV24" s="282">
        <v>8008</v>
      </c>
      <c r="BW24" s="281">
        <v>145469</v>
      </c>
      <c r="BX24" s="282">
        <v>8375</v>
      </c>
      <c r="BY24" s="281">
        <v>163046</v>
      </c>
      <c r="BZ24" s="282">
        <v>8719</v>
      </c>
      <c r="CA24" s="281">
        <v>177104</v>
      </c>
      <c r="CB24" s="282">
        <v>9059</v>
      </c>
      <c r="CC24" s="281">
        <v>195281</v>
      </c>
      <c r="CD24" s="282">
        <v>9420</v>
      </c>
      <c r="CE24" s="281">
        <v>213206</v>
      </c>
      <c r="CF24" s="282">
        <v>9770</v>
      </c>
      <c r="CG24" s="281">
        <v>246515</v>
      </c>
      <c r="CH24" s="282">
        <v>10152</v>
      </c>
      <c r="CI24" s="281">
        <v>274496</v>
      </c>
      <c r="CJ24" s="282">
        <v>10489</v>
      </c>
      <c r="CK24" s="281">
        <v>300774</v>
      </c>
      <c r="CL24" s="282">
        <v>10847</v>
      </c>
      <c r="CM24" s="281">
        <v>340886</v>
      </c>
      <c r="CN24" s="282">
        <v>11166</v>
      </c>
      <c r="CO24" s="281">
        <v>383446</v>
      </c>
      <c r="CP24" s="282">
        <v>11508</v>
      </c>
      <c r="CQ24" s="281">
        <v>423780</v>
      </c>
      <c r="CR24" s="282">
        <v>11830</v>
      </c>
      <c r="CS24" s="281">
        <v>466142</v>
      </c>
      <c r="CT24" s="282">
        <v>12181</v>
      </c>
      <c r="CU24" s="281">
        <v>518560</v>
      </c>
      <c r="CV24" s="282">
        <v>12520</v>
      </c>
      <c r="CW24" s="281">
        <v>566781</v>
      </c>
      <c r="CX24" s="282">
        <v>12836</v>
      </c>
      <c r="CY24" s="281">
        <v>608790</v>
      </c>
      <c r="CZ24" s="282">
        <v>13118</v>
      </c>
      <c r="DA24" s="281">
        <v>654009</v>
      </c>
      <c r="DB24" s="282">
        <v>13485</v>
      </c>
      <c r="DC24" s="281">
        <v>674935</v>
      </c>
      <c r="DD24" s="282">
        <v>13653</v>
      </c>
      <c r="DE24" s="281">
        <v>699501</v>
      </c>
      <c r="DF24" s="282">
        <v>13866</v>
      </c>
      <c r="DG24" s="281">
        <v>726006</v>
      </c>
      <c r="DH24" s="282">
        <v>14091</v>
      </c>
      <c r="DI24" s="281">
        <v>759787</v>
      </c>
      <c r="DJ24" s="282">
        <v>14266</v>
      </c>
      <c r="DK24" s="281">
        <v>791940</v>
      </c>
      <c r="DL24" s="282">
        <v>14447</v>
      </c>
      <c r="DM24" s="281"/>
      <c r="DN24" s="282"/>
      <c r="DO24" s="281"/>
      <c r="DP24" s="283"/>
      <c r="DQ24" s="91"/>
    </row>
    <row r="25" spans="1:121" s="155" customFormat="1" x14ac:dyDescent="0.2">
      <c r="A25" s="285">
        <v>19</v>
      </c>
      <c r="B25" s="280" t="s">
        <v>19</v>
      </c>
      <c r="C25" s="281">
        <v>232825</v>
      </c>
      <c r="D25" s="282">
        <v>7155</v>
      </c>
      <c r="E25" s="281">
        <v>378229</v>
      </c>
      <c r="F25" s="282">
        <v>11619</v>
      </c>
      <c r="G25" s="281">
        <v>564181</v>
      </c>
      <c r="H25" s="282">
        <v>17450</v>
      </c>
      <c r="I25" s="281">
        <v>715444</v>
      </c>
      <c r="J25" s="282">
        <v>21624</v>
      </c>
      <c r="K25" s="281">
        <v>870634</v>
      </c>
      <c r="L25" s="282">
        <v>26956</v>
      </c>
      <c r="M25" s="281">
        <v>992798</v>
      </c>
      <c r="N25" s="282">
        <v>28662</v>
      </c>
      <c r="O25" s="281">
        <v>1183662</v>
      </c>
      <c r="P25" s="282">
        <v>36840</v>
      </c>
      <c r="Q25" s="281">
        <v>1222705</v>
      </c>
      <c r="R25" s="282">
        <v>37858</v>
      </c>
      <c r="S25" s="281">
        <v>1326546</v>
      </c>
      <c r="T25" s="282">
        <v>41114</v>
      </c>
      <c r="U25" s="281">
        <v>1427661</v>
      </c>
      <c r="V25" s="282">
        <v>44832</v>
      </c>
      <c r="W25" s="281">
        <v>1523606</v>
      </c>
      <c r="X25" s="282">
        <v>47223</v>
      </c>
      <c r="Y25" s="281">
        <v>1549715</v>
      </c>
      <c r="Z25" s="282">
        <v>48569</v>
      </c>
      <c r="AA25" s="281">
        <v>1633129</v>
      </c>
      <c r="AB25" s="282">
        <v>51811</v>
      </c>
      <c r="AC25" s="281">
        <v>1752174</v>
      </c>
      <c r="AD25" s="282">
        <v>56272</v>
      </c>
      <c r="AE25" s="281">
        <v>1830543</v>
      </c>
      <c r="AF25" s="282">
        <v>58590</v>
      </c>
      <c r="AG25" s="281">
        <v>1870556</v>
      </c>
      <c r="AH25" s="282">
        <v>59553</v>
      </c>
      <c r="AI25" s="281">
        <v>1993192</v>
      </c>
      <c r="AJ25" s="282">
        <v>64434</v>
      </c>
      <c r="AK25" s="281">
        <v>2086148</v>
      </c>
      <c r="AL25" s="282">
        <v>67209</v>
      </c>
      <c r="AM25" s="281">
        <v>2155310</v>
      </c>
      <c r="AN25" s="282">
        <v>69411</v>
      </c>
      <c r="AO25" s="281">
        <v>2192959</v>
      </c>
      <c r="AP25" s="282">
        <v>70526</v>
      </c>
      <c r="AQ25" s="281">
        <v>2291708</v>
      </c>
      <c r="AR25" s="282">
        <v>74439</v>
      </c>
      <c r="AS25" s="281">
        <v>2369299</v>
      </c>
      <c r="AT25" s="282">
        <v>77831</v>
      </c>
      <c r="AU25" s="281">
        <v>2453570</v>
      </c>
      <c r="AV25" s="282">
        <v>79454</v>
      </c>
      <c r="AW25" s="281">
        <v>2487104</v>
      </c>
      <c r="AX25" s="282">
        <v>80409</v>
      </c>
      <c r="AY25" s="281">
        <v>2571332</v>
      </c>
      <c r="AZ25" s="282">
        <v>83502</v>
      </c>
      <c r="BA25" s="281">
        <v>2674567</v>
      </c>
      <c r="BB25" s="282">
        <v>87956</v>
      </c>
      <c r="BC25" s="281">
        <v>2735859</v>
      </c>
      <c r="BD25" s="282">
        <v>89911</v>
      </c>
      <c r="BE25" s="281">
        <v>2767253</v>
      </c>
      <c r="BF25" s="282">
        <v>90990</v>
      </c>
      <c r="BG25" s="281">
        <v>2842797</v>
      </c>
      <c r="BH25" s="282">
        <v>92700</v>
      </c>
      <c r="BI25" s="281">
        <v>2940162</v>
      </c>
      <c r="BJ25" s="282">
        <v>98250</v>
      </c>
      <c r="BK25" s="281">
        <v>2994320</v>
      </c>
      <c r="BL25" s="282">
        <v>100200</v>
      </c>
      <c r="BM25" s="281">
        <v>3028809</v>
      </c>
      <c r="BN25" s="282">
        <v>101332</v>
      </c>
      <c r="BO25" s="281">
        <v>3109364</v>
      </c>
      <c r="BP25" s="282">
        <v>105872</v>
      </c>
      <c r="BQ25" s="281">
        <v>3206237</v>
      </c>
      <c r="BR25" s="282">
        <v>112628</v>
      </c>
      <c r="BS25" s="281">
        <v>3266798</v>
      </c>
      <c r="BT25" s="282">
        <v>117576</v>
      </c>
      <c r="BU25" s="281">
        <v>3293555</v>
      </c>
      <c r="BV25" s="282">
        <v>120272</v>
      </c>
      <c r="BW25" s="281">
        <v>3375132</v>
      </c>
      <c r="BX25" s="282">
        <v>128679</v>
      </c>
      <c r="BY25" s="281">
        <v>3473082</v>
      </c>
      <c r="BZ25" s="282">
        <v>137248</v>
      </c>
      <c r="CA25" s="281">
        <v>3510661</v>
      </c>
      <c r="CB25" s="282">
        <v>140959</v>
      </c>
      <c r="CC25" s="281">
        <v>3536280</v>
      </c>
      <c r="CD25" s="282">
        <v>143412</v>
      </c>
      <c r="CE25" s="281">
        <v>3614499</v>
      </c>
      <c r="CF25" s="282">
        <v>152051</v>
      </c>
      <c r="CG25" s="281">
        <v>3715986</v>
      </c>
      <c r="CH25" s="282">
        <v>158896</v>
      </c>
      <c r="CI25" s="281">
        <v>3758596</v>
      </c>
      <c r="CJ25" s="282">
        <v>162986</v>
      </c>
      <c r="CK25" s="281">
        <v>3782914</v>
      </c>
      <c r="CL25" s="282">
        <v>165719</v>
      </c>
      <c r="CM25" s="281">
        <v>3846506</v>
      </c>
      <c r="CN25" s="282">
        <v>173337</v>
      </c>
      <c r="CO25" s="281">
        <v>3928453</v>
      </c>
      <c r="CP25" s="282">
        <v>181331</v>
      </c>
      <c r="CQ25" s="281">
        <v>3974661</v>
      </c>
      <c r="CR25" s="282">
        <v>185932</v>
      </c>
      <c r="CS25" s="281">
        <v>3997298</v>
      </c>
      <c r="CT25" s="282">
        <v>188574</v>
      </c>
      <c r="CU25" s="281">
        <v>4078092</v>
      </c>
      <c r="CV25" s="282">
        <v>196762</v>
      </c>
      <c r="CW25" s="281">
        <v>4167664</v>
      </c>
      <c r="CX25" s="282">
        <v>207120</v>
      </c>
      <c r="CY25" s="281">
        <v>4207355</v>
      </c>
      <c r="CZ25" s="282">
        <v>214768</v>
      </c>
      <c r="DA25" s="281">
        <v>4225485</v>
      </c>
      <c r="DB25" s="282">
        <v>220355</v>
      </c>
      <c r="DC25" s="281">
        <v>4228192</v>
      </c>
      <c r="DD25" s="282">
        <v>221865</v>
      </c>
      <c r="DE25" s="281">
        <v>4229258</v>
      </c>
      <c r="DF25" s="282">
        <v>223635</v>
      </c>
      <c r="DG25" s="281">
        <v>4230633</v>
      </c>
      <c r="DH25" s="282">
        <v>225557</v>
      </c>
      <c r="DI25" s="281">
        <v>4232036</v>
      </c>
      <c r="DJ25" s="282">
        <v>227207</v>
      </c>
      <c r="DK25" s="281">
        <v>4233821</v>
      </c>
      <c r="DL25" s="282">
        <v>228889</v>
      </c>
      <c r="DM25" s="281"/>
      <c r="DN25" s="282"/>
      <c r="DO25" s="281"/>
      <c r="DP25" s="283"/>
      <c r="DQ25" s="91"/>
    </row>
    <row r="26" spans="1:121" s="155" customFormat="1" x14ac:dyDescent="0.2">
      <c r="A26" s="285">
        <v>20</v>
      </c>
      <c r="B26" s="280" t="s">
        <v>20</v>
      </c>
      <c r="C26" s="281">
        <v>18292</v>
      </c>
      <c r="D26" s="282">
        <v>81</v>
      </c>
      <c r="E26" s="281">
        <v>28779</v>
      </c>
      <c r="F26" s="282">
        <v>120</v>
      </c>
      <c r="G26" s="281">
        <v>42317</v>
      </c>
      <c r="H26" s="282">
        <v>177</v>
      </c>
      <c r="I26" s="281">
        <v>54301</v>
      </c>
      <c r="J26" s="282">
        <v>220</v>
      </c>
      <c r="K26" s="281">
        <v>65554</v>
      </c>
      <c r="L26" s="282">
        <v>270</v>
      </c>
      <c r="M26" s="281">
        <v>74069</v>
      </c>
      <c r="N26" s="282">
        <v>280</v>
      </c>
      <c r="O26" s="281">
        <v>86789</v>
      </c>
      <c r="P26" s="282">
        <v>367</v>
      </c>
      <c r="Q26" s="281">
        <v>90399</v>
      </c>
      <c r="R26" s="282">
        <v>375</v>
      </c>
      <c r="S26" s="281">
        <v>96678</v>
      </c>
      <c r="T26" s="282">
        <v>385</v>
      </c>
      <c r="U26" s="281">
        <v>102991</v>
      </c>
      <c r="V26" s="282">
        <v>399</v>
      </c>
      <c r="W26" s="281">
        <v>109567</v>
      </c>
      <c r="X26" s="282">
        <v>422</v>
      </c>
      <c r="Y26" s="281">
        <v>111846</v>
      </c>
      <c r="Z26" s="282">
        <v>432</v>
      </c>
      <c r="AA26" s="281">
        <v>117399</v>
      </c>
      <c r="AB26" s="282">
        <v>440</v>
      </c>
      <c r="AC26" s="281">
        <v>126416</v>
      </c>
      <c r="AD26" s="282">
        <v>468</v>
      </c>
      <c r="AE26" s="281">
        <v>131966</v>
      </c>
      <c r="AF26" s="282">
        <v>481</v>
      </c>
      <c r="AG26" s="281">
        <v>135366</v>
      </c>
      <c r="AH26" s="282">
        <v>490</v>
      </c>
      <c r="AI26" s="281">
        <v>141862</v>
      </c>
      <c r="AJ26" s="282">
        <v>514</v>
      </c>
      <c r="AK26" s="281">
        <v>149330</v>
      </c>
      <c r="AL26" s="282">
        <v>551</v>
      </c>
      <c r="AM26" s="281">
        <v>153910</v>
      </c>
      <c r="AN26" s="282">
        <v>574</v>
      </c>
      <c r="AO26" s="281">
        <v>157649</v>
      </c>
      <c r="AP26" s="282">
        <v>592</v>
      </c>
      <c r="AQ26" s="281">
        <v>164504</v>
      </c>
      <c r="AR26" s="282">
        <v>625</v>
      </c>
      <c r="AS26" s="281">
        <v>171420</v>
      </c>
      <c r="AT26" s="282">
        <v>665</v>
      </c>
      <c r="AU26" s="281">
        <v>178471</v>
      </c>
      <c r="AV26" s="282">
        <v>691</v>
      </c>
      <c r="AW26" s="281">
        <v>182220</v>
      </c>
      <c r="AX26" s="282">
        <v>706</v>
      </c>
      <c r="AY26" s="281">
        <v>187982</v>
      </c>
      <c r="AZ26" s="282">
        <v>730</v>
      </c>
      <c r="BA26" s="281">
        <v>195720</v>
      </c>
      <c r="BB26" s="282">
        <v>759</v>
      </c>
      <c r="BC26" s="281">
        <v>200972</v>
      </c>
      <c r="BD26" s="282">
        <v>778</v>
      </c>
      <c r="BE26" s="281">
        <v>204553</v>
      </c>
      <c r="BF26" s="282">
        <v>791</v>
      </c>
      <c r="BG26" s="281">
        <v>210867</v>
      </c>
      <c r="BH26" s="282">
        <v>814</v>
      </c>
      <c r="BI26" s="281">
        <v>221061</v>
      </c>
      <c r="BJ26" s="282">
        <v>849</v>
      </c>
      <c r="BK26" s="281">
        <v>226524</v>
      </c>
      <c r="BL26" s="282">
        <v>866</v>
      </c>
      <c r="BM26" s="281">
        <v>231497</v>
      </c>
      <c r="BN26" s="282">
        <v>895</v>
      </c>
      <c r="BO26" s="281">
        <v>238429</v>
      </c>
      <c r="BP26" s="282">
        <v>922</v>
      </c>
      <c r="BQ26" s="281">
        <v>248959</v>
      </c>
      <c r="BR26" s="282">
        <v>975</v>
      </c>
      <c r="BS26" s="281">
        <v>255987</v>
      </c>
      <c r="BT26" s="282">
        <v>1007</v>
      </c>
      <c r="BU26" s="281">
        <v>260305</v>
      </c>
      <c r="BV26" s="282">
        <v>1029</v>
      </c>
      <c r="BW26" s="281">
        <v>268624</v>
      </c>
      <c r="BX26" s="282">
        <v>1083</v>
      </c>
      <c r="BY26" s="281">
        <v>283085</v>
      </c>
      <c r="BZ26" s="282">
        <v>1192</v>
      </c>
      <c r="CA26" s="281">
        <v>289086</v>
      </c>
      <c r="CB26" s="282">
        <v>1242</v>
      </c>
      <c r="CC26" s="281">
        <v>294158</v>
      </c>
      <c r="CD26" s="282">
        <v>1273</v>
      </c>
      <c r="CE26" s="281">
        <v>303551</v>
      </c>
      <c r="CF26" s="282">
        <v>1333</v>
      </c>
      <c r="CG26" s="281">
        <v>318792</v>
      </c>
      <c r="CH26" s="282">
        <v>1415</v>
      </c>
      <c r="CI26" s="281">
        <v>326118</v>
      </c>
      <c r="CJ26" s="282">
        <v>1447</v>
      </c>
      <c r="CK26" s="281">
        <v>331260</v>
      </c>
      <c r="CL26" s="282">
        <v>1476</v>
      </c>
      <c r="CM26" s="281">
        <v>340373</v>
      </c>
      <c r="CN26" s="282">
        <v>1510</v>
      </c>
      <c r="CO26" s="281">
        <v>355742</v>
      </c>
      <c r="CP26" s="282">
        <v>1587</v>
      </c>
      <c r="CQ26" s="281">
        <v>364055</v>
      </c>
      <c r="CR26" s="282">
        <v>1634</v>
      </c>
      <c r="CS26" s="281">
        <v>369646</v>
      </c>
      <c r="CT26" s="282">
        <v>1660</v>
      </c>
      <c r="CU26" s="281">
        <v>381972</v>
      </c>
      <c r="CV26" s="282">
        <v>1722</v>
      </c>
      <c r="CW26" s="281">
        <v>397115</v>
      </c>
      <c r="CX26" s="282">
        <v>1783</v>
      </c>
      <c r="CY26" s="281">
        <v>405397</v>
      </c>
      <c r="CZ26" s="282">
        <v>1825</v>
      </c>
      <c r="DA26" s="281">
        <v>411168</v>
      </c>
      <c r="DB26" s="282">
        <v>1863</v>
      </c>
      <c r="DC26" s="281">
        <v>413451</v>
      </c>
      <c r="DD26" s="282">
        <v>1867</v>
      </c>
      <c r="DE26" s="281">
        <v>415708</v>
      </c>
      <c r="DF26" s="282">
        <v>1874</v>
      </c>
      <c r="DG26" s="281">
        <v>417415</v>
      </c>
      <c r="DH26" s="282">
        <v>1882</v>
      </c>
      <c r="DI26" s="281">
        <v>419356</v>
      </c>
      <c r="DJ26" s="282">
        <v>1886</v>
      </c>
      <c r="DK26" s="281">
        <v>421151</v>
      </c>
      <c r="DL26" s="282">
        <v>1894</v>
      </c>
      <c r="DM26" s="281"/>
      <c r="DN26" s="282"/>
      <c r="DO26" s="281"/>
      <c r="DP26" s="283"/>
      <c r="DQ26" s="91"/>
    </row>
    <row r="27" spans="1:121" s="155" customFormat="1" x14ac:dyDescent="0.2">
      <c r="A27" s="285">
        <v>21</v>
      </c>
      <c r="B27" s="280" t="s">
        <v>21</v>
      </c>
      <c r="C27" s="281">
        <v>731352</v>
      </c>
      <c r="D27" s="282">
        <v>19848</v>
      </c>
      <c r="E27" s="281">
        <v>994047</v>
      </c>
      <c r="F27" s="282">
        <v>34515</v>
      </c>
      <c r="G27" s="281">
        <v>1094478</v>
      </c>
      <c r="H27" s="282">
        <v>47263</v>
      </c>
      <c r="I27" s="281">
        <v>1240347</v>
      </c>
      <c r="J27" s="282">
        <v>56685</v>
      </c>
      <c r="K27" s="281">
        <v>1352612</v>
      </c>
      <c r="L27" s="282">
        <v>66367</v>
      </c>
      <c r="M27" s="281">
        <v>1456723</v>
      </c>
      <c r="N27" s="282">
        <v>71934</v>
      </c>
      <c r="O27" s="281">
        <v>1541613</v>
      </c>
      <c r="P27" s="282">
        <v>88066</v>
      </c>
      <c r="Q27" s="281">
        <v>1586546</v>
      </c>
      <c r="R27" s="282">
        <v>92037</v>
      </c>
      <c r="S27" s="281">
        <v>1642351</v>
      </c>
      <c r="T27" s="282">
        <v>96555</v>
      </c>
      <c r="U27" s="281">
        <v>1689340</v>
      </c>
      <c r="V27" s="282">
        <v>101787</v>
      </c>
      <c r="W27" s="281">
        <v>1743599</v>
      </c>
      <c r="X27" s="282">
        <v>105749</v>
      </c>
      <c r="Y27" s="281">
        <v>1768290</v>
      </c>
      <c r="Z27" s="282">
        <v>109504</v>
      </c>
      <c r="AA27" s="281">
        <v>1811623</v>
      </c>
      <c r="AB27" s="282">
        <v>113801</v>
      </c>
      <c r="AC27" s="281">
        <v>1855701</v>
      </c>
      <c r="AD27" s="282">
        <v>118933</v>
      </c>
      <c r="AE27" s="281">
        <v>1894552</v>
      </c>
      <c r="AF27" s="282">
        <v>123587</v>
      </c>
      <c r="AG27" s="281">
        <v>1929403</v>
      </c>
      <c r="AH27" s="282">
        <v>127371</v>
      </c>
      <c r="AI27" s="281">
        <v>1979500</v>
      </c>
      <c r="AJ27" s="282">
        <v>132660</v>
      </c>
      <c r="AK27" s="281">
        <v>2022837</v>
      </c>
      <c r="AL27" s="282">
        <v>137672</v>
      </c>
      <c r="AM27" s="281">
        <v>2060372</v>
      </c>
      <c r="AN27" s="282">
        <v>141940</v>
      </c>
      <c r="AO27" s="281">
        <v>2099674</v>
      </c>
      <c r="AP27" s="282">
        <v>145977</v>
      </c>
      <c r="AQ27" s="281">
        <v>2144641</v>
      </c>
      <c r="AR27" s="282">
        <v>150491</v>
      </c>
      <c r="AS27" s="281">
        <v>2175921</v>
      </c>
      <c r="AT27" s="282">
        <v>154608</v>
      </c>
      <c r="AU27" s="281">
        <v>2225255</v>
      </c>
      <c r="AV27" s="282">
        <v>158515</v>
      </c>
      <c r="AW27" s="281">
        <v>2258824</v>
      </c>
      <c r="AX27" s="282">
        <v>161865</v>
      </c>
      <c r="AY27" s="281">
        <v>2302420</v>
      </c>
      <c r="AZ27" s="282">
        <v>166207</v>
      </c>
      <c r="BA27" s="281">
        <v>2343904</v>
      </c>
      <c r="BB27" s="282">
        <v>171860</v>
      </c>
      <c r="BC27" s="281">
        <v>2377628</v>
      </c>
      <c r="BD27" s="282">
        <v>176743</v>
      </c>
      <c r="BE27" s="281">
        <v>2411521</v>
      </c>
      <c r="BF27" s="282">
        <v>180292</v>
      </c>
      <c r="BG27" s="281">
        <v>2453117</v>
      </c>
      <c r="BH27" s="282">
        <v>187365</v>
      </c>
      <c r="BI27" s="281">
        <v>2495515</v>
      </c>
      <c r="BJ27" s="282">
        <v>194706</v>
      </c>
      <c r="BK27" s="281">
        <v>2530682</v>
      </c>
      <c r="BL27" s="282">
        <v>198684</v>
      </c>
      <c r="BM27" s="281">
        <v>2565077</v>
      </c>
      <c r="BN27" s="282">
        <v>202624</v>
      </c>
      <c r="BO27" s="281">
        <v>2602352</v>
      </c>
      <c r="BP27" s="282">
        <v>207744</v>
      </c>
      <c r="BQ27" s="281">
        <v>2644094</v>
      </c>
      <c r="BR27" s="282">
        <v>213017</v>
      </c>
      <c r="BS27" s="281">
        <v>2680931</v>
      </c>
      <c r="BT27" s="282">
        <v>217649</v>
      </c>
      <c r="BU27" s="281">
        <v>2708856</v>
      </c>
      <c r="BV27" s="282">
        <v>221944</v>
      </c>
      <c r="BW27" s="281">
        <v>2750700</v>
      </c>
      <c r="BX27" s="282">
        <v>227172</v>
      </c>
      <c r="BY27" s="281">
        <v>2793826</v>
      </c>
      <c r="BZ27" s="282">
        <v>232879</v>
      </c>
      <c r="CA27" s="281">
        <v>2818834</v>
      </c>
      <c r="CB27" s="282">
        <v>237786</v>
      </c>
      <c r="CC27" s="281">
        <v>2854430</v>
      </c>
      <c r="CD27" s="282">
        <v>241437</v>
      </c>
      <c r="CE27" s="281">
        <v>2892603</v>
      </c>
      <c r="CF27" s="282">
        <v>245576</v>
      </c>
      <c r="CG27" s="281">
        <v>3001910</v>
      </c>
      <c r="CH27" s="282">
        <v>250333</v>
      </c>
      <c r="CI27" s="281">
        <v>3039006</v>
      </c>
      <c r="CJ27" s="282">
        <v>254478</v>
      </c>
      <c r="CK27" s="281">
        <v>3074374</v>
      </c>
      <c r="CL27" s="282">
        <v>258585</v>
      </c>
      <c r="CM27" s="281">
        <v>3064413</v>
      </c>
      <c r="CN27" s="282">
        <v>262688</v>
      </c>
      <c r="CO27" s="281">
        <v>3111119</v>
      </c>
      <c r="CP27" s="282">
        <v>268339</v>
      </c>
      <c r="CQ27" s="281">
        <v>3151679</v>
      </c>
      <c r="CR27" s="282">
        <v>273131</v>
      </c>
      <c r="CS27" s="281">
        <v>3190532</v>
      </c>
      <c r="CT27" s="282">
        <v>277777</v>
      </c>
      <c r="CU27" s="281">
        <v>3239708</v>
      </c>
      <c r="CV27" s="282">
        <v>283172</v>
      </c>
      <c r="CW27" s="281">
        <v>3292630</v>
      </c>
      <c r="CX27" s="282">
        <v>289203</v>
      </c>
      <c r="CY27" s="281">
        <v>3327315</v>
      </c>
      <c r="CZ27" s="282">
        <v>292657</v>
      </c>
      <c r="DA27" s="281">
        <v>3367311</v>
      </c>
      <c r="DB27" s="282">
        <v>299224</v>
      </c>
      <c r="DC27" s="281">
        <v>3381599</v>
      </c>
      <c r="DD27" s="282">
        <v>301172</v>
      </c>
      <c r="DE27" s="281">
        <v>3411277</v>
      </c>
      <c r="DF27" s="282">
        <v>304789</v>
      </c>
      <c r="DG27" s="281">
        <v>3442066</v>
      </c>
      <c r="DH27" s="282">
        <v>308929</v>
      </c>
      <c r="DI27" s="281">
        <v>3476592</v>
      </c>
      <c r="DJ27" s="282">
        <v>313382</v>
      </c>
      <c r="DK27" s="281">
        <v>3520819</v>
      </c>
      <c r="DL27" s="282">
        <v>317606</v>
      </c>
      <c r="DM27" s="281"/>
      <c r="DN27" s="282"/>
      <c r="DO27" s="281"/>
      <c r="DP27" s="283"/>
      <c r="DQ27" s="91"/>
    </row>
    <row r="28" spans="1:121" s="155" customFormat="1" x14ac:dyDescent="0.2">
      <c r="A28" s="285">
        <v>22</v>
      </c>
      <c r="B28" s="280" t="s">
        <v>22</v>
      </c>
      <c r="C28" s="281">
        <v>639</v>
      </c>
      <c r="D28" s="282">
        <v>214</v>
      </c>
      <c r="E28" s="281">
        <v>1408</v>
      </c>
      <c r="F28" s="282">
        <v>317</v>
      </c>
      <c r="G28" s="281">
        <v>1935</v>
      </c>
      <c r="H28" s="282">
        <v>426</v>
      </c>
      <c r="I28" s="281">
        <v>2414</v>
      </c>
      <c r="J28" s="282">
        <v>530</v>
      </c>
      <c r="K28" s="281">
        <v>2795</v>
      </c>
      <c r="L28" s="282">
        <v>640</v>
      </c>
      <c r="M28" s="281">
        <v>3193</v>
      </c>
      <c r="N28" s="282">
        <v>797</v>
      </c>
      <c r="O28" s="281">
        <v>3582</v>
      </c>
      <c r="P28" s="282">
        <v>878</v>
      </c>
      <c r="Q28" s="281">
        <v>3740</v>
      </c>
      <c r="R28" s="282">
        <v>919</v>
      </c>
      <c r="S28" s="281">
        <v>3916</v>
      </c>
      <c r="T28" s="282">
        <v>947</v>
      </c>
      <c r="U28" s="281">
        <v>4071</v>
      </c>
      <c r="V28" s="282">
        <v>997</v>
      </c>
      <c r="W28" s="281">
        <v>4284</v>
      </c>
      <c r="X28" s="282">
        <v>1035</v>
      </c>
      <c r="Y28" s="281">
        <v>4390</v>
      </c>
      <c r="Z28" s="282">
        <v>1086</v>
      </c>
      <c r="AA28" s="281">
        <v>4592</v>
      </c>
      <c r="AB28" s="282">
        <v>1124</v>
      </c>
      <c r="AC28" s="281">
        <v>4761</v>
      </c>
      <c r="AD28" s="282">
        <v>1174</v>
      </c>
      <c r="AE28" s="281">
        <v>4979</v>
      </c>
      <c r="AF28" s="282">
        <v>1211</v>
      </c>
      <c r="AG28" s="281">
        <v>5108</v>
      </c>
      <c r="AH28" s="282">
        <v>1263</v>
      </c>
      <c r="AI28" s="281">
        <v>5284</v>
      </c>
      <c r="AJ28" s="282">
        <v>1299</v>
      </c>
      <c r="AK28" s="281">
        <v>5418</v>
      </c>
      <c r="AL28" s="282">
        <v>1338</v>
      </c>
      <c r="AM28" s="281">
        <v>5540</v>
      </c>
      <c r="AN28" s="282">
        <v>1405</v>
      </c>
      <c r="AO28" s="281">
        <v>5689</v>
      </c>
      <c r="AP28" s="282">
        <v>1455</v>
      </c>
      <c r="AQ28" s="281">
        <v>5847</v>
      </c>
      <c r="AR28" s="282">
        <v>1494</v>
      </c>
      <c r="AS28" s="281">
        <v>5951</v>
      </c>
      <c r="AT28" s="282">
        <v>1522</v>
      </c>
      <c r="AU28" s="281">
        <v>6128</v>
      </c>
      <c r="AV28" s="282">
        <v>1553</v>
      </c>
      <c r="AW28" s="281">
        <v>6283</v>
      </c>
      <c r="AX28" s="282">
        <v>1584</v>
      </c>
      <c r="AY28" s="281">
        <v>6418</v>
      </c>
      <c r="AZ28" s="282">
        <v>1622</v>
      </c>
      <c r="BA28" s="281">
        <v>6879</v>
      </c>
      <c r="BB28" s="282">
        <v>1667</v>
      </c>
      <c r="BC28" s="281">
        <v>7410</v>
      </c>
      <c r="BD28" s="282">
        <v>1717</v>
      </c>
      <c r="BE28" s="281">
        <v>7970</v>
      </c>
      <c r="BF28" s="282">
        <v>1759</v>
      </c>
      <c r="BG28" s="281">
        <v>8571</v>
      </c>
      <c r="BH28" s="282">
        <v>1831</v>
      </c>
      <c r="BI28" s="281">
        <v>9191</v>
      </c>
      <c r="BJ28" s="282">
        <v>1902</v>
      </c>
      <c r="BK28" s="281">
        <v>9682</v>
      </c>
      <c r="BL28" s="282">
        <v>1958</v>
      </c>
      <c r="BM28" s="281">
        <v>10326</v>
      </c>
      <c r="BN28" s="282">
        <v>2025</v>
      </c>
      <c r="BO28" s="281">
        <v>10990</v>
      </c>
      <c r="BP28" s="282">
        <v>2091</v>
      </c>
      <c r="BQ28" s="281">
        <v>11636</v>
      </c>
      <c r="BR28" s="282">
        <v>2164</v>
      </c>
      <c r="BS28" s="281">
        <v>12285</v>
      </c>
      <c r="BT28" s="282">
        <v>2256</v>
      </c>
      <c r="BU28" s="281">
        <v>12893</v>
      </c>
      <c r="BV28" s="282">
        <v>2348</v>
      </c>
      <c r="BW28" s="281">
        <v>13585</v>
      </c>
      <c r="BX28" s="282">
        <v>2406</v>
      </c>
      <c r="BY28" s="281">
        <v>14356</v>
      </c>
      <c r="BZ28" s="282">
        <v>2503</v>
      </c>
      <c r="CA28" s="281">
        <v>14938</v>
      </c>
      <c r="CB28" s="282">
        <v>2602</v>
      </c>
      <c r="CC28" s="281">
        <v>15614</v>
      </c>
      <c r="CD28" s="282">
        <v>2670</v>
      </c>
      <c r="CE28" s="281">
        <v>16367</v>
      </c>
      <c r="CF28" s="282">
        <v>2736</v>
      </c>
      <c r="CG28" s="281">
        <v>17292</v>
      </c>
      <c r="CH28" s="282">
        <v>2823</v>
      </c>
      <c r="CI28" s="281">
        <v>17996</v>
      </c>
      <c r="CJ28" s="282">
        <v>2898</v>
      </c>
      <c r="CK28" s="281">
        <v>18644</v>
      </c>
      <c r="CL28" s="282">
        <v>2979</v>
      </c>
      <c r="CM28" s="281">
        <v>19285</v>
      </c>
      <c r="CN28" s="282">
        <v>3052</v>
      </c>
      <c r="CO28" s="281">
        <v>19972</v>
      </c>
      <c r="CP28" s="282">
        <v>3140</v>
      </c>
      <c r="CQ28" s="281">
        <v>20675</v>
      </c>
      <c r="CR28" s="282">
        <v>3237</v>
      </c>
      <c r="CS28" s="281">
        <v>21486</v>
      </c>
      <c r="CT28" s="282">
        <v>3324</v>
      </c>
      <c r="CU28" s="281">
        <v>22296</v>
      </c>
      <c r="CV28" s="282">
        <v>3416</v>
      </c>
      <c r="CW28" s="281">
        <v>23115</v>
      </c>
      <c r="CX28" s="282">
        <v>3509</v>
      </c>
      <c r="CY28" s="281">
        <v>23805</v>
      </c>
      <c r="CZ28" s="282">
        <v>3623</v>
      </c>
      <c r="DA28" s="281">
        <v>24493</v>
      </c>
      <c r="DB28" s="282">
        <v>3720</v>
      </c>
      <c r="DC28" s="281">
        <v>24731</v>
      </c>
      <c r="DD28" s="282">
        <v>3770</v>
      </c>
      <c r="DE28" s="281">
        <v>25167</v>
      </c>
      <c r="DF28" s="282">
        <v>3828</v>
      </c>
      <c r="DG28" s="281">
        <v>25643</v>
      </c>
      <c r="DH28" s="282">
        <v>3896</v>
      </c>
      <c r="DI28" s="281">
        <v>26190</v>
      </c>
      <c r="DJ28" s="282">
        <v>3984</v>
      </c>
      <c r="DK28" s="281">
        <v>26818</v>
      </c>
      <c r="DL28" s="282">
        <v>4074</v>
      </c>
      <c r="DM28" s="281"/>
      <c r="DN28" s="282"/>
      <c r="DO28" s="281"/>
      <c r="DP28" s="283"/>
      <c r="DQ28" s="91"/>
    </row>
    <row r="29" spans="1:121" s="155" customFormat="1" x14ac:dyDescent="0.2">
      <c r="A29" s="285">
        <v>23</v>
      </c>
      <c r="B29" s="280" t="s">
        <v>23</v>
      </c>
      <c r="C29" s="281">
        <v>44641</v>
      </c>
      <c r="D29" s="282">
        <v>3250</v>
      </c>
      <c r="E29" s="281">
        <v>86081</v>
      </c>
      <c r="F29" s="282">
        <v>7870</v>
      </c>
      <c r="G29" s="281">
        <v>123961</v>
      </c>
      <c r="H29" s="282">
        <v>12687</v>
      </c>
      <c r="I29" s="281">
        <v>156097</v>
      </c>
      <c r="J29" s="282">
        <v>18389</v>
      </c>
      <c r="K29" s="281">
        <v>185485</v>
      </c>
      <c r="L29" s="282">
        <v>24301</v>
      </c>
      <c r="M29" s="281">
        <v>217827</v>
      </c>
      <c r="N29" s="282">
        <v>30610</v>
      </c>
      <c r="O29" s="281">
        <v>262274</v>
      </c>
      <c r="P29" s="282">
        <v>37625</v>
      </c>
      <c r="Q29" s="281">
        <v>277561</v>
      </c>
      <c r="R29" s="282">
        <v>41023</v>
      </c>
      <c r="S29" s="281">
        <v>304413</v>
      </c>
      <c r="T29" s="282">
        <v>44140</v>
      </c>
      <c r="U29" s="281">
        <v>326640</v>
      </c>
      <c r="V29" s="282">
        <v>47491</v>
      </c>
      <c r="W29" s="281">
        <v>352605</v>
      </c>
      <c r="X29" s="282">
        <v>49951</v>
      </c>
      <c r="Y29" s="281">
        <v>363055</v>
      </c>
      <c r="Z29" s="282">
        <v>53654</v>
      </c>
      <c r="AA29" s="281">
        <v>389215</v>
      </c>
      <c r="AB29" s="282">
        <v>56778</v>
      </c>
      <c r="AC29" s="281">
        <v>412657</v>
      </c>
      <c r="AD29" s="282">
        <v>60105</v>
      </c>
      <c r="AE29" s="281">
        <v>433344</v>
      </c>
      <c r="AF29" s="282">
        <v>63222</v>
      </c>
      <c r="AG29" s="281">
        <v>450285</v>
      </c>
      <c r="AH29" s="282">
        <v>66313</v>
      </c>
      <c r="AI29" s="281">
        <v>481896</v>
      </c>
      <c r="AJ29" s="282">
        <v>69657</v>
      </c>
      <c r="AK29" s="281">
        <v>506487</v>
      </c>
      <c r="AL29" s="282">
        <v>72900</v>
      </c>
      <c r="AM29" s="281">
        <v>528474</v>
      </c>
      <c r="AN29" s="282">
        <v>75792</v>
      </c>
      <c r="AO29" s="281">
        <v>551131</v>
      </c>
      <c r="AP29" s="282">
        <v>79481</v>
      </c>
      <c r="AQ29" s="281">
        <v>583876</v>
      </c>
      <c r="AR29" s="282">
        <v>82824</v>
      </c>
      <c r="AS29" s="281">
        <v>601906</v>
      </c>
      <c r="AT29" s="282">
        <v>85670</v>
      </c>
      <c r="AU29" s="281">
        <v>633021</v>
      </c>
      <c r="AV29" s="282">
        <v>88354</v>
      </c>
      <c r="AW29" s="281">
        <v>654520</v>
      </c>
      <c r="AX29" s="282">
        <v>91629</v>
      </c>
      <c r="AY29" s="281">
        <v>688116</v>
      </c>
      <c r="AZ29" s="282">
        <v>94947</v>
      </c>
      <c r="BA29" s="281">
        <v>714529</v>
      </c>
      <c r="BB29" s="282">
        <v>98110</v>
      </c>
      <c r="BC29" s="281">
        <v>738955</v>
      </c>
      <c r="BD29" s="282">
        <v>100880</v>
      </c>
      <c r="BE29" s="281">
        <v>763171</v>
      </c>
      <c r="BF29" s="282">
        <v>104219</v>
      </c>
      <c r="BG29" s="281">
        <v>797921</v>
      </c>
      <c r="BH29" s="282">
        <v>107524</v>
      </c>
      <c r="BI29" s="281">
        <v>826178</v>
      </c>
      <c r="BJ29" s="282">
        <v>113911</v>
      </c>
      <c r="BK29" s="281">
        <v>851858</v>
      </c>
      <c r="BL29" s="282">
        <v>117319</v>
      </c>
      <c r="BM29" s="281">
        <v>878526</v>
      </c>
      <c r="BN29" s="282">
        <v>121650</v>
      </c>
      <c r="BO29" s="281">
        <v>912228</v>
      </c>
      <c r="BP29" s="282">
        <v>125887</v>
      </c>
      <c r="BQ29" s="281">
        <v>942195</v>
      </c>
      <c r="BR29" s="282">
        <v>130216</v>
      </c>
      <c r="BS29" s="281">
        <v>969024</v>
      </c>
      <c r="BT29" s="282">
        <v>134024</v>
      </c>
      <c r="BU29" s="281">
        <v>994613</v>
      </c>
      <c r="BV29" s="282">
        <v>138759</v>
      </c>
      <c r="BW29" s="281">
        <v>1031069</v>
      </c>
      <c r="BX29" s="282">
        <v>143140</v>
      </c>
      <c r="BY29" s="281">
        <v>1061035</v>
      </c>
      <c r="BZ29" s="282">
        <v>147543</v>
      </c>
      <c r="CA29" s="281">
        <v>1085239</v>
      </c>
      <c r="CB29" s="282">
        <v>150981</v>
      </c>
      <c r="CC29" s="281">
        <v>1115165</v>
      </c>
      <c r="CD29" s="282">
        <v>155208</v>
      </c>
      <c r="CE29" s="281">
        <v>1148814</v>
      </c>
      <c r="CF29" s="282">
        <v>159205</v>
      </c>
      <c r="CG29" s="281">
        <v>1186019</v>
      </c>
      <c r="CH29" s="282">
        <v>163595</v>
      </c>
      <c r="CI29" s="281">
        <v>1213831</v>
      </c>
      <c r="CJ29" s="282">
        <v>166984</v>
      </c>
      <c r="CK29" s="281">
        <v>1240114</v>
      </c>
      <c r="CL29" s="282">
        <v>171412</v>
      </c>
      <c r="CM29" s="281">
        <v>1270005</v>
      </c>
      <c r="CN29" s="282">
        <v>175091</v>
      </c>
      <c r="CO29" s="281">
        <v>1298649</v>
      </c>
      <c r="CP29" s="282">
        <v>178997</v>
      </c>
      <c r="CQ29" s="281">
        <v>1327086</v>
      </c>
      <c r="CR29" s="282">
        <v>182363</v>
      </c>
      <c r="CS29" s="281">
        <v>1355205</v>
      </c>
      <c r="CT29" s="282">
        <v>186686</v>
      </c>
      <c r="CU29" s="281">
        <v>1392624</v>
      </c>
      <c r="CV29" s="282">
        <v>190497</v>
      </c>
      <c r="CW29" s="281">
        <v>1423937</v>
      </c>
      <c r="CX29" s="282">
        <v>194354</v>
      </c>
      <c r="CY29" s="281">
        <v>1449761</v>
      </c>
      <c r="CZ29" s="282">
        <v>197257</v>
      </c>
      <c r="DA29" s="281">
        <v>1475552</v>
      </c>
      <c r="DB29" s="282">
        <v>201163</v>
      </c>
      <c r="DC29" s="281">
        <v>1478630</v>
      </c>
      <c r="DD29" s="282">
        <v>201022</v>
      </c>
      <c r="DE29" s="281">
        <v>1484326</v>
      </c>
      <c r="DF29" s="282">
        <v>202516</v>
      </c>
      <c r="DG29" s="281">
        <v>1493170</v>
      </c>
      <c r="DH29" s="282">
        <v>204988</v>
      </c>
      <c r="DI29" s="281">
        <v>1505898</v>
      </c>
      <c r="DJ29" s="282">
        <v>207538</v>
      </c>
      <c r="DK29" s="281">
        <v>1520152</v>
      </c>
      <c r="DL29" s="282">
        <v>209532</v>
      </c>
      <c r="DM29" s="281"/>
      <c r="DN29" s="282"/>
      <c r="DO29" s="281"/>
      <c r="DP29" s="283"/>
      <c r="DQ29" s="91"/>
    </row>
    <row r="30" spans="1:121" s="155" customFormat="1" x14ac:dyDescent="0.2">
      <c r="A30" s="285">
        <v>24</v>
      </c>
      <c r="B30" s="280" t="s">
        <v>489</v>
      </c>
      <c r="C30" s="281">
        <v>14628</v>
      </c>
      <c r="D30" s="282">
        <v>292</v>
      </c>
      <c r="E30" s="281">
        <v>26739</v>
      </c>
      <c r="F30" s="282">
        <v>508</v>
      </c>
      <c r="G30" s="281">
        <v>36193</v>
      </c>
      <c r="H30" s="282">
        <v>740</v>
      </c>
      <c r="I30" s="281">
        <v>46973</v>
      </c>
      <c r="J30" s="282">
        <v>1382</v>
      </c>
      <c r="K30" s="281">
        <v>54618</v>
      </c>
      <c r="L30" s="282">
        <v>1346</v>
      </c>
      <c r="M30" s="281">
        <v>64891</v>
      </c>
      <c r="N30" s="282">
        <v>1401</v>
      </c>
      <c r="O30" s="281">
        <v>79100</v>
      </c>
      <c r="P30" s="282">
        <v>2307</v>
      </c>
      <c r="Q30" s="281">
        <v>85537</v>
      </c>
      <c r="R30" s="282">
        <v>2616</v>
      </c>
      <c r="S30" s="281">
        <v>90937</v>
      </c>
      <c r="T30" s="282">
        <v>2724</v>
      </c>
      <c r="U30" s="281">
        <v>95689</v>
      </c>
      <c r="V30" s="282">
        <v>3005</v>
      </c>
      <c r="W30" s="281">
        <v>102304</v>
      </c>
      <c r="X30" s="282">
        <v>3205</v>
      </c>
      <c r="Y30" s="281">
        <v>105601</v>
      </c>
      <c r="Z30" s="282">
        <v>3478</v>
      </c>
      <c r="AA30" s="281">
        <v>110630</v>
      </c>
      <c r="AB30" s="282">
        <v>3659</v>
      </c>
      <c r="AC30" s="281">
        <v>114579</v>
      </c>
      <c r="AD30" s="282">
        <v>2805</v>
      </c>
      <c r="AE30" s="281">
        <v>118299</v>
      </c>
      <c r="AF30" s="282">
        <v>2968</v>
      </c>
      <c r="AG30" s="281">
        <v>122474</v>
      </c>
      <c r="AH30" s="282">
        <v>3060</v>
      </c>
      <c r="AI30" s="281">
        <v>127377</v>
      </c>
      <c r="AJ30" s="282">
        <v>3211</v>
      </c>
      <c r="AK30" s="281">
        <v>131864</v>
      </c>
      <c r="AL30" s="282">
        <v>3427</v>
      </c>
      <c r="AM30" s="281">
        <v>136083</v>
      </c>
      <c r="AN30" s="282">
        <v>3590</v>
      </c>
      <c r="AO30" s="281">
        <v>140556</v>
      </c>
      <c r="AP30" s="282">
        <v>3766</v>
      </c>
      <c r="AQ30" s="281">
        <v>145048</v>
      </c>
      <c r="AR30" s="282">
        <v>3901</v>
      </c>
      <c r="AS30" s="281">
        <v>147993</v>
      </c>
      <c r="AT30" s="282">
        <v>4030</v>
      </c>
      <c r="AU30" s="281">
        <v>153282</v>
      </c>
      <c r="AV30" s="282">
        <v>4183</v>
      </c>
      <c r="AW30" s="281">
        <v>158010</v>
      </c>
      <c r="AX30" s="282">
        <v>4326</v>
      </c>
      <c r="AY30" s="281">
        <v>163042</v>
      </c>
      <c r="AZ30" s="282">
        <v>4468</v>
      </c>
      <c r="BA30" s="281">
        <v>167515</v>
      </c>
      <c r="BB30" s="282">
        <v>4618</v>
      </c>
      <c r="BC30" s="281">
        <v>172001</v>
      </c>
      <c r="BD30" s="282">
        <v>4772</v>
      </c>
      <c r="BE30" s="281">
        <v>177048</v>
      </c>
      <c r="BF30" s="282">
        <v>4926</v>
      </c>
      <c r="BG30" s="281">
        <v>181375</v>
      </c>
      <c r="BH30" s="282">
        <v>4965</v>
      </c>
      <c r="BI30" s="281">
        <v>185084</v>
      </c>
      <c r="BJ30" s="282">
        <v>5275</v>
      </c>
      <c r="BK30" s="281">
        <v>188875</v>
      </c>
      <c r="BL30" s="282">
        <v>5425</v>
      </c>
      <c r="BM30" s="281">
        <v>193232</v>
      </c>
      <c r="BN30" s="282">
        <v>5538</v>
      </c>
      <c r="BO30" s="281">
        <v>197691</v>
      </c>
      <c r="BP30" s="282">
        <v>5706</v>
      </c>
      <c r="BQ30" s="281">
        <v>201972</v>
      </c>
      <c r="BR30" s="282">
        <v>5876</v>
      </c>
      <c r="BS30" s="281">
        <v>205959</v>
      </c>
      <c r="BT30" s="282">
        <v>6052</v>
      </c>
      <c r="BU30" s="281">
        <v>210208</v>
      </c>
      <c r="BV30" s="282">
        <v>6265</v>
      </c>
      <c r="BW30" s="281">
        <v>214339</v>
      </c>
      <c r="BX30" s="282">
        <v>6468</v>
      </c>
      <c r="BY30" s="281">
        <v>200962</v>
      </c>
      <c r="BZ30" s="282">
        <v>6673</v>
      </c>
      <c r="CA30" s="281">
        <v>204220</v>
      </c>
      <c r="CB30" s="282">
        <v>6841</v>
      </c>
      <c r="CC30" s="281">
        <v>208463</v>
      </c>
      <c r="CD30" s="282">
        <v>6999</v>
      </c>
      <c r="CE30" s="281">
        <v>212340</v>
      </c>
      <c r="CF30" s="282">
        <v>7190</v>
      </c>
      <c r="CG30" s="281">
        <v>217728</v>
      </c>
      <c r="CH30" s="282">
        <v>7355</v>
      </c>
      <c r="CI30" s="281">
        <v>221546</v>
      </c>
      <c r="CJ30" s="282">
        <v>7515</v>
      </c>
      <c r="CK30" s="281">
        <v>225293</v>
      </c>
      <c r="CL30" s="282">
        <v>7696</v>
      </c>
      <c r="CM30" s="281">
        <v>228344</v>
      </c>
      <c r="CN30" s="282">
        <v>7757</v>
      </c>
      <c r="CO30" s="281">
        <v>231943</v>
      </c>
      <c r="CP30" s="282">
        <v>7921</v>
      </c>
      <c r="CQ30" s="281">
        <v>235819</v>
      </c>
      <c r="CR30" s="282">
        <v>8132</v>
      </c>
      <c r="CS30" s="281">
        <v>239743</v>
      </c>
      <c r="CT30" s="282">
        <v>8306</v>
      </c>
      <c r="CU30" s="281">
        <v>243755</v>
      </c>
      <c r="CV30" s="282">
        <v>8465</v>
      </c>
      <c r="CW30" s="281">
        <v>247569</v>
      </c>
      <c r="CX30" s="282">
        <v>8593</v>
      </c>
      <c r="CY30" s="281">
        <v>251216</v>
      </c>
      <c r="CZ30" s="282">
        <v>8725</v>
      </c>
      <c r="DA30" s="281">
        <v>255138</v>
      </c>
      <c r="DB30" s="282">
        <v>8860</v>
      </c>
      <c r="DC30" s="281">
        <v>257657</v>
      </c>
      <c r="DD30" s="282">
        <v>9042</v>
      </c>
      <c r="DE30" s="281">
        <v>260878</v>
      </c>
      <c r="DF30" s="282">
        <v>9215</v>
      </c>
      <c r="DG30" s="281">
        <v>263683</v>
      </c>
      <c r="DH30" s="282">
        <v>9347</v>
      </c>
      <c r="DI30" s="281">
        <v>266817</v>
      </c>
      <c r="DJ30" s="282">
        <v>9439</v>
      </c>
      <c r="DK30" s="281">
        <v>269584</v>
      </c>
      <c r="DL30" s="282">
        <v>9577</v>
      </c>
      <c r="DM30" s="281"/>
      <c r="DN30" s="282"/>
      <c r="DO30" s="281"/>
      <c r="DP30" s="283"/>
      <c r="DQ30" s="91"/>
    </row>
    <row r="31" spans="1:121" s="155" customFormat="1" x14ac:dyDescent="0.2">
      <c r="A31" s="285">
        <v>25</v>
      </c>
      <c r="B31" s="280" t="s">
        <v>25</v>
      </c>
      <c r="C31" s="281">
        <v>1820</v>
      </c>
      <c r="D31" s="282">
        <v>206</v>
      </c>
      <c r="E31" s="281">
        <v>3575</v>
      </c>
      <c r="F31" s="282">
        <v>391</v>
      </c>
      <c r="G31" s="281">
        <v>4797</v>
      </c>
      <c r="H31" s="282">
        <v>624</v>
      </c>
      <c r="I31" s="281">
        <v>6753</v>
      </c>
      <c r="J31" s="282">
        <v>838</v>
      </c>
      <c r="K31" s="281">
        <v>8397</v>
      </c>
      <c r="L31" s="282">
        <v>1061</v>
      </c>
      <c r="M31" s="281">
        <v>10638</v>
      </c>
      <c r="N31" s="282">
        <v>1239</v>
      </c>
      <c r="O31" s="281">
        <v>14706</v>
      </c>
      <c r="P31" s="282">
        <v>1614</v>
      </c>
      <c r="Q31" s="281">
        <v>15773</v>
      </c>
      <c r="R31" s="282">
        <v>1740</v>
      </c>
      <c r="S31" s="281">
        <v>16946</v>
      </c>
      <c r="T31" s="282">
        <v>1843</v>
      </c>
      <c r="U31" s="281">
        <v>18060</v>
      </c>
      <c r="V31" s="282">
        <v>2001</v>
      </c>
      <c r="W31" s="281">
        <v>19525</v>
      </c>
      <c r="X31" s="282">
        <v>2126</v>
      </c>
      <c r="Y31" s="281">
        <v>20330</v>
      </c>
      <c r="Z31" s="282">
        <v>2285</v>
      </c>
      <c r="AA31" s="281">
        <v>21471</v>
      </c>
      <c r="AB31" s="282">
        <v>2440</v>
      </c>
      <c r="AC31" s="281">
        <v>22602</v>
      </c>
      <c r="AD31" s="282">
        <v>2571</v>
      </c>
      <c r="AE31" s="281">
        <v>23711</v>
      </c>
      <c r="AF31" s="282">
        <v>2733</v>
      </c>
      <c r="AG31" s="281">
        <v>24759</v>
      </c>
      <c r="AH31" s="282">
        <v>2862</v>
      </c>
      <c r="AI31" s="281">
        <v>26088</v>
      </c>
      <c r="AJ31" s="282">
        <v>3022</v>
      </c>
      <c r="AK31" s="281">
        <v>27336</v>
      </c>
      <c r="AL31" s="282">
        <v>3183</v>
      </c>
      <c r="AM31" s="281">
        <v>28641</v>
      </c>
      <c r="AN31" s="282">
        <v>3323</v>
      </c>
      <c r="AO31" s="281">
        <v>30016</v>
      </c>
      <c r="AP31" s="282">
        <v>3444</v>
      </c>
      <c r="AQ31" s="281">
        <v>31351</v>
      </c>
      <c r="AR31" s="282">
        <v>3589</v>
      </c>
      <c r="AS31" s="281">
        <v>32273</v>
      </c>
      <c r="AT31" s="282">
        <v>3698</v>
      </c>
      <c r="AU31" s="281">
        <v>34048</v>
      </c>
      <c r="AV31" s="282">
        <v>3816</v>
      </c>
      <c r="AW31" s="281">
        <v>35501</v>
      </c>
      <c r="AX31" s="282">
        <v>3927</v>
      </c>
      <c r="AY31" s="281">
        <v>36922</v>
      </c>
      <c r="AZ31" s="282">
        <v>4040</v>
      </c>
      <c r="BA31" s="281">
        <v>38116</v>
      </c>
      <c r="BB31" s="282">
        <v>4163</v>
      </c>
      <c r="BC31" s="281">
        <v>39563</v>
      </c>
      <c r="BD31" s="282">
        <v>4311</v>
      </c>
      <c r="BE31" s="281">
        <v>41018</v>
      </c>
      <c r="BF31" s="282">
        <v>4448</v>
      </c>
      <c r="BG31" s="281">
        <v>42497</v>
      </c>
      <c r="BH31" s="282">
        <v>4566</v>
      </c>
      <c r="BI31" s="281">
        <v>43908</v>
      </c>
      <c r="BJ31" s="282">
        <v>4786</v>
      </c>
      <c r="BK31" s="281">
        <v>45368</v>
      </c>
      <c r="BL31" s="282">
        <v>4937</v>
      </c>
      <c r="BM31" s="281">
        <v>47103</v>
      </c>
      <c r="BN31" s="282">
        <v>5035</v>
      </c>
      <c r="BO31" s="281">
        <v>48522</v>
      </c>
      <c r="BP31" s="282">
        <v>5210</v>
      </c>
      <c r="BQ31" s="281">
        <v>50076</v>
      </c>
      <c r="BR31" s="282">
        <v>5351</v>
      </c>
      <c r="BS31" s="281">
        <v>51672</v>
      </c>
      <c r="BT31" s="282">
        <v>5502</v>
      </c>
      <c r="BU31" s="281">
        <v>53337</v>
      </c>
      <c r="BV31" s="282">
        <v>5665</v>
      </c>
      <c r="BW31" s="281">
        <v>54923</v>
      </c>
      <c r="BX31" s="282">
        <v>5835</v>
      </c>
      <c r="BY31" s="281">
        <v>56514</v>
      </c>
      <c r="BZ31" s="282">
        <v>6031</v>
      </c>
      <c r="CA31" s="281">
        <v>57957</v>
      </c>
      <c r="CB31" s="282">
        <v>6209</v>
      </c>
      <c r="CC31" s="281">
        <v>59779</v>
      </c>
      <c r="CD31" s="282">
        <v>6346</v>
      </c>
      <c r="CE31" s="281">
        <v>61229</v>
      </c>
      <c r="CF31" s="282">
        <v>6509</v>
      </c>
      <c r="CG31" s="281">
        <v>63586</v>
      </c>
      <c r="CH31" s="282">
        <v>6660</v>
      </c>
      <c r="CI31" s="281">
        <v>65143</v>
      </c>
      <c r="CJ31" s="282">
        <v>6842</v>
      </c>
      <c r="CK31" s="281">
        <v>66725</v>
      </c>
      <c r="CL31" s="282">
        <v>7001</v>
      </c>
      <c r="CM31" s="281">
        <v>67707</v>
      </c>
      <c r="CN31" s="282">
        <v>7044</v>
      </c>
      <c r="CO31" s="281">
        <v>69186</v>
      </c>
      <c r="CP31" s="282">
        <v>7207</v>
      </c>
      <c r="CQ31" s="281">
        <v>70826</v>
      </c>
      <c r="CR31" s="282">
        <v>7390</v>
      </c>
      <c r="CS31" s="281">
        <v>72561</v>
      </c>
      <c r="CT31" s="282">
        <v>7551</v>
      </c>
      <c r="CU31" s="281">
        <v>74238</v>
      </c>
      <c r="CV31" s="282">
        <v>7735</v>
      </c>
      <c r="CW31" s="281">
        <v>75774</v>
      </c>
      <c r="CX31" s="282">
        <v>7896</v>
      </c>
      <c r="CY31" s="281">
        <v>77295</v>
      </c>
      <c r="CZ31" s="282">
        <v>8012</v>
      </c>
      <c r="DA31" s="281">
        <v>79071</v>
      </c>
      <c r="DB31" s="282">
        <v>8269</v>
      </c>
      <c r="DC31" s="281">
        <v>79777</v>
      </c>
      <c r="DD31" s="282">
        <v>8320</v>
      </c>
      <c r="DE31" s="281">
        <v>80872</v>
      </c>
      <c r="DF31" s="282">
        <v>8457</v>
      </c>
      <c r="DG31" s="281">
        <v>82202</v>
      </c>
      <c r="DH31" s="282">
        <v>8630</v>
      </c>
      <c r="DI31" s="281">
        <v>83650</v>
      </c>
      <c r="DJ31" s="282">
        <v>8806</v>
      </c>
      <c r="DK31" s="281">
        <v>85002</v>
      </c>
      <c r="DL31" s="282">
        <v>8961</v>
      </c>
      <c r="DM31" s="281"/>
      <c r="DN31" s="282"/>
      <c r="DO31" s="281"/>
      <c r="DP31" s="283"/>
      <c r="DQ31" s="91"/>
    </row>
    <row r="32" spans="1:121" s="155" customFormat="1" ht="15" customHeight="1" x14ac:dyDescent="0.2">
      <c r="A32" s="285">
        <v>26</v>
      </c>
      <c r="B32" s="280" t="s">
        <v>150</v>
      </c>
      <c r="C32" s="281"/>
      <c r="D32" s="282"/>
      <c r="E32" s="281"/>
      <c r="F32" s="282"/>
      <c r="G32" s="281">
        <v>9247</v>
      </c>
      <c r="H32" s="282">
        <v>461</v>
      </c>
      <c r="I32" s="281">
        <v>18551</v>
      </c>
      <c r="J32" s="282">
        <v>925</v>
      </c>
      <c r="K32" s="281">
        <v>26836</v>
      </c>
      <c r="L32" s="282">
        <v>1411</v>
      </c>
      <c r="M32" s="281">
        <v>36848</v>
      </c>
      <c r="N32" s="282">
        <v>2067</v>
      </c>
      <c r="O32" s="281">
        <v>46398</v>
      </c>
      <c r="P32" s="282">
        <v>2971</v>
      </c>
      <c r="Q32" s="281">
        <v>51333</v>
      </c>
      <c r="R32" s="282">
        <v>3358</v>
      </c>
      <c r="S32" s="281">
        <v>56517</v>
      </c>
      <c r="T32" s="282">
        <v>3710</v>
      </c>
      <c r="U32" s="281">
        <v>61280</v>
      </c>
      <c r="V32" s="282">
        <v>4129</v>
      </c>
      <c r="W32" s="281">
        <v>67472</v>
      </c>
      <c r="X32" s="282">
        <v>4484</v>
      </c>
      <c r="Y32" s="281">
        <v>70519</v>
      </c>
      <c r="Z32" s="282">
        <v>4899</v>
      </c>
      <c r="AA32" s="281">
        <v>75422</v>
      </c>
      <c r="AB32" s="282">
        <v>5338</v>
      </c>
      <c r="AC32" s="281">
        <v>80081</v>
      </c>
      <c r="AD32" s="282">
        <v>5787</v>
      </c>
      <c r="AE32" s="281">
        <v>84830</v>
      </c>
      <c r="AF32" s="282">
        <v>6196</v>
      </c>
      <c r="AG32" s="281">
        <v>89474</v>
      </c>
      <c r="AH32" s="282">
        <v>6587</v>
      </c>
      <c r="AI32" s="281">
        <v>95277</v>
      </c>
      <c r="AJ32" s="282">
        <v>7127</v>
      </c>
      <c r="AK32" s="281">
        <v>101319</v>
      </c>
      <c r="AL32" s="282">
        <v>7692</v>
      </c>
      <c r="AM32" s="281">
        <v>106789</v>
      </c>
      <c r="AN32" s="282">
        <v>8225</v>
      </c>
      <c r="AO32" s="281">
        <v>112623</v>
      </c>
      <c r="AP32" s="282">
        <v>8694</v>
      </c>
      <c r="AQ32" s="281">
        <v>118591</v>
      </c>
      <c r="AR32" s="282">
        <v>9176</v>
      </c>
      <c r="AS32" s="281">
        <v>122643</v>
      </c>
      <c r="AT32" s="282">
        <v>9598</v>
      </c>
      <c r="AU32" s="281">
        <v>129573</v>
      </c>
      <c r="AV32" s="282">
        <v>9992</v>
      </c>
      <c r="AW32" s="281">
        <v>134912</v>
      </c>
      <c r="AX32" s="282">
        <v>10347</v>
      </c>
      <c r="AY32" s="281">
        <v>140594</v>
      </c>
      <c r="AZ32" s="282">
        <v>10767</v>
      </c>
      <c r="BA32" s="281">
        <v>146044</v>
      </c>
      <c r="BB32" s="282">
        <v>11256</v>
      </c>
      <c r="BC32" s="281">
        <v>150932</v>
      </c>
      <c r="BD32" s="282">
        <v>11695</v>
      </c>
      <c r="BE32" s="281">
        <v>156035</v>
      </c>
      <c r="BF32" s="282">
        <v>12070</v>
      </c>
      <c r="BG32" s="281">
        <v>161841</v>
      </c>
      <c r="BH32" s="282">
        <v>12436</v>
      </c>
      <c r="BI32" s="281">
        <v>167506</v>
      </c>
      <c r="BJ32" s="282">
        <v>13183</v>
      </c>
      <c r="BK32" s="281">
        <v>172666</v>
      </c>
      <c r="BL32" s="282">
        <v>13682</v>
      </c>
      <c r="BM32" s="281">
        <v>178297</v>
      </c>
      <c r="BN32" s="282">
        <v>14220</v>
      </c>
      <c r="BO32" s="281">
        <v>183504</v>
      </c>
      <c r="BP32" s="282">
        <v>14801</v>
      </c>
      <c r="BQ32" s="281">
        <v>189468</v>
      </c>
      <c r="BR32" s="282">
        <v>15389</v>
      </c>
      <c r="BS32" s="281">
        <v>194733</v>
      </c>
      <c r="BT32" s="282">
        <v>15968</v>
      </c>
      <c r="BU32" s="281">
        <v>200090</v>
      </c>
      <c r="BV32" s="282">
        <v>16496</v>
      </c>
      <c r="BW32" s="281">
        <v>205697</v>
      </c>
      <c r="BX32" s="282">
        <v>17142</v>
      </c>
      <c r="BY32" s="281">
        <v>211548</v>
      </c>
      <c r="BZ32" s="282">
        <v>17770</v>
      </c>
      <c r="CA32" s="281">
        <v>216193</v>
      </c>
      <c r="CB32" s="282">
        <v>18349</v>
      </c>
      <c r="CC32" s="281">
        <v>222313</v>
      </c>
      <c r="CD32" s="282">
        <v>18952</v>
      </c>
      <c r="CE32" s="281">
        <v>227720</v>
      </c>
      <c r="CF32" s="282">
        <v>19572</v>
      </c>
      <c r="CG32" s="281">
        <v>234523</v>
      </c>
      <c r="CH32" s="282">
        <v>20190</v>
      </c>
      <c r="CI32" s="281">
        <v>240474</v>
      </c>
      <c r="CJ32" s="282">
        <v>20806</v>
      </c>
      <c r="CK32" s="281">
        <v>246214</v>
      </c>
      <c r="CL32" s="282">
        <v>21362</v>
      </c>
      <c r="CM32" s="281">
        <v>252181</v>
      </c>
      <c r="CN32" s="282">
        <v>21630</v>
      </c>
      <c r="CO32" s="281">
        <v>258387</v>
      </c>
      <c r="CP32" s="282">
        <v>22264</v>
      </c>
      <c r="CQ32" s="281">
        <v>264397</v>
      </c>
      <c r="CR32" s="282">
        <v>22922</v>
      </c>
      <c r="CS32" s="281">
        <v>270298</v>
      </c>
      <c r="CT32" s="282">
        <v>23468</v>
      </c>
      <c r="CU32" s="281">
        <v>276317</v>
      </c>
      <c r="CV32" s="282">
        <v>24176</v>
      </c>
      <c r="CW32" s="281">
        <v>282636</v>
      </c>
      <c r="CX32" s="282">
        <v>24859</v>
      </c>
      <c r="CY32" s="281">
        <v>288185</v>
      </c>
      <c r="CZ32" s="282">
        <v>25466</v>
      </c>
      <c r="DA32" s="281">
        <v>294179</v>
      </c>
      <c r="DB32" s="282">
        <v>26062</v>
      </c>
      <c r="DC32" s="281">
        <v>295908</v>
      </c>
      <c r="DD32" s="282">
        <v>26217</v>
      </c>
      <c r="DE32" s="281">
        <v>299893</v>
      </c>
      <c r="DF32" s="282">
        <v>26723</v>
      </c>
      <c r="DG32" s="281">
        <v>304672</v>
      </c>
      <c r="DH32" s="282">
        <v>27326</v>
      </c>
      <c r="DI32" s="281">
        <v>309841</v>
      </c>
      <c r="DJ32" s="282">
        <v>27951</v>
      </c>
      <c r="DK32" s="281">
        <v>314912</v>
      </c>
      <c r="DL32" s="282">
        <v>28537</v>
      </c>
      <c r="DM32" s="281"/>
      <c r="DN32" s="282"/>
      <c r="DO32" s="281"/>
      <c r="DP32" s="283"/>
      <c r="DQ32" s="91"/>
    </row>
    <row r="33" spans="1:121" s="155" customFormat="1" x14ac:dyDescent="0.2">
      <c r="A33" s="285">
        <v>27</v>
      </c>
      <c r="B33" s="280" t="s">
        <v>27</v>
      </c>
      <c r="C33" s="281"/>
      <c r="D33" s="282"/>
      <c r="E33" s="281"/>
      <c r="F33" s="282"/>
      <c r="G33" s="281">
        <v>4097</v>
      </c>
      <c r="H33" s="282">
        <v>71</v>
      </c>
      <c r="I33" s="281">
        <v>9124</v>
      </c>
      <c r="J33" s="282">
        <v>146</v>
      </c>
      <c r="K33" s="281">
        <v>15194</v>
      </c>
      <c r="L33" s="282">
        <v>190</v>
      </c>
      <c r="M33" s="281">
        <v>22884</v>
      </c>
      <c r="N33" s="282">
        <v>246</v>
      </c>
      <c r="O33" s="281">
        <v>29778</v>
      </c>
      <c r="P33" s="282">
        <v>345</v>
      </c>
      <c r="Q33" s="281">
        <v>35088</v>
      </c>
      <c r="R33" s="282">
        <v>371</v>
      </c>
      <c r="S33" s="281">
        <v>38293</v>
      </c>
      <c r="T33" s="282">
        <v>403</v>
      </c>
      <c r="U33" s="281">
        <v>41407</v>
      </c>
      <c r="V33" s="282">
        <v>446</v>
      </c>
      <c r="W33" s="281">
        <v>45566</v>
      </c>
      <c r="X33" s="282">
        <v>481</v>
      </c>
      <c r="Y33" s="281">
        <v>47835</v>
      </c>
      <c r="Z33" s="282">
        <v>516</v>
      </c>
      <c r="AA33" s="281">
        <v>51463</v>
      </c>
      <c r="AB33" s="282">
        <v>551</v>
      </c>
      <c r="AC33" s="281">
        <v>54630</v>
      </c>
      <c r="AD33" s="282">
        <v>593</v>
      </c>
      <c r="AE33" s="281">
        <v>58068</v>
      </c>
      <c r="AF33" s="282">
        <v>637</v>
      </c>
      <c r="AG33" s="281">
        <v>61707</v>
      </c>
      <c r="AH33" s="282">
        <v>683</v>
      </c>
      <c r="AI33" s="281">
        <v>65806</v>
      </c>
      <c r="AJ33" s="282">
        <v>721</v>
      </c>
      <c r="AK33" s="281">
        <v>69461</v>
      </c>
      <c r="AL33" s="282">
        <v>759</v>
      </c>
      <c r="AM33" s="281">
        <v>73509</v>
      </c>
      <c r="AN33" s="282">
        <v>800</v>
      </c>
      <c r="AO33" s="281">
        <v>77641</v>
      </c>
      <c r="AP33" s="282">
        <v>842</v>
      </c>
      <c r="AQ33" s="281">
        <v>81542</v>
      </c>
      <c r="AR33" s="282">
        <v>872</v>
      </c>
      <c r="AS33" s="281">
        <v>84217</v>
      </c>
      <c r="AT33" s="282">
        <v>904</v>
      </c>
      <c r="AU33" s="281">
        <v>89057</v>
      </c>
      <c r="AV33" s="282">
        <v>941</v>
      </c>
      <c r="AW33" s="281">
        <v>92517</v>
      </c>
      <c r="AX33" s="282">
        <v>966</v>
      </c>
      <c r="AY33" s="281">
        <v>96432</v>
      </c>
      <c r="AZ33" s="282">
        <v>995</v>
      </c>
      <c r="BA33" s="281">
        <v>99793</v>
      </c>
      <c r="BB33" s="282">
        <v>1022</v>
      </c>
      <c r="BC33" s="281">
        <v>103093</v>
      </c>
      <c r="BD33" s="282">
        <v>1050</v>
      </c>
      <c r="BE33" s="281">
        <v>106434</v>
      </c>
      <c r="BF33" s="282">
        <v>1081</v>
      </c>
      <c r="BG33" s="281">
        <v>109670</v>
      </c>
      <c r="BH33" s="282">
        <v>1110</v>
      </c>
      <c r="BI33" s="281">
        <v>112954</v>
      </c>
      <c r="BJ33" s="282">
        <v>1163</v>
      </c>
      <c r="BK33" s="281">
        <v>116171</v>
      </c>
      <c r="BL33" s="282">
        <v>1184</v>
      </c>
      <c r="BM33" s="281">
        <v>120387</v>
      </c>
      <c r="BN33" s="282">
        <v>1224</v>
      </c>
      <c r="BO33" s="281">
        <v>123718</v>
      </c>
      <c r="BP33" s="282">
        <v>1266</v>
      </c>
      <c r="BQ33" s="281">
        <v>126940</v>
      </c>
      <c r="BR33" s="282">
        <v>1306</v>
      </c>
      <c r="BS33" s="281">
        <v>130192</v>
      </c>
      <c r="BT33" s="282">
        <v>1343</v>
      </c>
      <c r="BU33" s="281">
        <v>133856</v>
      </c>
      <c r="BV33" s="282">
        <v>1387</v>
      </c>
      <c r="BW33" s="281">
        <v>137896</v>
      </c>
      <c r="BX33" s="282">
        <v>1432</v>
      </c>
      <c r="BY33" s="281">
        <v>141415</v>
      </c>
      <c r="BZ33" s="282">
        <v>1471</v>
      </c>
      <c r="CA33" s="281">
        <v>144234</v>
      </c>
      <c r="CB33" s="282">
        <v>1522</v>
      </c>
      <c r="CC33" s="281">
        <v>148064</v>
      </c>
      <c r="CD33" s="282">
        <v>1571</v>
      </c>
      <c r="CE33" s="281">
        <v>151320</v>
      </c>
      <c r="CF33" s="282">
        <v>1621</v>
      </c>
      <c r="CG33" s="281">
        <v>155677</v>
      </c>
      <c r="CH33" s="282">
        <v>1660</v>
      </c>
      <c r="CI33" s="281">
        <v>159391</v>
      </c>
      <c r="CJ33" s="282">
        <v>1709</v>
      </c>
      <c r="CK33" s="281">
        <v>163331</v>
      </c>
      <c r="CL33" s="282">
        <v>1770</v>
      </c>
      <c r="CM33" s="281">
        <v>166911</v>
      </c>
      <c r="CN33" s="282">
        <v>1756</v>
      </c>
      <c r="CO33" s="281">
        <v>170634</v>
      </c>
      <c r="CP33" s="282">
        <v>1814</v>
      </c>
      <c r="CQ33" s="281">
        <v>174460</v>
      </c>
      <c r="CR33" s="282">
        <v>1865</v>
      </c>
      <c r="CS33" s="281">
        <v>178624</v>
      </c>
      <c r="CT33" s="282">
        <v>1904</v>
      </c>
      <c r="CU33" s="281">
        <v>182589</v>
      </c>
      <c r="CV33" s="282">
        <v>1955</v>
      </c>
      <c r="CW33" s="281">
        <v>186489</v>
      </c>
      <c r="CX33" s="282">
        <v>2010</v>
      </c>
      <c r="CY33" s="281">
        <v>190115</v>
      </c>
      <c r="CZ33" s="282">
        <v>2049</v>
      </c>
      <c r="DA33" s="281">
        <v>194355</v>
      </c>
      <c r="DB33" s="282">
        <v>2105</v>
      </c>
      <c r="DC33" s="281">
        <v>195665</v>
      </c>
      <c r="DD33" s="282">
        <v>2133</v>
      </c>
      <c r="DE33" s="281">
        <v>198262</v>
      </c>
      <c r="DF33" s="282">
        <v>2177</v>
      </c>
      <c r="DG33" s="281">
        <v>201589</v>
      </c>
      <c r="DH33" s="282">
        <v>2238</v>
      </c>
      <c r="DI33" s="281">
        <v>205229</v>
      </c>
      <c r="DJ33" s="282">
        <v>2283</v>
      </c>
      <c r="DK33" s="281">
        <v>208714</v>
      </c>
      <c r="DL33" s="282">
        <v>2327</v>
      </c>
      <c r="DM33" s="281"/>
      <c r="DN33" s="282"/>
      <c r="DO33" s="281"/>
      <c r="DP33" s="283"/>
      <c r="DQ33" s="91"/>
    </row>
    <row r="34" spans="1:121" s="155" customFormat="1" x14ac:dyDescent="0.2">
      <c r="A34" s="285">
        <v>28</v>
      </c>
      <c r="B34" s="280" t="s">
        <v>28</v>
      </c>
      <c r="C34" s="281"/>
      <c r="D34" s="282"/>
      <c r="E34" s="281"/>
      <c r="F34" s="282"/>
      <c r="G34" s="281">
        <v>1210</v>
      </c>
      <c r="H34" s="282">
        <v>465</v>
      </c>
      <c r="I34" s="281">
        <v>3157</v>
      </c>
      <c r="J34" s="282">
        <v>771</v>
      </c>
      <c r="K34" s="281">
        <v>4906</v>
      </c>
      <c r="L34" s="282">
        <v>987</v>
      </c>
      <c r="M34" s="281">
        <v>6725</v>
      </c>
      <c r="N34" s="282">
        <v>1187</v>
      </c>
      <c r="O34" s="281">
        <v>10073</v>
      </c>
      <c r="P34" s="282">
        <v>1618</v>
      </c>
      <c r="Q34" s="281">
        <v>10911</v>
      </c>
      <c r="R34" s="282">
        <v>1721</v>
      </c>
      <c r="S34" s="281">
        <v>11829</v>
      </c>
      <c r="T34" s="282">
        <v>1839</v>
      </c>
      <c r="U34" s="281">
        <v>12782</v>
      </c>
      <c r="V34" s="282">
        <v>1972</v>
      </c>
      <c r="W34" s="281">
        <v>13774</v>
      </c>
      <c r="X34" s="282">
        <v>2096</v>
      </c>
      <c r="Y34" s="281">
        <v>14336</v>
      </c>
      <c r="Z34" s="282">
        <v>2236</v>
      </c>
      <c r="AA34" s="281">
        <v>15180</v>
      </c>
      <c r="AB34" s="282">
        <v>2343</v>
      </c>
      <c r="AC34" s="281">
        <v>16028</v>
      </c>
      <c r="AD34" s="282">
        <v>2468</v>
      </c>
      <c r="AE34" s="281">
        <v>16957</v>
      </c>
      <c r="AF34" s="282">
        <v>2616</v>
      </c>
      <c r="AG34" s="281">
        <v>17788</v>
      </c>
      <c r="AH34" s="282">
        <v>2746</v>
      </c>
      <c r="AI34" s="281">
        <v>18863</v>
      </c>
      <c r="AJ34" s="282">
        <v>2924</v>
      </c>
      <c r="AK34" s="281">
        <v>19869</v>
      </c>
      <c r="AL34" s="282">
        <v>3074</v>
      </c>
      <c r="AM34" s="281">
        <v>20824</v>
      </c>
      <c r="AN34" s="282">
        <v>3198</v>
      </c>
      <c r="AO34" s="281">
        <v>21821</v>
      </c>
      <c r="AP34" s="282">
        <v>3321</v>
      </c>
      <c r="AQ34" s="281">
        <v>22816</v>
      </c>
      <c r="AR34" s="282">
        <v>3430</v>
      </c>
      <c r="AS34" s="281">
        <v>23521</v>
      </c>
      <c r="AT34" s="282">
        <v>3508</v>
      </c>
      <c r="AU34" s="281">
        <v>24752</v>
      </c>
      <c r="AV34" s="282">
        <v>3624</v>
      </c>
      <c r="AW34" s="281">
        <v>25796</v>
      </c>
      <c r="AX34" s="282">
        <v>3726</v>
      </c>
      <c r="AY34" s="281">
        <v>26855</v>
      </c>
      <c r="AZ34" s="282">
        <v>3838</v>
      </c>
      <c r="BA34" s="281">
        <v>27897</v>
      </c>
      <c r="BB34" s="282">
        <v>3967</v>
      </c>
      <c r="BC34" s="281">
        <v>28869</v>
      </c>
      <c r="BD34" s="282">
        <v>4085</v>
      </c>
      <c r="BE34" s="281">
        <v>29751</v>
      </c>
      <c r="BF34" s="282">
        <v>4178</v>
      </c>
      <c r="BG34" s="281">
        <v>30765</v>
      </c>
      <c r="BH34" s="282">
        <v>4297</v>
      </c>
      <c r="BI34" s="281">
        <v>31696</v>
      </c>
      <c r="BJ34" s="282">
        <v>4513</v>
      </c>
      <c r="BK34" s="281">
        <v>32605</v>
      </c>
      <c r="BL34" s="282">
        <v>4609</v>
      </c>
      <c r="BM34" s="281">
        <v>33598</v>
      </c>
      <c r="BN34" s="282">
        <v>4730</v>
      </c>
      <c r="BO34" s="281">
        <v>34571</v>
      </c>
      <c r="BP34" s="282">
        <v>4875</v>
      </c>
      <c r="BQ34" s="281">
        <v>35588</v>
      </c>
      <c r="BR34" s="282">
        <v>5035</v>
      </c>
      <c r="BS34" s="281">
        <v>36623</v>
      </c>
      <c r="BT34" s="282">
        <v>5180</v>
      </c>
      <c r="BU34" s="281">
        <v>37669</v>
      </c>
      <c r="BV34" s="282">
        <v>5309</v>
      </c>
      <c r="BW34" s="281">
        <v>38725</v>
      </c>
      <c r="BX34" s="282">
        <v>5444</v>
      </c>
      <c r="BY34" s="281">
        <v>39732</v>
      </c>
      <c r="BZ34" s="282">
        <v>5597</v>
      </c>
      <c r="CA34" s="281">
        <v>40581</v>
      </c>
      <c r="CB34" s="282">
        <v>5743</v>
      </c>
      <c r="CC34" s="281">
        <v>41750</v>
      </c>
      <c r="CD34" s="282">
        <v>5898</v>
      </c>
      <c r="CE34" s="281">
        <v>42722</v>
      </c>
      <c r="CF34" s="282">
        <v>6046</v>
      </c>
      <c r="CG34" s="281">
        <v>43960</v>
      </c>
      <c r="CH34" s="282">
        <v>6239</v>
      </c>
      <c r="CI34" s="281">
        <v>45077</v>
      </c>
      <c r="CJ34" s="282">
        <v>6400</v>
      </c>
      <c r="CK34" s="281">
        <v>46278</v>
      </c>
      <c r="CL34" s="282">
        <v>6565</v>
      </c>
      <c r="CM34" s="281">
        <v>47508</v>
      </c>
      <c r="CN34" s="282">
        <v>6635</v>
      </c>
      <c r="CO34" s="281">
        <v>48750</v>
      </c>
      <c r="CP34" s="282">
        <v>6834</v>
      </c>
      <c r="CQ34" s="281">
        <v>50010</v>
      </c>
      <c r="CR34" s="282">
        <v>7020</v>
      </c>
      <c r="CS34" s="281">
        <v>51280</v>
      </c>
      <c r="CT34" s="282">
        <v>7191</v>
      </c>
      <c r="CU34" s="281">
        <v>52476</v>
      </c>
      <c r="CV34" s="282">
        <v>7384</v>
      </c>
      <c r="CW34" s="281">
        <v>53878</v>
      </c>
      <c r="CX34" s="282">
        <v>7587</v>
      </c>
      <c r="CY34" s="281">
        <v>55273</v>
      </c>
      <c r="CZ34" s="282">
        <v>7699</v>
      </c>
      <c r="DA34" s="281">
        <v>56487</v>
      </c>
      <c r="DB34" s="282">
        <v>7976</v>
      </c>
      <c r="DC34" s="281">
        <v>57054</v>
      </c>
      <c r="DD34" s="282">
        <v>8043</v>
      </c>
      <c r="DE34" s="281">
        <v>57757</v>
      </c>
      <c r="DF34" s="282">
        <v>8139</v>
      </c>
      <c r="DG34" s="281">
        <v>58705</v>
      </c>
      <c r="DH34" s="282">
        <v>8340</v>
      </c>
      <c r="DI34" s="281">
        <v>59836</v>
      </c>
      <c r="DJ34" s="282">
        <v>8542</v>
      </c>
      <c r="DK34" s="281">
        <v>61033</v>
      </c>
      <c r="DL34" s="282">
        <v>8759</v>
      </c>
      <c r="DM34" s="281"/>
      <c r="DN34" s="282"/>
      <c r="DO34" s="281"/>
      <c r="DP34" s="283"/>
      <c r="DQ34" s="91"/>
    </row>
    <row r="35" spans="1:121" s="155" customFormat="1" x14ac:dyDescent="0.2">
      <c r="A35" s="285">
        <v>29</v>
      </c>
      <c r="B35" s="280" t="s">
        <v>29</v>
      </c>
      <c r="C35" s="281"/>
      <c r="D35" s="282"/>
      <c r="E35" s="281"/>
      <c r="F35" s="282"/>
      <c r="G35" s="281">
        <v>73334</v>
      </c>
      <c r="H35" s="282">
        <v>293</v>
      </c>
      <c r="I35" s="281">
        <v>139904</v>
      </c>
      <c r="J35" s="282">
        <v>608</v>
      </c>
      <c r="K35" s="281">
        <v>195640</v>
      </c>
      <c r="L35" s="282">
        <v>962</v>
      </c>
      <c r="M35" s="281">
        <v>250579</v>
      </c>
      <c r="N35" s="282">
        <v>1376</v>
      </c>
      <c r="O35" s="281">
        <v>311480</v>
      </c>
      <c r="P35" s="282">
        <v>1900</v>
      </c>
      <c r="Q35" s="281">
        <v>339512</v>
      </c>
      <c r="R35" s="282">
        <v>2115</v>
      </c>
      <c r="S35" s="281">
        <v>370023</v>
      </c>
      <c r="T35" s="282">
        <v>2372</v>
      </c>
      <c r="U35" s="281">
        <v>398929</v>
      </c>
      <c r="V35" s="282">
        <v>2600</v>
      </c>
      <c r="W35" s="281">
        <v>437419</v>
      </c>
      <c r="X35" s="282">
        <v>2847</v>
      </c>
      <c r="Y35" s="281">
        <v>456276</v>
      </c>
      <c r="Z35" s="282">
        <v>3169</v>
      </c>
      <c r="AA35" s="281">
        <v>485517</v>
      </c>
      <c r="AB35" s="282">
        <v>3526</v>
      </c>
      <c r="AC35" s="281">
        <v>512482</v>
      </c>
      <c r="AD35" s="282">
        <v>3882</v>
      </c>
      <c r="AE35" s="281">
        <v>543370</v>
      </c>
      <c r="AF35" s="282">
        <v>4260</v>
      </c>
      <c r="AG35" s="281">
        <v>572691</v>
      </c>
      <c r="AH35" s="282">
        <v>4624</v>
      </c>
      <c r="AI35" s="281">
        <v>610268</v>
      </c>
      <c r="AJ35" s="282">
        <v>5086</v>
      </c>
      <c r="AK35" s="281">
        <v>642850</v>
      </c>
      <c r="AL35" s="282">
        <v>5509</v>
      </c>
      <c r="AM35" s="281">
        <v>681172</v>
      </c>
      <c r="AN35" s="282">
        <v>6013</v>
      </c>
      <c r="AO35" s="281">
        <v>718457</v>
      </c>
      <c r="AP35" s="282">
        <v>6447</v>
      </c>
      <c r="AQ35" s="281">
        <v>757124</v>
      </c>
      <c r="AR35" s="282">
        <v>6893</v>
      </c>
      <c r="AS35" s="281">
        <v>782895</v>
      </c>
      <c r="AT35" s="282">
        <v>7270</v>
      </c>
      <c r="AU35" s="281">
        <v>830835</v>
      </c>
      <c r="AV35" s="282">
        <v>7683</v>
      </c>
      <c r="AW35" s="281">
        <v>867746</v>
      </c>
      <c r="AX35" s="282">
        <v>8093</v>
      </c>
      <c r="AY35" s="281">
        <v>906652</v>
      </c>
      <c r="AZ35" s="282">
        <v>8555</v>
      </c>
      <c r="BA35" s="281">
        <v>940922</v>
      </c>
      <c r="BB35" s="282">
        <v>8962</v>
      </c>
      <c r="BC35" s="281">
        <v>977428</v>
      </c>
      <c r="BD35" s="282">
        <v>9500</v>
      </c>
      <c r="BE35" s="281">
        <v>1015580</v>
      </c>
      <c r="BF35" s="282">
        <v>10018</v>
      </c>
      <c r="BG35" s="281">
        <v>1055433</v>
      </c>
      <c r="BH35" s="282">
        <v>10609</v>
      </c>
      <c r="BI35" s="281">
        <v>1093106</v>
      </c>
      <c r="BJ35" s="282">
        <v>11492</v>
      </c>
      <c r="BK35" s="281">
        <v>1134121</v>
      </c>
      <c r="BL35" s="282">
        <v>12163</v>
      </c>
      <c r="BM35" s="281">
        <v>1180011</v>
      </c>
      <c r="BN35" s="282">
        <v>12780</v>
      </c>
      <c r="BO35" s="281">
        <v>1222051</v>
      </c>
      <c r="BP35" s="282">
        <v>13520</v>
      </c>
      <c r="BQ35" s="281">
        <v>1266218</v>
      </c>
      <c r="BR35" s="282">
        <v>14295</v>
      </c>
      <c r="BS35" s="281">
        <v>1312028</v>
      </c>
      <c r="BT35" s="282">
        <v>15159</v>
      </c>
      <c r="BU35" s="281">
        <v>1358713</v>
      </c>
      <c r="BV35" s="282">
        <v>15990</v>
      </c>
      <c r="BW35" s="281">
        <v>1407821</v>
      </c>
      <c r="BX35" s="282">
        <v>17124</v>
      </c>
      <c r="BY35" s="281">
        <v>1455283</v>
      </c>
      <c r="BZ35" s="282">
        <v>18032</v>
      </c>
      <c r="CA35" s="281">
        <v>1496288</v>
      </c>
      <c r="CB35" s="282">
        <v>19000</v>
      </c>
      <c r="CC35" s="281">
        <v>1550848</v>
      </c>
      <c r="CD35" s="282">
        <v>19930</v>
      </c>
      <c r="CE35" s="281">
        <v>1596129</v>
      </c>
      <c r="CF35" s="282">
        <v>21101</v>
      </c>
      <c r="CG35" s="281">
        <v>1650520</v>
      </c>
      <c r="CH35" s="282">
        <v>22152</v>
      </c>
      <c r="CI35" s="281">
        <v>1702799</v>
      </c>
      <c r="CJ35" s="282">
        <v>23371</v>
      </c>
      <c r="CK35" s="281">
        <v>1757126</v>
      </c>
      <c r="CL35" s="282">
        <v>24591</v>
      </c>
      <c r="CM35" s="281">
        <v>1812361</v>
      </c>
      <c r="CN35" s="282">
        <v>25901</v>
      </c>
      <c r="CO35" s="281">
        <v>1864687</v>
      </c>
      <c r="CP35" s="282">
        <v>27244</v>
      </c>
      <c r="CQ35" s="281">
        <v>1922625</v>
      </c>
      <c r="CR35" s="282">
        <v>28622</v>
      </c>
      <c r="CS35" s="281">
        <v>1984555</v>
      </c>
      <c r="CT35" s="282">
        <v>30064</v>
      </c>
      <c r="CU35" s="281">
        <v>2044362</v>
      </c>
      <c r="CV35" s="282">
        <v>31755</v>
      </c>
      <c r="CW35" s="281">
        <v>2102740</v>
      </c>
      <c r="CX35" s="282">
        <v>33428</v>
      </c>
      <c r="CY35" s="281">
        <v>2153611</v>
      </c>
      <c r="CZ35" s="282">
        <v>34809</v>
      </c>
      <c r="DA35" s="281">
        <v>2214791</v>
      </c>
      <c r="DB35" s="282">
        <v>36508</v>
      </c>
      <c r="DC35" s="281">
        <v>2217701</v>
      </c>
      <c r="DD35" s="282">
        <v>36681</v>
      </c>
      <c r="DE35" s="281">
        <v>2228341</v>
      </c>
      <c r="DF35" s="282">
        <v>37308</v>
      </c>
      <c r="DG35" s="281">
        <v>2257525</v>
      </c>
      <c r="DH35" s="282">
        <v>38765</v>
      </c>
      <c r="DI35" s="281">
        <v>2295263</v>
      </c>
      <c r="DJ35" s="282">
        <v>40015</v>
      </c>
      <c r="DK35" s="281">
        <v>2332612</v>
      </c>
      <c r="DL35" s="282">
        <v>41178</v>
      </c>
      <c r="DM35" s="281"/>
      <c r="DN35" s="282"/>
      <c r="DO35" s="281"/>
      <c r="DP35" s="283"/>
      <c r="DQ35" s="91"/>
    </row>
    <row r="36" spans="1:121" s="155" customFormat="1" x14ac:dyDescent="0.2">
      <c r="A36" s="285">
        <v>30</v>
      </c>
      <c r="B36" s="280" t="s">
        <v>30</v>
      </c>
      <c r="C36" s="281"/>
      <c r="D36" s="282"/>
      <c r="E36" s="281"/>
      <c r="F36" s="282"/>
      <c r="G36" s="281">
        <v>2651</v>
      </c>
      <c r="H36" s="282">
        <v>258</v>
      </c>
      <c r="I36" s="281">
        <v>6530</v>
      </c>
      <c r="J36" s="282">
        <v>479</v>
      </c>
      <c r="K36" s="281">
        <v>10813</v>
      </c>
      <c r="L36" s="282">
        <v>679</v>
      </c>
      <c r="M36" s="281">
        <v>15669</v>
      </c>
      <c r="N36" s="282">
        <v>925</v>
      </c>
      <c r="O36" s="281">
        <v>25023</v>
      </c>
      <c r="P36" s="282">
        <v>1274</v>
      </c>
      <c r="Q36" s="281">
        <v>27320</v>
      </c>
      <c r="R36" s="282">
        <v>1401</v>
      </c>
      <c r="S36" s="281">
        <v>29583</v>
      </c>
      <c r="T36" s="282">
        <v>1527</v>
      </c>
      <c r="U36" s="281">
        <v>31661</v>
      </c>
      <c r="V36" s="282">
        <v>1643</v>
      </c>
      <c r="W36" s="281">
        <v>34298</v>
      </c>
      <c r="X36" s="282">
        <v>1759</v>
      </c>
      <c r="Y36" s="281">
        <v>35823</v>
      </c>
      <c r="Z36" s="282">
        <v>1904</v>
      </c>
      <c r="AA36" s="281">
        <v>38087</v>
      </c>
      <c r="AB36" s="282">
        <v>2035</v>
      </c>
      <c r="AC36" s="281">
        <v>40031</v>
      </c>
      <c r="AD36" s="282">
        <v>2156</v>
      </c>
      <c r="AE36" s="281">
        <v>41995</v>
      </c>
      <c r="AF36" s="282">
        <v>2301</v>
      </c>
      <c r="AG36" s="281">
        <v>44091</v>
      </c>
      <c r="AH36" s="282">
        <v>2430</v>
      </c>
      <c r="AI36" s="281">
        <v>46879</v>
      </c>
      <c r="AJ36" s="282">
        <v>2562</v>
      </c>
      <c r="AK36" s="281">
        <v>49093</v>
      </c>
      <c r="AL36" s="282">
        <v>2694</v>
      </c>
      <c r="AM36" s="281">
        <v>51455</v>
      </c>
      <c r="AN36" s="282">
        <v>2805</v>
      </c>
      <c r="AO36" s="281">
        <v>54082</v>
      </c>
      <c r="AP36" s="282">
        <v>2946</v>
      </c>
      <c r="AQ36" s="281">
        <v>56700</v>
      </c>
      <c r="AR36" s="282">
        <v>3095</v>
      </c>
      <c r="AS36" s="281">
        <v>58307</v>
      </c>
      <c r="AT36" s="282">
        <v>3201</v>
      </c>
      <c r="AU36" s="281">
        <v>61204</v>
      </c>
      <c r="AV36" s="282">
        <v>3313</v>
      </c>
      <c r="AW36" s="281">
        <v>63589</v>
      </c>
      <c r="AX36" s="282">
        <v>3413</v>
      </c>
      <c r="AY36" s="281">
        <v>66001</v>
      </c>
      <c r="AZ36" s="282">
        <v>3528</v>
      </c>
      <c r="BA36" s="281">
        <v>67982</v>
      </c>
      <c r="BB36" s="282">
        <v>3639</v>
      </c>
      <c r="BC36" s="281">
        <v>69965</v>
      </c>
      <c r="BD36" s="282">
        <v>3770</v>
      </c>
      <c r="BE36" s="281">
        <v>72172</v>
      </c>
      <c r="BF36" s="282">
        <v>3867</v>
      </c>
      <c r="BG36" s="281">
        <v>74382</v>
      </c>
      <c r="BH36" s="282">
        <v>3971</v>
      </c>
      <c r="BI36" s="281">
        <v>76388</v>
      </c>
      <c r="BJ36" s="282">
        <v>4183</v>
      </c>
      <c r="BK36" s="281">
        <v>78446</v>
      </c>
      <c r="BL36" s="282">
        <v>4293</v>
      </c>
      <c r="BM36" s="281">
        <v>80785</v>
      </c>
      <c r="BN36" s="282">
        <v>4401</v>
      </c>
      <c r="BO36" s="281">
        <v>82896</v>
      </c>
      <c r="BP36" s="282">
        <v>4543</v>
      </c>
      <c r="BQ36" s="281">
        <v>85071</v>
      </c>
      <c r="BR36" s="282">
        <v>4670</v>
      </c>
      <c r="BS36" s="281">
        <v>87242</v>
      </c>
      <c r="BT36" s="282">
        <v>4807</v>
      </c>
      <c r="BU36" s="281">
        <v>89496</v>
      </c>
      <c r="BV36" s="282">
        <v>4956</v>
      </c>
      <c r="BW36" s="281">
        <v>91798</v>
      </c>
      <c r="BX36" s="282">
        <v>5106</v>
      </c>
      <c r="BY36" s="281">
        <v>93953</v>
      </c>
      <c r="BZ36" s="282">
        <v>5239</v>
      </c>
      <c r="CA36" s="281">
        <v>95665</v>
      </c>
      <c r="CB36" s="282">
        <v>5389</v>
      </c>
      <c r="CC36" s="281">
        <v>97948</v>
      </c>
      <c r="CD36" s="282">
        <v>5532</v>
      </c>
      <c r="CE36" s="281">
        <v>99994</v>
      </c>
      <c r="CF36" s="282">
        <v>5667</v>
      </c>
      <c r="CG36" s="281">
        <v>102360</v>
      </c>
      <c r="CH36" s="282">
        <v>5833</v>
      </c>
      <c r="CI36" s="281">
        <v>104364</v>
      </c>
      <c r="CJ36" s="282">
        <v>5984</v>
      </c>
      <c r="CK36" s="281">
        <v>106554</v>
      </c>
      <c r="CL36" s="282">
        <v>6163</v>
      </c>
      <c r="CM36" s="281">
        <v>108747</v>
      </c>
      <c r="CN36" s="282">
        <v>6288</v>
      </c>
      <c r="CO36" s="281">
        <v>110814</v>
      </c>
      <c r="CP36" s="282">
        <v>6444</v>
      </c>
      <c r="CQ36" s="281">
        <v>113027</v>
      </c>
      <c r="CR36" s="282">
        <v>6592</v>
      </c>
      <c r="CS36" s="281">
        <v>115325</v>
      </c>
      <c r="CT36" s="282">
        <v>6766</v>
      </c>
      <c r="CU36" s="281">
        <v>117521</v>
      </c>
      <c r="CV36" s="282">
        <v>6925</v>
      </c>
      <c r="CW36" s="281">
        <v>119692</v>
      </c>
      <c r="CX36" s="282">
        <v>7065</v>
      </c>
      <c r="CY36" s="281">
        <v>121530</v>
      </c>
      <c r="CZ36" s="282">
        <v>7173</v>
      </c>
      <c r="DA36" s="281">
        <v>123657</v>
      </c>
      <c r="DB36" s="282">
        <v>7310</v>
      </c>
      <c r="DC36" s="281">
        <v>123916</v>
      </c>
      <c r="DD36" s="282">
        <v>7326</v>
      </c>
      <c r="DE36" s="281">
        <v>124673</v>
      </c>
      <c r="DF36" s="282">
        <v>7415</v>
      </c>
      <c r="DG36" s="281">
        <v>125936</v>
      </c>
      <c r="DH36" s="282">
        <v>7574</v>
      </c>
      <c r="DI36" s="281">
        <v>127415</v>
      </c>
      <c r="DJ36" s="282">
        <v>7718</v>
      </c>
      <c r="DK36" s="281">
        <v>128837</v>
      </c>
      <c r="DL36" s="282">
        <v>7846</v>
      </c>
      <c r="DM36" s="281"/>
      <c r="DN36" s="282"/>
      <c r="DO36" s="281"/>
      <c r="DP36" s="283"/>
      <c r="DQ36" s="91"/>
    </row>
    <row r="37" spans="1:121" s="155" customFormat="1" x14ac:dyDescent="0.2">
      <c r="A37" s="285">
        <v>31</v>
      </c>
      <c r="B37" s="280" t="s">
        <v>31</v>
      </c>
      <c r="C37" s="281"/>
      <c r="D37" s="282"/>
      <c r="E37" s="281"/>
      <c r="F37" s="282"/>
      <c r="G37" s="281">
        <v>4964</v>
      </c>
      <c r="H37" s="282">
        <v>376</v>
      </c>
      <c r="I37" s="281">
        <v>11236</v>
      </c>
      <c r="J37" s="282">
        <v>630</v>
      </c>
      <c r="K37" s="281">
        <v>18987</v>
      </c>
      <c r="L37" s="282">
        <v>867</v>
      </c>
      <c r="M37" s="281">
        <v>28887</v>
      </c>
      <c r="N37" s="282">
        <v>1176</v>
      </c>
      <c r="O37" s="281">
        <v>49555</v>
      </c>
      <c r="P37" s="282">
        <v>1495</v>
      </c>
      <c r="Q37" s="281">
        <v>58853</v>
      </c>
      <c r="R37" s="282">
        <v>1624</v>
      </c>
      <c r="S37" s="281">
        <v>63934</v>
      </c>
      <c r="T37" s="282">
        <v>1755</v>
      </c>
      <c r="U37" s="281">
        <v>69321</v>
      </c>
      <c r="V37" s="282">
        <v>1881</v>
      </c>
      <c r="W37" s="281">
        <v>76385</v>
      </c>
      <c r="X37" s="282">
        <v>1993</v>
      </c>
      <c r="Y37" s="281">
        <v>81107</v>
      </c>
      <c r="Z37" s="282">
        <v>2109</v>
      </c>
      <c r="AA37" s="281">
        <v>86822</v>
      </c>
      <c r="AB37" s="282">
        <v>2233</v>
      </c>
      <c r="AC37" s="281">
        <v>94494</v>
      </c>
      <c r="AD37" s="282">
        <v>2338</v>
      </c>
      <c r="AE37" s="281">
        <v>101490</v>
      </c>
      <c r="AF37" s="282">
        <v>2446</v>
      </c>
      <c r="AG37" s="281">
        <v>104268</v>
      </c>
      <c r="AH37" s="282">
        <v>2554</v>
      </c>
      <c r="AI37" s="281">
        <v>111240</v>
      </c>
      <c r="AJ37" s="282">
        <v>2694</v>
      </c>
      <c r="AK37" s="281">
        <v>119040</v>
      </c>
      <c r="AL37" s="282">
        <v>2820</v>
      </c>
      <c r="AM37" s="281">
        <v>125946</v>
      </c>
      <c r="AN37" s="282">
        <v>2947</v>
      </c>
      <c r="AO37" s="281">
        <v>133321</v>
      </c>
      <c r="AP37" s="282">
        <v>3084</v>
      </c>
      <c r="AQ37" s="281">
        <v>143445</v>
      </c>
      <c r="AR37" s="282">
        <v>3196</v>
      </c>
      <c r="AS37" s="281">
        <v>150661</v>
      </c>
      <c r="AT37" s="282">
        <v>3300</v>
      </c>
      <c r="AU37" s="281">
        <v>164875</v>
      </c>
      <c r="AV37" s="282">
        <v>3417</v>
      </c>
      <c r="AW37" s="281">
        <v>171953</v>
      </c>
      <c r="AX37" s="282">
        <v>3540</v>
      </c>
      <c r="AY37" s="281">
        <v>179553</v>
      </c>
      <c r="AZ37" s="282">
        <v>3698</v>
      </c>
      <c r="BA37" s="281">
        <v>187582</v>
      </c>
      <c r="BB37" s="282">
        <v>3828</v>
      </c>
      <c r="BC37" s="281">
        <v>196713</v>
      </c>
      <c r="BD37" s="282">
        <v>3974</v>
      </c>
      <c r="BE37" s="281">
        <v>204977</v>
      </c>
      <c r="BF37" s="282">
        <v>4112</v>
      </c>
      <c r="BG37" s="281">
        <v>214530</v>
      </c>
      <c r="BH37" s="282">
        <v>4230</v>
      </c>
      <c r="BI37" s="281">
        <v>222743</v>
      </c>
      <c r="BJ37" s="282">
        <v>4446</v>
      </c>
      <c r="BK37" s="281">
        <v>230236</v>
      </c>
      <c r="BL37" s="282">
        <v>4582</v>
      </c>
      <c r="BM37" s="281">
        <v>237986</v>
      </c>
      <c r="BN37" s="282">
        <v>4706</v>
      </c>
      <c r="BO37" s="281">
        <v>245341</v>
      </c>
      <c r="BP37" s="282">
        <v>4861</v>
      </c>
      <c r="BQ37" s="281">
        <v>252900</v>
      </c>
      <c r="BR37" s="282">
        <v>5016</v>
      </c>
      <c r="BS37" s="281">
        <v>260253</v>
      </c>
      <c r="BT37" s="282">
        <v>5164</v>
      </c>
      <c r="BU37" s="281">
        <v>267081</v>
      </c>
      <c r="BV37" s="282">
        <v>5284</v>
      </c>
      <c r="BW37" s="281">
        <v>274073</v>
      </c>
      <c r="BX37" s="282">
        <v>5444</v>
      </c>
      <c r="BY37" s="281">
        <v>280891</v>
      </c>
      <c r="BZ37" s="282">
        <v>5618</v>
      </c>
      <c r="CA37" s="281">
        <v>287812</v>
      </c>
      <c r="CB37" s="282">
        <v>5765</v>
      </c>
      <c r="CC37" s="281">
        <v>294953</v>
      </c>
      <c r="CD37" s="282">
        <v>5909</v>
      </c>
      <c r="CE37" s="281">
        <v>299832</v>
      </c>
      <c r="CF37" s="282">
        <v>6085</v>
      </c>
      <c r="CG37" s="281">
        <v>307245</v>
      </c>
      <c r="CH37" s="282">
        <v>6243</v>
      </c>
      <c r="CI37" s="281">
        <v>313788</v>
      </c>
      <c r="CJ37" s="282">
        <v>6434</v>
      </c>
      <c r="CK37" s="281">
        <v>320143</v>
      </c>
      <c r="CL37" s="282">
        <v>6603</v>
      </c>
      <c r="CM37" s="281">
        <v>326379</v>
      </c>
      <c r="CN37" s="282">
        <v>6668</v>
      </c>
      <c r="CO37" s="281">
        <v>331470</v>
      </c>
      <c r="CP37" s="282">
        <v>6905</v>
      </c>
      <c r="CQ37" s="281">
        <v>337107</v>
      </c>
      <c r="CR37" s="282">
        <v>7082</v>
      </c>
      <c r="CS37" s="281">
        <v>343638</v>
      </c>
      <c r="CT37" s="282">
        <v>7258</v>
      </c>
      <c r="CU37" s="281">
        <v>349487</v>
      </c>
      <c r="CV37" s="282">
        <v>7429</v>
      </c>
      <c r="CW37" s="281">
        <v>355760</v>
      </c>
      <c r="CX37" s="282">
        <v>7573</v>
      </c>
      <c r="CY37" s="281">
        <v>361523</v>
      </c>
      <c r="CZ37" s="282">
        <v>7704</v>
      </c>
      <c r="DA37" s="281">
        <v>367036</v>
      </c>
      <c r="DB37" s="282">
        <v>7856</v>
      </c>
      <c r="DC37" s="281">
        <v>368202</v>
      </c>
      <c r="DD37" s="282">
        <v>7874</v>
      </c>
      <c r="DE37" s="281">
        <v>370512</v>
      </c>
      <c r="DF37" s="282">
        <v>7957</v>
      </c>
      <c r="DG37" s="281">
        <v>374203</v>
      </c>
      <c r="DH37" s="282">
        <v>7971</v>
      </c>
      <c r="DI37" s="281">
        <v>378487</v>
      </c>
      <c r="DJ37" s="282">
        <v>8239</v>
      </c>
      <c r="DK37" s="281">
        <v>383187</v>
      </c>
      <c r="DL37" s="282">
        <v>8355</v>
      </c>
      <c r="DM37" s="281"/>
      <c r="DN37" s="282"/>
      <c r="DO37" s="281"/>
      <c r="DP37" s="283"/>
      <c r="DQ37" s="91"/>
    </row>
    <row r="38" spans="1:121" s="155" customFormat="1" x14ac:dyDescent="0.2">
      <c r="A38" s="285">
        <v>32</v>
      </c>
      <c r="B38" s="280" t="s">
        <v>32</v>
      </c>
      <c r="C38" s="281"/>
      <c r="D38" s="282"/>
      <c r="E38" s="281"/>
      <c r="F38" s="282"/>
      <c r="G38" s="281">
        <v>652</v>
      </c>
      <c r="H38" s="282">
        <v>77</v>
      </c>
      <c r="I38" s="281">
        <v>1443</v>
      </c>
      <c r="J38" s="282">
        <v>145</v>
      </c>
      <c r="K38" s="281">
        <v>2242</v>
      </c>
      <c r="L38" s="282">
        <v>220</v>
      </c>
      <c r="M38" s="281">
        <v>3137</v>
      </c>
      <c r="N38" s="282">
        <v>304</v>
      </c>
      <c r="O38" s="281">
        <v>4758</v>
      </c>
      <c r="P38" s="282">
        <v>441</v>
      </c>
      <c r="Q38" s="281">
        <v>5252</v>
      </c>
      <c r="R38" s="282">
        <v>495</v>
      </c>
      <c r="S38" s="281">
        <v>5744</v>
      </c>
      <c r="T38" s="282">
        <v>529</v>
      </c>
      <c r="U38" s="281">
        <v>6223</v>
      </c>
      <c r="V38" s="282">
        <v>578</v>
      </c>
      <c r="W38" s="281">
        <v>6922</v>
      </c>
      <c r="X38" s="282">
        <v>614</v>
      </c>
      <c r="Y38" s="281">
        <v>7276</v>
      </c>
      <c r="Z38" s="282">
        <v>665</v>
      </c>
      <c r="AA38" s="281">
        <v>7786</v>
      </c>
      <c r="AB38" s="282">
        <v>709</v>
      </c>
      <c r="AC38" s="281">
        <v>8197</v>
      </c>
      <c r="AD38" s="282">
        <v>751</v>
      </c>
      <c r="AE38" s="281">
        <v>8668</v>
      </c>
      <c r="AF38" s="282">
        <v>809</v>
      </c>
      <c r="AG38" s="281">
        <v>9189</v>
      </c>
      <c r="AH38" s="282">
        <v>849</v>
      </c>
      <c r="AI38" s="281">
        <v>9770</v>
      </c>
      <c r="AJ38" s="282">
        <v>903</v>
      </c>
      <c r="AK38" s="281">
        <v>10264</v>
      </c>
      <c r="AL38" s="282">
        <v>932</v>
      </c>
      <c r="AM38" s="281">
        <v>10843</v>
      </c>
      <c r="AN38" s="282">
        <v>984</v>
      </c>
      <c r="AO38" s="281">
        <v>11446</v>
      </c>
      <c r="AP38" s="282">
        <v>1037</v>
      </c>
      <c r="AQ38" s="281">
        <v>12007</v>
      </c>
      <c r="AR38" s="282">
        <v>1070</v>
      </c>
      <c r="AS38" s="281">
        <v>12394</v>
      </c>
      <c r="AT38" s="282">
        <v>1103</v>
      </c>
      <c r="AU38" s="281">
        <v>13127</v>
      </c>
      <c r="AV38" s="282">
        <v>1156</v>
      </c>
      <c r="AW38" s="281">
        <v>13732</v>
      </c>
      <c r="AX38" s="282">
        <v>1200</v>
      </c>
      <c r="AY38" s="281">
        <v>14333</v>
      </c>
      <c r="AZ38" s="282">
        <v>1248</v>
      </c>
      <c r="BA38" s="281">
        <v>14841</v>
      </c>
      <c r="BB38" s="282">
        <v>1295</v>
      </c>
      <c r="BC38" s="281">
        <v>15359</v>
      </c>
      <c r="BD38" s="282">
        <v>1337</v>
      </c>
      <c r="BE38" s="281">
        <v>15984</v>
      </c>
      <c r="BF38" s="282">
        <v>1375</v>
      </c>
      <c r="BG38" s="281">
        <v>16534</v>
      </c>
      <c r="BH38" s="282">
        <v>1401</v>
      </c>
      <c r="BI38" s="281">
        <v>17049</v>
      </c>
      <c r="BJ38" s="282">
        <v>1470</v>
      </c>
      <c r="BK38" s="281">
        <v>17586</v>
      </c>
      <c r="BL38" s="282">
        <v>1528</v>
      </c>
      <c r="BM38" s="281">
        <v>18268</v>
      </c>
      <c r="BN38" s="282">
        <v>1576</v>
      </c>
      <c r="BO38" s="281">
        <v>18889</v>
      </c>
      <c r="BP38" s="282">
        <v>1627</v>
      </c>
      <c r="BQ38" s="281">
        <v>19419</v>
      </c>
      <c r="BR38" s="282">
        <v>1684</v>
      </c>
      <c r="BS38" s="281">
        <v>20045</v>
      </c>
      <c r="BT38" s="282">
        <v>1748</v>
      </c>
      <c r="BU38" s="281">
        <v>20732</v>
      </c>
      <c r="BV38" s="282">
        <v>1811</v>
      </c>
      <c r="BW38" s="281">
        <v>21323</v>
      </c>
      <c r="BX38" s="282">
        <v>1866</v>
      </c>
      <c r="BY38" s="281">
        <v>21856</v>
      </c>
      <c r="BZ38" s="282">
        <v>1922</v>
      </c>
      <c r="CA38" s="281">
        <v>22394</v>
      </c>
      <c r="CB38" s="282">
        <v>1971</v>
      </c>
      <c r="CC38" s="281">
        <v>23121</v>
      </c>
      <c r="CD38" s="282">
        <v>2030</v>
      </c>
      <c r="CE38" s="281">
        <v>23692</v>
      </c>
      <c r="CF38" s="282">
        <v>2083</v>
      </c>
      <c r="CG38" s="281">
        <v>24393</v>
      </c>
      <c r="CH38" s="282">
        <v>2129</v>
      </c>
      <c r="CI38" s="281">
        <v>25104</v>
      </c>
      <c r="CJ38" s="282">
        <v>2183</v>
      </c>
      <c r="CK38" s="281">
        <v>25794</v>
      </c>
      <c r="CL38" s="282">
        <v>2242</v>
      </c>
      <c r="CM38" s="281">
        <v>26421</v>
      </c>
      <c r="CN38" s="282">
        <v>2216</v>
      </c>
      <c r="CO38" s="281">
        <v>26996</v>
      </c>
      <c r="CP38" s="282">
        <v>2273</v>
      </c>
      <c r="CQ38" s="281">
        <v>27670</v>
      </c>
      <c r="CR38" s="282">
        <v>2343</v>
      </c>
      <c r="CS38" s="281">
        <v>28360</v>
      </c>
      <c r="CT38" s="282">
        <v>2394</v>
      </c>
      <c r="CU38" s="281">
        <v>29064</v>
      </c>
      <c r="CV38" s="282">
        <v>2434</v>
      </c>
      <c r="CW38" s="281">
        <v>29711</v>
      </c>
      <c r="CX38" s="282">
        <v>2489</v>
      </c>
      <c r="CY38" s="281">
        <v>30401</v>
      </c>
      <c r="CZ38" s="282">
        <v>2537</v>
      </c>
      <c r="DA38" s="281">
        <v>31127</v>
      </c>
      <c r="DB38" s="282">
        <v>2607</v>
      </c>
      <c r="DC38" s="281">
        <v>31440</v>
      </c>
      <c r="DD38" s="282">
        <v>2640</v>
      </c>
      <c r="DE38" s="281">
        <v>31995</v>
      </c>
      <c r="DF38" s="282">
        <v>2672</v>
      </c>
      <c r="DG38" s="281">
        <v>32592</v>
      </c>
      <c r="DH38" s="282">
        <v>2711</v>
      </c>
      <c r="DI38" s="281">
        <v>33187</v>
      </c>
      <c r="DJ38" s="282">
        <v>2746</v>
      </c>
      <c r="DK38" s="281">
        <v>33730</v>
      </c>
      <c r="DL38" s="282">
        <v>2783</v>
      </c>
      <c r="DM38" s="281"/>
      <c r="DN38" s="282"/>
      <c r="DO38" s="281"/>
      <c r="DP38" s="283"/>
      <c r="DQ38" s="91"/>
    </row>
    <row r="39" spans="1:121" s="155" customFormat="1" x14ac:dyDescent="0.2">
      <c r="A39" s="285">
        <v>33</v>
      </c>
      <c r="B39" s="280" t="s">
        <v>33</v>
      </c>
      <c r="C39" s="281"/>
      <c r="D39" s="282"/>
      <c r="E39" s="281"/>
      <c r="F39" s="282"/>
      <c r="G39" s="281">
        <v>731</v>
      </c>
      <c r="H39" s="282">
        <v>39</v>
      </c>
      <c r="I39" s="281">
        <v>884</v>
      </c>
      <c r="J39" s="282">
        <v>54</v>
      </c>
      <c r="K39" s="281">
        <v>1076</v>
      </c>
      <c r="L39" s="282">
        <v>67</v>
      </c>
      <c r="M39" s="281">
        <v>1325</v>
      </c>
      <c r="N39" s="282">
        <v>75</v>
      </c>
      <c r="O39" s="281">
        <v>1579</v>
      </c>
      <c r="P39" s="282">
        <v>90</v>
      </c>
      <c r="Q39" s="281">
        <v>1667</v>
      </c>
      <c r="R39" s="282">
        <v>96</v>
      </c>
      <c r="S39" s="281">
        <v>1790</v>
      </c>
      <c r="T39" s="282">
        <v>106</v>
      </c>
      <c r="U39" s="281">
        <v>1902</v>
      </c>
      <c r="V39" s="282">
        <v>116</v>
      </c>
      <c r="W39" s="281">
        <v>2030</v>
      </c>
      <c r="X39" s="282">
        <v>119</v>
      </c>
      <c r="Y39" s="281">
        <v>2077</v>
      </c>
      <c r="Z39" s="282">
        <v>131</v>
      </c>
      <c r="AA39" s="281">
        <v>2168</v>
      </c>
      <c r="AB39" s="282">
        <v>141</v>
      </c>
      <c r="AC39" s="281">
        <v>2252</v>
      </c>
      <c r="AD39" s="282">
        <v>147</v>
      </c>
      <c r="AE39" s="281">
        <v>2409</v>
      </c>
      <c r="AF39" s="282">
        <v>150</v>
      </c>
      <c r="AG39" s="281">
        <v>2540</v>
      </c>
      <c r="AH39" s="282">
        <v>161</v>
      </c>
      <c r="AI39" s="281">
        <v>2694</v>
      </c>
      <c r="AJ39" s="282">
        <v>168</v>
      </c>
      <c r="AK39" s="281">
        <v>2813</v>
      </c>
      <c r="AL39" s="282">
        <v>175</v>
      </c>
      <c r="AM39" s="281">
        <v>2924</v>
      </c>
      <c r="AN39" s="282">
        <v>189</v>
      </c>
      <c r="AO39" s="281">
        <v>3042</v>
      </c>
      <c r="AP39" s="282">
        <v>200</v>
      </c>
      <c r="AQ39" s="281">
        <v>3178</v>
      </c>
      <c r="AR39" s="282">
        <v>210</v>
      </c>
      <c r="AS39" s="281">
        <v>3256</v>
      </c>
      <c r="AT39" s="282">
        <v>217</v>
      </c>
      <c r="AU39" s="281">
        <v>3413</v>
      </c>
      <c r="AV39" s="282">
        <v>229</v>
      </c>
      <c r="AW39" s="281">
        <v>3534</v>
      </c>
      <c r="AX39" s="282">
        <v>232</v>
      </c>
      <c r="AY39" s="281">
        <v>3674</v>
      </c>
      <c r="AZ39" s="282">
        <v>237</v>
      </c>
      <c r="BA39" s="281">
        <v>3780</v>
      </c>
      <c r="BB39" s="282">
        <v>247</v>
      </c>
      <c r="BC39" s="281">
        <v>3949</v>
      </c>
      <c r="BD39" s="282">
        <v>257</v>
      </c>
      <c r="BE39" s="281">
        <v>4076</v>
      </c>
      <c r="BF39" s="282">
        <v>263</v>
      </c>
      <c r="BG39" s="281">
        <v>4236</v>
      </c>
      <c r="BH39" s="282">
        <v>278</v>
      </c>
      <c r="BI39" s="281">
        <v>4370</v>
      </c>
      <c r="BJ39" s="282">
        <v>295</v>
      </c>
      <c r="BK39" s="281">
        <v>4507</v>
      </c>
      <c r="BL39" s="282">
        <v>303</v>
      </c>
      <c r="BM39" s="281">
        <v>4664</v>
      </c>
      <c r="BN39" s="282">
        <v>312</v>
      </c>
      <c r="BO39" s="281">
        <v>4803</v>
      </c>
      <c r="BP39" s="282">
        <v>322</v>
      </c>
      <c r="BQ39" s="281">
        <v>4968</v>
      </c>
      <c r="BR39" s="282">
        <v>325</v>
      </c>
      <c r="BS39" s="281">
        <v>5120</v>
      </c>
      <c r="BT39" s="282">
        <v>336</v>
      </c>
      <c r="BU39" s="281">
        <v>5243</v>
      </c>
      <c r="BV39" s="282">
        <v>355</v>
      </c>
      <c r="BW39" s="281">
        <v>5399</v>
      </c>
      <c r="BX39" s="282">
        <v>358</v>
      </c>
      <c r="BY39" s="281">
        <v>5553</v>
      </c>
      <c r="BZ39" s="282">
        <v>370</v>
      </c>
      <c r="CA39" s="281">
        <v>5682</v>
      </c>
      <c r="CB39" s="282">
        <v>378</v>
      </c>
      <c r="CC39" s="281">
        <v>5855</v>
      </c>
      <c r="CD39" s="282">
        <v>388</v>
      </c>
      <c r="CE39" s="281">
        <v>5988</v>
      </c>
      <c r="CF39" s="282">
        <v>403</v>
      </c>
      <c r="CG39" s="281">
        <v>6145</v>
      </c>
      <c r="CH39" s="282">
        <v>413</v>
      </c>
      <c r="CI39" s="281">
        <v>6312</v>
      </c>
      <c r="CJ39" s="282">
        <v>418</v>
      </c>
      <c r="CK39" s="281">
        <v>6506</v>
      </c>
      <c r="CL39" s="282">
        <v>427</v>
      </c>
      <c r="CM39" s="281">
        <v>6703</v>
      </c>
      <c r="CN39" s="282">
        <v>427</v>
      </c>
      <c r="CO39" s="281">
        <v>6868</v>
      </c>
      <c r="CP39" s="282">
        <v>437</v>
      </c>
      <c r="CQ39" s="281">
        <v>7066</v>
      </c>
      <c r="CR39" s="282">
        <v>449</v>
      </c>
      <c r="CS39" s="281">
        <v>7275</v>
      </c>
      <c r="CT39" s="282">
        <v>454</v>
      </c>
      <c r="CU39" s="281">
        <v>7477</v>
      </c>
      <c r="CV39" s="282">
        <v>464</v>
      </c>
      <c r="CW39" s="281">
        <v>7687</v>
      </c>
      <c r="CX39" s="282">
        <v>475</v>
      </c>
      <c r="CY39" s="281">
        <v>7878</v>
      </c>
      <c r="CZ39" s="282">
        <v>487</v>
      </c>
      <c r="DA39" s="281">
        <v>8098</v>
      </c>
      <c r="DB39" s="282">
        <v>496</v>
      </c>
      <c r="DC39" s="281">
        <v>8128</v>
      </c>
      <c r="DD39" s="282">
        <v>498</v>
      </c>
      <c r="DE39" s="281">
        <v>8184</v>
      </c>
      <c r="DF39" s="282">
        <v>504</v>
      </c>
      <c r="DG39" s="281">
        <v>8314</v>
      </c>
      <c r="DH39" s="282">
        <v>512</v>
      </c>
      <c r="DI39" s="281">
        <v>8443</v>
      </c>
      <c r="DJ39" s="282">
        <v>519</v>
      </c>
      <c r="DK39" s="281">
        <v>8576</v>
      </c>
      <c r="DL39" s="282">
        <v>527</v>
      </c>
      <c r="DM39" s="281"/>
      <c r="DN39" s="282"/>
      <c r="DO39" s="281"/>
      <c r="DP39" s="283"/>
      <c r="DQ39" s="91"/>
    </row>
    <row r="40" spans="1:121" s="155" customFormat="1" x14ac:dyDescent="0.2">
      <c r="A40" s="285">
        <v>34</v>
      </c>
      <c r="B40" s="280" t="s">
        <v>34</v>
      </c>
      <c r="C40" s="281"/>
      <c r="D40" s="282"/>
      <c r="E40" s="281"/>
      <c r="F40" s="282"/>
      <c r="G40" s="281">
        <v>111137</v>
      </c>
      <c r="H40" s="282">
        <v>14294</v>
      </c>
      <c r="I40" s="281">
        <v>200187</v>
      </c>
      <c r="J40" s="282">
        <v>24656</v>
      </c>
      <c r="K40" s="281">
        <v>285346</v>
      </c>
      <c r="L40" s="282">
        <v>35667</v>
      </c>
      <c r="M40" s="281">
        <v>365172</v>
      </c>
      <c r="N40" s="282">
        <v>46581</v>
      </c>
      <c r="O40" s="281">
        <v>433766</v>
      </c>
      <c r="P40" s="282">
        <v>61668</v>
      </c>
      <c r="Q40" s="281">
        <v>465963</v>
      </c>
      <c r="R40" s="282">
        <v>66655</v>
      </c>
      <c r="S40" s="281">
        <v>501015</v>
      </c>
      <c r="T40" s="282">
        <v>72296</v>
      </c>
      <c r="U40" s="281">
        <v>528450</v>
      </c>
      <c r="V40" s="282">
        <v>78682</v>
      </c>
      <c r="W40" s="281">
        <v>563644</v>
      </c>
      <c r="X40" s="282">
        <v>83954</v>
      </c>
      <c r="Y40" s="281">
        <v>581270</v>
      </c>
      <c r="Z40" s="282">
        <v>89599</v>
      </c>
      <c r="AA40" s="281">
        <v>609499</v>
      </c>
      <c r="AB40" s="282">
        <v>95471</v>
      </c>
      <c r="AC40" s="281">
        <v>634527</v>
      </c>
      <c r="AD40" s="282">
        <v>101451</v>
      </c>
      <c r="AE40" s="281">
        <v>656953</v>
      </c>
      <c r="AF40" s="282">
        <v>107301</v>
      </c>
      <c r="AG40" s="281">
        <v>679060</v>
      </c>
      <c r="AH40" s="282">
        <v>111616</v>
      </c>
      <c r="AI40" s="281">
        <v>707442</v>
      </c>
      <c r="AJ40" s="282">
        <v>117482</v>
      </c>
      <c r="AK40" s="281">
        <v>730295</v>
      </c>
      <c r="AL40" s="282">
        <v>122960</v>
      </c>
      <c r="AM40" s="281">
        <v>750149</v>
      </c>
      <c r="AN40" s="282">
        <v>127854</v>
      </c>
      <c r="AO40" s="281">
        <v>772007</v>
      </c>
      <c r="AP40" s="282">
        <v>132673</v>
      </c>
      <c r="AQ40" s="281">
        <v>793742</v>
      </c>
      <c r="AR40" s="282">
        <v>137964</v>
      </c>
      <c r="AS40" s="281">
        <v>808188</v>
      </c>
      <c r="AT40" s="282">
        <v>142438</v>
      </c>
      <c r="AU40" s="281">
        <v>831739</v>
      </c>
      <c r="AV40" s="282">
        <v>146942</v>
      </c>
      <c r="AW40" s="281">
        <v>850056</v>
      </c>
      <c r="AX40" s="282">
        <v>150928</v>
      </c>
      <c r="AY40" s="281">
        <v>869171</v>
      </c>
      <c r="AZ40" s="282">
        <v>155619</v>
      </c>
      <c r="BA40" s="281">
        <v>886856</v>
      </c>
      <c r="BB40" s="282">
        <v>160738</v>
      </c>
      <c r="BC40" s="281">
        <v>902588</v>
      </c>
      <c r="BD40" s="282">
        <v>165696</v>
      </c>
      <c r="BE40" s="281">
        <v>919388</v>
      </c>
      <c r="BF40" s="282">
        <v>169675</v>
      </c>
      <c r="BG40" s="281">
        <v>936747</v>
      </c>
      <c r="BH40" s="282">
        <v>176086</v>
      </c>
      <c r="BI40" s="281">
        <v>952754</v>
      </c>
      <c r="BJ40" s="282">
        <v>184713</v>
      </c>
      <c r="BK40" s="281">
        <v>967068</v>
      </c>
      <c r="BL40" s="282">
        <v>189536</v>
      </c>
      <c r="BM40" s="281">
        <v>983776</v>
      </c>
      <c r="BN40" s="282">
        <v>193617</v>
      </c>
      <c r="BO40" s="281">
        <v>998614</v>
      </c>
      <c r="BP40" s="282">
        <v>199275</v>
      </c>
      <c r="BQ40" s="281">
        <v>1012831</v>
      </c>
      <c r="BR40" s="282">
        <v>205068</v>
      </c>
      <c r="BS40" s="281">
        <v>1026754</v>
      </c>
      <c r="BT40" s="282">
        <v>210516</v>
      </c>
      <c r="BU40" s="281">
        <v>1040229</v>
      </c>
      <c r="BV40" s="282">
        <v>215265</v>
      </c>
      <c r="BW40" s="281">
        <v>1054955</v>
      </c>
      <c r="BX40" s="282">
        <v>221094</v>
      </c>
      <c r="BY40" s="281">
        <v>1067854</v>
      </c>
      <c r="BZ40" s="282">
        <v>226728</v>
      </c>
      <c r="CA40" s="281">
        <v>1077127</v>
      </c>
      <c r="CB40" s="282">
        <v>231673</v>
      </c>
      <c r="CC40" s="281">
        <v>1090943</v>
      </c>
      <c r="CD40" s="282">
        <v>236228</v>
      </c>
      <c r="CE40" s="281">
        <v>1102634</v>
      </c>
      <c r="CF40" s="282">
        <v>241441</v>
      </c>
      <c r="CG40" s="281">
        <v>1117363</v>
      </c>
      <c r="CH40" s="282">
        <v>246489</v>
      </c>
      <c r="CI40" s="281">
        <v>1128455</v>
      </c>
      <c r="CJ40" s="282">
        <v>251044</v>
      </c>
      <c r="CK40" s="281">
        <v>1140213</v>
      </c>
      <c r="CL40" s="282">
        <v>255371</v>
      </c>
      <c r="CM40" s="281">
        <v>1152533</v>
      </c>
      <c r="CN40" s="282">
        <v>258519</v>
      </c>
      <c r="CO40" s="281">
        <v>1164938</v>
      </c>
      <c r="CP40" s="282">
        <v>264167</v>
      </c>
      <c r="CQ40" s="281">
        <v>1177262</v>
      </c>
      <c r="CR40" s="282">
        <v>269555</v>
      </c>
      <c r="CS40" s="281">
        <v>1190324</v>
      </c>
      <c r="CT40" s="282">
        <v>274191</v>
      </c>
      <c r="CU40" s="281">
        <v>1204408</v>
      </c>
      <c r="CV40" s="282">
        <v>280240</v>
      </c>
      <c r="CW40" s="281">
        <v>1217705</v>
      </c>
      <c r="CX40" s="282">
        <v>285672</v>
      </c>
      <c r="CY40" s="281">
        <v>1229020</v>
      </c>
      <c r="CZ40" s="282">
        <v>290603</v>
      </c>
      <c r="DA40" s="281">
        <v>1242595</v>
      </c>
      <c r="DB40" s="282">
        <v>296453</v>
      </c>
      <c r="DC40" s="281">
        <v>1246760</v>
      </c>
      <c r="DD40" s="282">
        <v>297941</v>
      </c>
      <c r="DE40" s="281">
        <v>1254243</v>
      </c>
      <c r="DF40" s="282">
        <v>301194</v>
      </c>
      <c r="DG40" s="281">
        <v>1262916</v>
      </c>
      <c r="DH40" s="282">
        <v>304838</v>
      </c>
      <c r="DI40" s="281">
        <v>1272470</v>
      </c>
      <c r="DJ40" s="282">
        <v>307952</v>
      </c>
      <c r="DK40" s="281">
        <v>1283047</v>
      </c>
      <c r="DL40" s="282">
        <v>311821</v>
      </c>
      <c r="DM40" s="281"/>
      <c r="DN40" s="282"/>
      <c r="DO40" s="281"/>
      <c r="DP40" s="283"/>
      <c r="DQ40" s="91"/>
    </row>
    <row r="41" spans="1:121" s="155" customFormat="1" ht="14.25" customHeight="1" x14ac:dyDescent="0.2">
      <c r="A41" s="285">
        <v>35</v>
      </c>
      <c r="B41" s="280" t="s">
        <v>35</v>
      </c>
      <c r="C41" s="281"/>
      <c r="D41" s="282"/>
      <c r="E41" s="281"/>
      <c r="F41" s="282"/>
      <c r="G41" s="281">
        <v>2040</v>
      </c>
      <c r="H41" s="282">
        <v>132</v>
      </c>
      <c r="I41" s="281">
        <v>4157</v>
      </c>
      <c r="J41" s="282">
        <v>239</v>
      </c>
      <c r="K41" s="281">
        <v>6185</v>
      </c>
      <c r="L41" s="282">
        <v>318</v>
      </c>
      <c r="M41" s="281">
        <v>8607</v>
      </c>
      <c r="N41" s="282">
        <v>438</v>
      </c>
      <c r="O41" s="281">
        <v>10859</v>
      </c>
      <c r="P41" s="282">
        <v>665</v>
      </c>
      <c r="Q41" s="281">
        <v>11815</v>
      </c>
      <c r="R41" s="282">
        <v>718</v>
      </c>
      <c r="S41" s="281">
        <v>12941</v>
      </c>
      <c r="T41" s="282">
        <v>787</v>
      </c>
      <c r="U41" s="281">
        <v>14085</v>
      </c>
      <c r="V41" s="282">
        <v>867</v>
      </c>
      <c r="W41" s="281">
        <v>15442</v>
      </c>
      <c r="X41" s="282">
        <v>930</v>
      </c>
      <c r="Y41" s="281">
        <v>16156</v>
      </c>
      <c r="Z41" s="282">
        <v>983</v>
      </c>
      <c r="AA41" s="281">
        <v>17195</v>
      </c>
      <c r="AB41" s="282">
        <v>1049</v>
      </c>
      <c r="AC41" s="281">
        <v>18237</v>
      </c>
      <c r="AD41" s="282">
        <v>1126</v>
      </c>
      <c r="AE41" s="281">
        <v>19335</v>
      </c>
      <c r="AF41" s="282">
        <v>1234</v>
      </c>
      <c r="AG41" s="281">
        <v>20372</v>
      </c>
      <c r="AH41" s="282">
        <v>1305</v>
      </c>
      <c r="AI41" s="281">
        <v>21742</v>
      </c>
      <c r="AJ41" s="282">
        <v>1398</v>
      </c>
      <c r="AK41" s="281">
        <v>22928</v>
      </c>
      <c r="AL41" s="282">
        <v>1509</v>
      </c>
      <c r="AM41" s="281">
        <v>24095</v>
      </c>
      <c r="AN41" s="282">
        <v>1592</v>
      </c>
      <c r="AO41" s="281">
        <v>25318</v>
      </c>
      <c r="AP41" s="282">
        <v>1679</v>
      </c>
      <c r="AQ41" s="281">
        <v>26736</v>
      </c>
      <c r="AR41" s="282">
        <v>1761</v>
      </c>
      <c r="AS41" s="281">
        <v>27606</v>
      </c>
      <c r="AT41" s="282">
        <v>1838</v>
      </c>
      <c r="AU41" s="281">
        <v>29125</v>
      </c>
      <c r="AV41" s="282">
        <v>1918</v>
      </c>
      <c r="AW41" s="281">
        <v>30214</v>
      </c>
      <c r="AX41" s="282">
        <v>1967</v>
      </c>
      <c r="AY41" s="281">
        <v>31482</v>
      </c>
      <c r="AZ41" s="282">
        <v>2050</v>
      </c>
      <c r="BA41" s="281">
        <v>33916</v>
      </c>
      <c r="BB41" s="282">
        <v>2252</v>
      </c>
      <c r="BC41" s="281">
        <v>37050</v>
      </c>
      <c r="BD41" s="282">
        <v>2594</v>
      </c>
      <c r="BE41" s="281">
        <v>39677</v>
      </c>
      <c r="BF41" s="282">
        <v>2912</v>
      </c>
      <c r="BG41" s="281">
        <v>42458</v>
      </c>
      <c r="BH41" s="282">
        <v>3300</v>
      </c>
      <c r="BI41" s="281">
        <v>45221</v>
      </c>
      <c r="BJ41" s="282">
        <v>3896</v>
      </c>
      <c r="BK41" s="281">
        <v>48169</v>
      </c>
      <c r="BL41" s="282">
        <v>4333</v>
      </c>
      <c r="BM41" s="281">
        <v>51397</v>
      </c>
      <c r="BN41" s="282">
        <v>4703</v>
      </c>
      <c r="BO41" s="281">
        <v>54524</v>
      </c>
      <c r="BP41" s="282">
        <v>5179</v>
      </c>
      <c r="BQ41" s="281">
        <v>58133</v>
      </c>
      <c r="BR41" s="282">
        <v>5660</v>
      </c>
      <c r="BS41" s="281">
        <v>61028</v>
      </c>
      <c r="BT41" s="282">
        <v>6119</v>
      </c>
      <c r="BU41" s="281">
        <v>64195</v>
      </c>
      <c r="BV41" s="282">
        <v>6558</v>
      </c>
      <c r="BW41" s="281">
        <v>67688</v>
      </c>
      <c r="BX41" s="282">
        <v>7162</v>
      </c>
      <c r="BY41" s="281">
        <v>70757</v>
      </c>
      <c r="BZ41" s="282">
        <v>7799</v>
      </c>
      <c r="CA41" s="281">
        <v>73180</v>
      </c>
      <c r="CB41" s="282">
        <v>8321</v>
      </c>
      <c r="CC41" s="281">
        <v>76445</v>
      </c>
      <c r="CD41" s="282">
        <v>8795</v>
      </c>
      <c r="CE41" s="281">
        <v>79489</v>
      </c>
      <c r="CF41" s="282">
        <v>9361</v>
      </c>
      <c r="CG41" s="281">
        <v>82988</v>
      </c>
      <c r="CH41" s="282">
        <v>9966</v>
      </c>
      <c r="CI41" s="281">
        <v>86390</v>
      </c>
      <c r="CJ41" s="282">
        <v>10484</v>
      </c>
      <c r="CK41" s="281">
        <v>89830</v>
      </c>
      <c r="CL41" s="282">
        <v>10999</v>
      </c>
      <c r="CM41" s="281">
        <v>93448</v>
      </c>
      <c r="CN41" s="282">
        <v>11429</v>
      </c>
      <c r="CO41" s="281">
        <v>97222</v>
      </c>
      <c r="CP41" s="282">
        <v>12090</v>
      </c>
      <c r="CQ41" s="281">
        <v>101053</v>
      </c>
      <c r="CR41" s="282">
        <v>12771</v>
      </c>
      <c r="CS41" s="281">
        <v>104881</v>
      </c>
      <c r="CT41" s="282">
        <v>13344</v>
      </c>
      <c r="CU41" s="281">
        <v>109366</v>
      </c>
      <c r="CV41" s="282">
        <v>14162</v>
      </c>
      <c r="CW41" s="281">
        <v>113798</v>
      </c>
      <c r="CX41" s="282">
        <v>14949</v>
      </c>
      <c r="CY41" s="281">
        <v>118078</v>
      </c>
      <c r="CZ41" s="282">
        <v>15359</v>
      </c>
      <c r="DA41" s="281">
        <v>121957</v>
      </c>
      <c r="DB41" s="282">
        <v>16286</v>
      </c>
      <c r="DC41" s="281">
        <v>123013</v>
      </c>
      <c r="DD41" s="282">
        <v>16524</v>
      </c>
      <c r="DE41" s="281">
        <v>124841</v>
      </c>
      <c r="DF41" s="282">
        <v>16983</v>
      </c>
      <c r="DG41" s="281">
        <v>127611</v>
      </c>
      <c r="DH41" s="282">
        <v>17730</v>
      </c>
      <c r="DI41" s="281">
        <v>130777</v>
      </c>
      <c r="DJ41" s="282">
        <v>18401</v>
      </c>
      <c r="DK41" s="281">
        <v>134146</v>
      </c>
      <c r="DL41" s="282">
        <v>19174</v>
      </c>
      <c r="DM41" s="281"/>
      <c r="DN41" s="282"/>
      <c r="DO41" s="281"/>
      <c r="DP41" s="283"/>
      <c r="DQ41" s="91"/>
    </row>
    <row r="42" spans="1:121" s="155" customFormat="1" x14ac:dyDescent="0.2">
      <c r="A42" s="285">
        <v>36</v>
      </c>
      <c r="B42" s="280" t="s">
        <v>36</v>
      </c>
      <c r="C42" s="281"/>
      <c r="D42" s="282"/>
      <c r="E42" s="281"/>
      <c r="F42" s="282"/>
      <c r="G42" s="281">
        <v>9753</v>
      </c>
      <c r="H42" s="282">
        <v>34</v>
      </c>
      <c r="I42" s="281">
        <v>25799</v>
      </c>
      <c r="J42" s="282">
        <v>74</v>
      </c>
      <c r="K42" s="281">
        <v>44189</v>
      </c>
      <c r="L42" s="282">
        <v>143</v>
      </c>
      <c r="M42" s="281">
        <v>65629</v>
      </c>
      <c r="N42" s="282">
        <v>197</v>
      </c>
      <c r="O42" s="281">
        <v>98386</v>
      </c>
      <c r="P42" s="282">
        <v>269</v>
      </c>
      <c r="Q42" s="281">
        <v>109014</v>
      </c>
      <c r="R42" s="282">
        <v>300</v>
      </c>
      <c r="S42" s="281">
        <v>120683</v>
      </c>
      <c r="T42" s="282">
        <v>335</v>
      </c>
      <c r="U42" s="281">
        <v>131651</v>
      </c>
      <c r="V42" s="282">
        <v>382</v>
      </c>
      <c r="W42" s="281">
        <v>146825</v>
      </c>
      <c r="X42" s="282">
        <v>427</v>
      </c>
      <c r="Y42" s="281">
        <v>155105</v>
      </c>
      <c r="Z42" s="282">
        <v>490</v>
      </c>
      <c r="AA42" s="281">
        <v>166755</v>
      </c>
      <c r="AB42" s="282">
        <v>534</v>
      </c>
      <c r="AC42" s="281">
        <v>178345</v>
      </c>
      <c r="AD42" s="282">
        <v>580</v>
      </c>
      <c r="AE42" s="281">
        <v>190591</v>
      </c>
      <c r="AF42" s="282">
        <v>618</v>
      </c>
      <c r="AG42" s="281">
        <v>202105</v>
      </c>
      <c r="AH42" s="282">
        <v>669</v>
      </c>
      <c r="AI42" s="281">
        <v>215271</v>
      </c>
      <c r="AJ42" s="282">
        <v>713</v>
      </c>
      <c r="AK42" s="281">
        <v>227328</v>
      </c>
      <c r="AL42" s="282">
        <v>763</v>
      </c>
      <c r="AM42" s="281">
        <v>240010</v>
      </c>
      <c r="AN42" s="282">
        <v>803</v>
      </c>
      <c r="AO42" s="281">
        <v>253331</v>
      </c>
      <c r="AP42" s="282">
        <v>853</v>
      </c>
      <c r="AQ42" s="281">
        <v>266086</v>
      </c>
      <c r="AR42" s="282">
        <v>893</v>
      </c>
      <c r="AS42" s="281">
        <v>274875</v>
      </c>
      <c r="AT42" s="282">
        <v>939</v>
      </c>
      <c r="AU42" s="281">
        <v>291420</v>
      </c>
      <c r="AV42" s="282">
        <v>982</v>
      </c>
      <c r="AW42" s="281">
        <v>303928</v>
      </c>
      <c r="AX42" s="282">
        <v>1024</v>
      </c>
      <c r="AY42" s="281">
        <v>317281</v>
      </c>
      <c r="AZ42" s="282">
        <v>1086</v>
      </c>
      <c r="BA42" s="281">
        <v>329811</v>
      </c>
      <c r="BB42" s="282">
        <v>1134</v>
      </c>
      <c r="BC42" s="281">
        <v>342219</v>
      </c>
      <c r="BD42" s="282">
        <v>1198</v>
      </c>
      <c r="BE42" s="281">
        <v>355321</v>
      </c>
      <c r="BF42" s="282">
        <v>1241</v>
      </c>
      <c r="BG42" s="281">
        <v>368647</v>
      </c>
      <c r="BH42" s="282">
        <v>1279</v>
      </c>
      <c r="BI42" s="281">
        <v>381354</v>
      </c>
      <c r="BJ42" s="282">
        <v>1382</v>
      </c>
      <c r="BK42" s="281">
        <v>394482</v>
      </c>
      <c r="BL42" s="282">
        <v>1444</v>
      </c>
      <c r="BM42" s="281">
        <v>409843</v>
      </c>
      <c r="BN42" s="282">
        <v>1522</v>
      </c>
      <c r="BO42" s="281">
        <v>422835</v>
      </c>
      <c r="BP42" s="282">
        <v>1592</v>
      </c>
      <c r="BQ42" s="281">
        <v>436433</v>
      </c>
      <c r="BR42" s="282">
        <v>1664</v>
      </c>
      <c r="BS42" s="281">
        <v>450628</v>
      </c>
      <c r="BT42" s="282">
        <v>1743</v>
      </c>
      <c r="BU42" s="281">
        <v>465763</v>
      </c>
      <c r="BV42" s="282">
        <v>1824</v>
      </c>
      <c r="BW42" s="281">
        <v>479903</v>
      </c>
      <c r="BX42" s="282">
        <v>1916</v>
      </c>
      <c r="BY42" s="281">
        <v>494494</v>
      </c>
      <c r="BZ42" s="282">
        <v>1999</v>
      </c>
      <c r="CA42" s="281">
        <v>506979</v>
      </c>
      <c r="CB42" s="282">
        <v>2079</v>
      </c>
      <c r="CC42" s="281">
        <v>523430</v>
      </c>
      <c r="CD42" s="282">
        <v>2161</v>
      </c>
      <c r="CE42" s="281">
        <v>536134</v>
      </c>
      <c r="CF42" s="282">
        <v>2257</v>
      </c>
      <c r="CG42" s="281">
        <v>553045</v>
      </c>
      <c r="CH42" s="282">
        <v>2327</v>
      </c>
      <c r="CI42" s="281">
        <v>568546</v>
      </c>
      <c r="CJ42" s="282">
        <v>2419</v>
      </c>
      <c r="CK42" s="281">
        <v>584924</v>
      </c>
      <c r="CL42" s="282">
        <v>2512</v>
      </c>
      <c r="CM42" s="281">
        <v>599838</v>
      </c>
      <c r="CN42" s="282">
        <v>2616</v>
      </c>
      <c r="CO42" s="281">
        <v>615174</v>
      </c>
      <c r="CP42" s="282">
        <v>2721</v>
      </c>
      <c r="CQ42" s="281">
        <v>631352</v>
      </c>
      <c r="CR42" s="282">
        <v>2838</v>
      </c>
      <c r="CS42" s="281">
        <v>648603</v>
      </c>
      <c r="CT42" s="282">
        <v>2933</v>
      </c>
      <c r="CU42" s="281">
        <v>665383</v>
      </c>
      <c r="CV42" s="282">
        <v>3042</v>
      </c>
      <c r="CW42" s="281">
        <v>681647</v>
      </c>
      <c r="CX42" s="282">
        <v>3152</v>
      </c>
      <c r="CY42" s="281">
        <v>697013</v>
      </c>
      <c r="CZ42" s="282">
        <v>3241</v>
      </c>
      <c r="DA42" s="281">
        <v>714201</v>
      </c>
      <c r="DB42" s="282">
        <v>3427</v>
      </c>
      <c r="DC42" s="281">
        <v>720187</v>
      </c>
      <c r="DD42" s="282">
        <v>3478</v>
      </c>
      <c r="DE42" s="281">
        <v>730731</v>
      </c>
      <c r="DF42" s="282">
        <v>3557</v>
      </c>
      <c r="DG42" s="281">
        <v>742934</v>
      </c>
      <c r="DH42" s="282">
        <v>3672</v>
      </c>
      <c r="DI42" s="281">
        <v>755595</v>
      </c>
      <c r="DJ42" s="282">
        <v>3751</v>
      </c>
      <c r="DK42" s="281">
        <v>767594</v>
      </c>
      <c r="DL42" s="282">
        <v>3858</v>
      </c>
      <c r="DM42" s="281"/>
      <c r="DN42" s="282"/>
      <c r="DO42" s="281"/>
      <c r="DP42" s="283"/>
      <c r="DQ42" s="91"/>
    </row>
    <row r="43" spans="1:121" s="155" customFormat="1" x14ac:dyDescent="0.2">
      <c r="A43" s="285">
        <v>37</v>
      </c>
      <c r="B43" s="280" t="s">
        <v>37</v>
      </c>
      <c r="C43" s="281"/>
      <c r="D43" s="282"/>
      <c r="E43" s="281"/>
      <c r="F43" s="282"/>
      <c r="G43" s="281">
        <v>4236</v>
      </c>
      <c r="H43" s="282">
        <v>264</v>
      </c>
      <c r="I43" s="281">
        <v>10033</v>
      </c>
      <c r="J43" s="282">
        <v>500</v>
      </c>
      <c r="K43" s="281">
        <v>16572</v>
      </c>
      <c r="L43" s="282">
        <v>727</v>
      </c>
      <c r="M43" s="281">
        <v>23556</v>
      </c>
      <c r="N43" s="282">
        <v>1012</v>
      </c>
      <c r="O43" s="281">
        <v>31627</v>
      </c>
      <c r="P43" s="282">
        <v>1554</v>
      </c>
      <c r="Q43" s="281">
        <v>35219</v>
      </c>
      <c r="R43" s="282">
        <v>1730</v>
      </c>
      <c r="S43" s="281">
        <v>39196</v>
      </c>
      <c r="T43" s="282">
        <v>1898</v>
      </c>
      <c r="U43" s="281">
        <v>43305</v>
      </c>
      <c r="V43" s="282">
        <v>2109</v>
      </c>
      <c r="W43" s="281">
        <v>49783</v>
      </c>
      <c r="X43" s="282">
        <v>2280</v>
      </c>
      <c r="Y43" s="281">
        <v>52896</v>
      </c>
      <c r="Z43" s="282">
        <v>2498</v>
      </c>
      <c r="AA43" s="281">
        <v>57546</v>
      </c>
      <c r="AB43" s="282">
        <v>2693</v>
      </c>
      <c r="AC43" s="281">
        <v>62653</v>
      </c>
      <c r="AD43" s="282">
        <v>2930</v>
      </c>
      <c r="AE43" s="281">
        <v>68079</v>
      </c>
      <c r="AF43" s="282">
        <v>3159</v>
      </c>
      <c r="AG43" s="281">
        <v>72709</v>
      </c>
      <c r="AH43" s="282">
        <v>3356</v>
      </c>
      <c r="AI43" s="281">
        <v>79446</v>
      </c>
      <c r="AJ43" s="282">
        <v>3615</v>
      </c>
      <c r="AK43" s="281">
        <v>86593</v>
      </c>
      <c r="AL43" s="282">
        <v>3863</v>
      </c>
      <c r="AM43" s="281">
        <v>93116</v>
      </c>
      <c r="AN43" s="282">
        <v>4137</v>
      </c>
      <c r="AO43" s="281">
        <v>99797</v>
      </c>
      <c r="AP43" s="282">
        <v>4398</v>
      </c>
      <c r="AQ43" s="281">
        <v>106884</v>
      </c>
      <c r="AR43" s="282">
        <v>4622</v>
      </c>
      <c r="AS43" s="281">
        <v>111300</v>
      </c>
      <c r="AT43" s="282">
        <v>4804</v>
      </c>
      <c r="AU43" s="281">
        <v>119186</v>
      </c>
      <c r="AV43" s="282">
        <v>5005</v>
      </c>
      <c r="AW43" s="281">
        <v>125571</v>
      </c>
      <c r="AX43" s="282">
        <v>5258</v>
      </c>
      <c r="AY43" s="281">
        <v>131847</v>
      </c>
      <c r="AZ43" s="282">
        <v>5522</v>
      </c>
      <c r="BA43" s="281">
        <v>138028</v>
      </c>
      <c r="BB43" s="282">
        <v>5756</v>
      </c>
      <c r="BC43" s="281">
        <v>144052</v>
      </c>
      <c r="BD43" s="282">
        <v>6013</v>
      </c>
      <c r="BE43" s="281">
        <v>150112</v>
      </c>
      <c r="BF43" s="282">
        <v>6232</v>
      </c>
      <c r="BG43" s="281">
        <v>156778</v>
      </c>
      <c r="BH43" s="282">
        <v>6346</v>
      </c>
      <c r="BI43" s="281">
        <v>164145</v>
      </c>
      <c r="BJ43" s="282">
        <v>6843</v>
      </c>
      <c r="BK43" s="281">
        <v>170514</v>
      </c>
      <c r="BL43" s="282">
        <v>7082</v>
      </c>
      <c r="BM43" s="281">
        <v>178227</v>
      </c>
      <c r="BN43" s="282">
        <v>7320</v>
      </c>
      <c r="BO43" s="281">
        <v>184959</v>
      </c>
      <c r="BP43" s="282">
        <v>7580</v>
      </c>
      <c r="BQ43" s="281">
        <v>192157</v>
      </c>
      <c r="BR43" s="282">
        <v>7860</v>
      </c>
      <c r="BS43" s="281">
        <v>198626</v>
      </c>
      <c r="BT43" s="282">
        <v>8122</v>
      </c>
      <c r="BU43" s="281">
        <v>205643</v>
      </c>
      <c r="BV43" s="282">
        <v>8397</v>
      </c>
      <c r="BW43" s="281">
        <v>212534</v>
      </c>
      <c r="BX43" s="282">
        <v>8704</v>
      </c>
      <c r="BY43" s="281">
        <v>220023</v>
      </c>
      <c r="BZ43" s="282">
        <v>9057</v>
      </c>
      <c r="CA43" s="281">
        <v>226375</v>
      </c>
      <c r="CB43" s="282">
        <v>9347</v>
      </c>
      <c r="CC43" s="281">
        <v>233750</v>
      </c>
      <c r="CD43" s="282">
        <v>9661</v>
      </c>
      <c r="CE43" s="281">
        <v>239743</v>
      </c>
      <c r="CF43" s="282">
        <v>9965</v>
      </c>
      <c r="CG43" s="281">
        <v>250459</v>
      </c>
      <c r="CH43" s="282">
        <v>10320</v>
      </c>
      <c r="CI43" s="281">
        <v>257437</v>
      </c>
      <c r="CJ43" s="282">
        <v>10624</v>
      </c>
      <c r="CK43" s="281">
        <v>264699</v>
      </c>
      <c r="CL43" s="282">
        <v>10958</v>
      </c>
      <c r="CM43" s="281">
        <v>272362</v>
      </c>
      <c r="CN43" s="282">
        <v>11062</v>
      </c>
      <c r="CO43" s="281">
        <v>279997</v>
      </c>
      <c r="CP43" s="282">
        <v>11440</v>
      </c>
      <c r="CQ43" s="281">
        <v>287669</v>
      </c>
      <c r="CR43" s="282">
        <v>11829</v>
      </c>
      <c r="CS43" s="281">
        <v>295491</v>
      </c>
      <c r="CT43" s="282">
        <v>12188</v>
      </c>
      <c r="CU43" s="281">
        <v>303613</v>
      </c>
      <c r="CV43" s="282">
        <v>12610</v>
      </c>
      <c r="CW43" s="281">
        <v>312289</v>
      </c>
      <c r="CX43" s="282">
        <v>13032</v>
      </c>
      <c r="CY43" s="281">
        <v>320745</v>
      </c>
      <c r="CZ43" s="282">
        <v>13377</v>
      </c>
      <c r="DA43" s="281">
        <v>328691</v>
      </c>
      <c r="DB43" s="282">
        <v>13849</v>
      </c>
      <c r="DC43" s="281">
        <v>334358</v>
      </c>
      <c r="DD43" s="282">
        <v>14046</v>
      </c>
      <c r="DE43" s="281">
        <v>341600</v>
      </c>
      <c r="DF43" s="282">
        <v>14392</v>
      </c>
      <c r="DG43" s="281">
        <v>348960</v>
      </c>
      <c r="DH43" s="282">
        <v>14764</v>
      </c>
      <c r="DI43" s="281">
        <v>355879</v>
      </c>
      <c r="DJ43" s="282">
        <v>15047</v>
      </c>
      <c r="DK43" s="281">
        <v>362792</v>
      </c>
      <c r="DL43" s="282">
        <v>15394</v>
      </c>
      <c r="DM43" s="281"/>
      <c r="DN43" s="282"/>
      <c r="DO43" s="281"/>
      <c r="DP43" s="283"/>
      <c r="DQ43" s="91"/>
    </row>
    <row r="44" spans="1:121" s="155" customFormat="1" x14ac:dyDescent="0.2">
      <c r="A44" s="285">
        <v>38</v>
      </c>
      <c r="B44" s="280" t="s">
        <v>38</v>
      </c>
      <c r="C44" s="281"/>
      <c r="D44" s="282"/>
      <c r="E44" s="281"/>
      <c r="F44" s="282"/>
      <c r="G44" s="281">
        <v>25218</v>
      </c>
      <c r="H44" s="282">
        <v>606</v>
      </c>
      <c r="I44" s="281">
        <v>41674</v>
      </c>
      <c r="J44" s="282">
        <v>1029</v>
      </c>
      <c r="K44" s="281">
        <v>56527</v>
      </c>
      <c r="L44" s="282">
        <v>1374</v>
      </c>
      <c r="M44" s="281">
        <v>69951</v>
      </c>
      <c r="N44" s="282">
        <v>1628</v>
      </c>
      <c r="O44" s="281">
        <v>83201</v>
      </c>
      <c r="P44" s="282">
        <v>2251</v>
      </c>
      <c r="Q44" s="281">
        <v>88329</v>
      </c>
      <c r="R44" s="282">
        <v>2391</v>
      </c>
      <c r="S44" s="281">
        <v>94685</v>
      </c>
      <c r="T44" s="282">
        <v>2592</v>
      </c>
      <c r="U44" s="281">
        <v>100473</v>
      </c>
      <c r="V44" s="282">
        <v>2818</v>
      </c>
      <c r="W44" s="281">
        <v>106449</v>
      </c>
      <c r="X44" s="282">
        <v>2981</v>
      </c>
      <c r="Y44" s="281">
        <v>109343</v>
      </c>
      <c r="Z44" s="282">
        <v>3153</v>
      </c>
      <c r="AA44" s="281">
        <v>114178</v>
      </c>
      <c r="AB44" s="282">
        <v>3315</v>
      </c>
      <c r="AC44" s="281">
        <v>119028</v>
      </c>
      <c r="AD44" s="282">
        <v>3550</v>
      </c>
      <c r="AE44" s="281">
        <v>123149</v>
      </c>
      <c r="AF44" s="282">
        <v>3785</v>
      </c>
      <c r="AG44" s="281">
        <v>126744</v>
      </c>
      <c r="AH44" s="282">
        <v>3958</v>
      </c>
      <c r="AI44" s="281">
        <v>131552</v>
      </c>
      <c r="AJ44" s="282">
        <v>4199</v>
      </c>
      <c r="AK44" s="281">
        <v>136042</v>
      </c>
      <c r="AL44" s="282">
        <v>4422</v>
      </c>
      <c r="AM44" s="281">
        <v>139798</v>
      </c>
      <c r="AN44" s="282">
        <v>4614</v>
      </c>
      <c r="AO44" s="281">
        <v>143398</v>
      </c>
      <c r="AP44" s="282">
        <v>4792</v>
      </c>
      <c r="AQ44" s="281">
        <v>147539</v>
      </c>
      <c r="AR44" s="282">
        <v>5003</v>
      </c>
      <c r="AS44" s="281">
        <v>150639</v>
      </c>
      <c r="AT44" s="282">
        <v>5164</v>
      </c>
      <c r="AU44" s="281">
        <v>155701</v>
      </c>
      <c r="AV44" s="282">
        <v>5315</v>
      </c>
      <c r="AW44" s="281">
        <v>158960</v>
      </c>
      <c r="AX44" s="282">
        <v>5448</v>
      </c>
      <c r="AY44" s="281">
        <v>162991</v>
      </c>
      <c r="AZ44" s="282">
        <v>5631</v>
      </c>
      <c r="BA44" s="281">
        <v>167210</v>
      </c>
      <c r="BB44" s="282">
        <v>5855</v>
      </c>
      <c r="BC44" s="281">
        <v>170759</v>
      </c>
      <c r="BD44" s="282">
        <v>6025</v>
      </c>
      <c r="BE44" s="281">
        <v>174100</v>
      </c>
      <c r="BF44" s="282">
        <v>6185</v>
      </c>
      <c r="BG44" s="281">
        <v>178102</v>
      </c>
      <c r="BH44" s="282">
        <v>6405</v>
      </c>
      <c r="BI44" s="281">
        <v>182278</v>
      </c>
      <c r="BJ44" s="282">
        <v>6785</v>
      </c>
      <c r="BK44" s="281">
        <v>186049</v>
      </c>
      <c r="BL44" s="282">
        <v>6982</v>
      </c>
      <c r="BM44" s="281">
        <v>190144</v>
      </c>
      <c r="BN44" s="282">
        <v>7155</v>
      </c>
      <c r="BO44" s="281">
        <v>194607</v>
      </c>
      <c r="BP44" s="282">
        <v>7437</v>
      </c>
      <c r="BQ44" s="281">
        <v>199898</v>
      </c>
      <c r="BR44" s="282">
        <v>7738</v>
      </c>
      <c r="BS44" s="281">
        <v>204769</v>
      </c>
      <c r="BT44" s="282">
        <v>8016</v>
      </c>
      <c r="BU44" s="281">
        <v>208781</v>
      </c>
      <c r="BV44" s="282">
        <v>8206</v>
      </c>
      <c r="BW44" s="281">
        <v>213843</v>
      </c>
      <c r="BX44" s="282">
        <v>8519</v>
      </c>
      <c r="BY44" s="281">
        <v>219418</v>
      </c>
      <c r="BZ44" s="282">
        <v>8844</v>
      </c>
      <c r="CA44" s="281">
        <v>223060</v>
      </c>
      <c r="CB44" s="282">
        <v>9105</v>
      </c>
      <c r="CC44" s="281">
        <v>227595</v>
      </c>
      <c r="CD44" s="282">
        <v>9295</v>
      </c>
      <c r="CE44" s="281">
        <v>231964</v>
      </c>
      <c r="CF44" s="282">
        <v>9581</v>
      </c>
      <c r="CG44" s="281">
        <v>238144</v>
      </c>
      <c r="CH44" s="282">
        <v>9898</v>
      </c>
      <c r="CI44" s="281">
        <v>242724</v>
      </c>
      <c r="CJ44" s="282">
        <v>10141</v>
      </c>
      <c r="CK44" s="281">
        <v>247065</v>
      </c>
      <c r="CL44" s="282">
        <v>10379</v>
      </c>
      <c r="CM44" s="281">
        <v>251974</v>
      </c>
      <c r="CN44" s="282">
        <v>10576</v>
      </c>
      <c r="CO44" s="281">
        <v>257493</v>
      </c>
      <c r="CP44" s="282">
        <v>10936</v>
      </c>
      <c r="CQ44" s="281">
        <v>262239</v>
      </c>
      <c r="CR44" s="282">
        <v>11222</v>
      </c>
      <c r="CS44" s="281">
        <v>266893</v>
      </c>
      <c r="CT44" s="282">
        <v>11473</v>
      </c>
      <c r="CU44" s="281">
        <v>271866</v>
      </c>
      <c r="CV44" s="282">
        <v>11794</v>
      </c>
      <c r="CW44" s="281">
        <v>277277</v>
      </c>
      <c r="CX44" s="282">
        <v>12167</v>
      </c>
      <c r="CY44" s="281">
        <v>280981</v>
      </c>
      <c r="CZ44" s="282">
        <v>12379</v>
      </c>
      <c r="DA44" s="281">
        <v>285128</v>
      </c>
      <c r="DB44" s="282">
        <v>12741</v>
      </c>
      <c r="DC44" s="281">
        <v>286099</v>
      </c>
      <c r="DD44" s="282">
        <v>12805</v>
      </c>
      <c r="DE44" s="281">
        <v>287629</v>
      </c>
      <c r="DF44" s="282">
        <v>12953</v>
      </c>
      <c r="DG44" s="281">
        <v>289498</v>
      </c>
      <c r="DH44" s="282">
        <v>13183</v>
      </c>
      <c r="DI44" s="281">
        <v>291762</v>
      </c>
      <c r="DJ44" s="282">
        <v>13367</v>
      </c>
      <c r="DK44" s="281">
        <v>294307</v>
      </c>
      <c r="DL44" s="282">
        <v>13574</v>
      </c>
      <c r="DM44" s="281"/>
      <c r="DN44" s="282"/>
      <c r="DO44" s="281"/>
      <c r="DP44" s="283"/>
      <c r="DQ44" s="91"/>
    </row>
    <row r="45" spans="1:121" s="155" customFormat="1" x14ac:dyDescent="0.2">
      <c r="A45" s="285">
        <v>39</v>
      </c>
      <c r="B45" s="280" t="s">
        <v>39</v>
      </c>
      <c r="C45" s="281"/>
      <c r="D45" s="282"/>
      <c r="E45" s="281"/>
      <c r="F45" s="282"/>
      <c r="G45" s="281">
        <v>20002</v>
      </c>
      <c r="H45" s="282">
        <v>2096</v>
      </c>
      <c r="I45" s="281">
        <v>36514</v>
      </c>
      <c r="J45" s="282">
        <v>4070</v>
      </c>
      <c r="K45" s="281">
        <v>51237</v>
      </c>
      <c r="L45" s="282">
        <v>5407</v>
      </c>
      <c r="M45" s="281">
        <v>64214</v>
      </c>
      <c r="N45" s="282">
        <v>6587</v>
      </c>
      <c r="O45" s="281">
        <v>78066</v>
      </c>
      <c r="P45" s="282">
        <v>9108</v>
      </c>
      <c r="Q45" s="281">
        <v>82325</v>
      </c>
      <c r="R45" s="282">
        <v>9699</v>
      </c>
      <c r="S45" s="281">
        <v>90071</v>
      </c>
      <c r="T45" s="282">
        <v>10767</v>
      </c>
      <c r="U45" s="281">
        <v>96606</v>
      </c>
      <c r="V45" s="282">
        <v>11594</v>
      </c>
      <c r="W45" s="281">
        <v>105568</v>
      </c>
      <c r="X45" s="282">
        <v>12644</v>
      </c>
      <c r="Y45" s="281">
        <v>109173</v>
      </c>
      <c r="Z45" s="282">
        <v>13454</v>
      </c>
      <c r="AA45" s="281">
        <v>117021</v>
      </c>
      <c r="AB45" s="282">
        <v>14699</v>
      </c>
      <c r="AC45" s="281">
        <v>124203</v>
      </c>
      <c r="AD45" s="282">
        <v>15874</v>
      </c>
      <c r="AE45" s="281">
        <v>130439</v>
      </c>
      <c r="AF45" s="282">
        <v>17087</v>
      </c>
      <c r="AG45" s="281">
        <v>135106</v>
      </c>
      <c r="AH45" s="282">
        <v>17788</v>
      </c>
      <c r="AI45" s="281">
        <v>143665</v>
      </c>
      <c r="AJ45" s="282">
        <v>19369</v>
      </c>
      <c r="AK45" s="281">
        <v>150565</v>
      </c>
      <c r="AL45" s="282">
        <v>20528</v>
      </c>
      <c r="AM45" s="281">
        <v>156537</v>
      </c>
      <c r="AN45" s="282">
        <v>21659</v>
      </c>
      <c r="AO45" s="281">
        <v>161401</v>
      </c>
      <c r="AP45" s="282">
        <v>22457</v>
      </c>
      <c r="AQ45" s="281">
        <v>168761</v>
      </c>
      <c r="AR45" s="282">
        <v>23735</v>
      </c>
      <c r="AS45" s="281">
        <v>173725</v>
      </c>
      <c r="AT45" s="282">
        <v>24576</v>
      </c>
      <c r="AU45" s="281">
        <v>181261</v>
      </c>
      <c r="AV45" s="282">
        <v>25425</v>
      </c>
      <c r="AW45" s="281">
        <v>185388</v>
      </c>
      <c r="AX45" s="282">
        <v>26102</v>
      </c>
      <c r="AY45" s="281">
        <v>192091</v>
      </c>
      <c r="AZ45" s="282">
        <v>27389</v>
      </c>
      <c r="BA45" s="281">
        <v>199289</v>
      </c>
      <c r="BB45" s="282">
        <v>28606</v>
      </c>
      <c r="BC45" s="281">
        <v>205376</v>
      </c>
      <c r="BD45" s="282">
        <v>29716</v>
      </c>
      <c r="BE45" s="281">
        <v>209770</v>
      </c>
      <c r="BF45" s="282">
        <v>30496</v>
      </c>
      <c r="BG45" s="281">
        <v>216673</v>
      </c>
      <c r="BH45" s="282">
        <v>32215</v>
      </c>
      <c r="BI45" s="281">
        <v>223979</v>
      </c>
      <c r="BJ45" s="282">
        <v>34481</v>
      </c>
      <c r="BK45" s="281">
        <v>230331</v>
      </c>
      <c r="BL45" s="282">
        <v>36311</v>
      </c>
      <c r="BM45" s="281">
        <v>235642</v>
      </c>
      <c r="BN45" s="282">
        <v>37493</v>
      </c>
      <c r="BO45" s="281">
        <v>243397</v>
      </c>
      <c r="BP45" s="282">
        <v>39957</v>
      </c>
      <c r="BQ45" s="281">
        <v>252706</v>
      </c>
      <c r="BR45" s="282">
        <v>42224</v>
      </c>
      <c r="BS45" s="281">
        <v>260856</v>
      </c>
      <c r="BT45" s="282">
        <v>44336</v>
      </c>
      <c r="BU45" s="281">
        <v>266377</v>
      </c>
      <c r="BV45" s="282">
        <v>45827</v>
      </c>
      <c r="BW45" s="281">
        <v>274511</v>
      </c>
      <c r="BX45" s="282">
        <v>48484</v>
      </c>
      <c r="BY45" s="281">
        <v>284190</v>
      </c>
      <c r="BZ45" s="282">
        <v>51217</v>
      </c>
      <c r="CA45" s="281">
        <v>290185</v>
      </c>
      <c r="CB45" s="282">
        <v>53351</v>
      </c>
      <c r="CC45" s="281">
        <v>295393</v>
      </c>
      <c r="CD45" s="282">
        <v>54762</v>
      </c>
      <c r="CE45" s="281">
        <v>302471</v>
      </c>
      <c r="CF45" s="282">
        <v>57526</v>
      </c>
      <c r="CG45" s="281">
        <v>312245</v>
      </c>
      <c r="CH45" s="282">
        <v>59997</v>
      </c>
      <c r="CI45" s="281">
        <v>319501</v>
      </c>
      <c r="CJ45" s="282">
        <v>61952</v>
      </c>
      <c r="CK45" s="281">
        <v>324642</v>
      </c>
      <c r="CL45" s="282">
        <v>63571</v>
      </c>
      <c r="CM45" s="281">
        <v>332816</v>
      </c>
      <c r="CN45" s="282">
        <v>66722</v>
      </c>
      <c r="CO45" s="281">
        <v>342053</v>
      </c>
      <c r="CP45" s="282">
        <v>69565</v>
      </c>
      <c r="CQ45" s="281">
        <v>350068</v>
      </c>
      <c r="CR45" s="282">
        <v>71950</v>
      </c>
      <c r="CS45" s="281">
        <v>355600</v>
      </c>
      <c r="CT45" s="282">
        <v>73587</v>
      </c>
      <c r="CU45" s="281">
        <v>364333</v>
      </c>
      <c r="CV45" s="282">
        <v>76552</v>
      </c>
      <c r="CW45" s="281">
        <v>374071</v>
      </c>
      <c r="CX45" s="282">
        <v>79513</v>
      </c>
      <c r="CY45" s="281">
        <v>381016</v>
      </c>
      <c r="CZ45" s="282">
        <v>81542</v>
      </c>
      <c r="DA45" s="281">
        <v>385881</v>
      </c>
      <c r="DB45" s="282">
        <v>83129</v>
      </c>
      <c r="DC45" s="281">
        <v>386721</v>
      </c>
      <c r="DD45" s="282">
        <v>83348</v>
      </c>
      <c r="DE45" s="281">
        <v>387356</v>
      </c>
      <c r="DF45" s="282">
        <v>83632</v>
      </c>
      <c r="DG45" s="281">
        <v>388201</v>
      </c>
      <c r="DH45" s="282">
        <v>83959</v>
      </c>
      <c r="DI45" s="281">
        <v>389221</v>
      </c>
      <c r="DJ45" s="282">
        <v>84210</v>
      </c>
      <c r="DK45" s="281">
        <v>390530</v>
      </c>
      <c r="DL45" s="282">
        <v>84532</v>
      </c>
      <c r="DM45" s="281"/>
      <c r="DN45" s="282"/>
      <c r="DO45" s="281"/>
      <c r="DP45" s="283"/>
      <c r="DQ45" s="91"/>
    </row>
    <row r="46" spans="1:121" s="155" customFormat="1" ht="14.25" customHeight="1" x14ac:dyDescent="0.2">
      <c r="A46" s="285">
        <v>40</v>
      </c>
      <c r="B46" s="280" t="s">
        <v>40</v>
      </c>
      <c r="C46" s="281"/>
      <c r="D46" s="282"/>
      <c r="E46" s="281"/>
      <c r="F46" s="282"/>
      <c r="G46" s="281">
        <v>1133</v>
      </c>
      <c r="H46" s="282">
        <v>65</v>
      </c>
      <c r="I46" s="281">
        <v>2478</v>
      </c>
      <c r="J46" s="282">
        <v>168</v>
      </c>
      <c r="K46" s="281">
        <v>3654</v>
      </c>
      <c r="L46" s="282">
        <v>229</v>
      </c>
      <c r="M46" s="281">
        <v>5022</v>
      </c>
      <c r="N46" s="282">
        <v>294</v>
      </c>
      <c r="O46" s="281">
        <v>6436</v>
      </c>
      <c r="P46" s="282">
        <v>481</v>
      </c>
      <c r="Q46" s="281">
        <v>7123</v>
      </c>
      <c r="R46" s="282">
        <v>550</v>
      </c>
      <c r="S46" s="281">
        <v>7841</v>
      </c>
      <c r="T46" s="282">
        <v>604</v>
      </c>
      <c r="U46" s="281">
        <v>8493</v>
      </c>
      <c r="V46" s="282">
        <v>671</v>
      </c>
      <c r="W46" s="281">
        <v>9337</v>
      </c>
      <c r="X46" s="282">
        <v>744</v>
      </c>
      <c r="Y46" s="281">
        <v>9810</v>
      </c>
      <c r="Z46" s="282">
        <v>848</v>
      </c>
      <c r="AA46" s="281">
        <v>10504</v>
      </c>
      <c r="AB46" s="282">
        <v>915</v>
      </c>
      <c r="AC46" s="281">
        <v>11211</v>
      </c>
      <c r="AD46" s="282">
        <v>972</v>
      </c>
      <c r="AE46" s="281">
        <v>11933</v>
      </c>
      <c r="AF46" s="282">
        <v>1048</v>
      </c>
      <c r="AG46" s="281">
        <v>12502</v>
      </c>
      <c r="AH46" s="282">
        <v>1123</v>
      </c>
      <c r="AI46" s="281">
        <v>13268</v>
      </c>
      <c r="AJ46" s="282">
        <v>1236</v>
      </c>
      <c r="AK46" s="281">
        <v>13949</v>
      </c>
      <c r="AL46" s="282">
        <v>1327</v>
      </c>
      <c r="AM46" s="281">
        <v>14602</v>
      </c>
      <c r="AN46" s="282">
        <v>1416</v>
      </c>
      <c r="AO46" s="281">
        <v>15260</v>
      </c>
      <c r="AP46" s="282">
        <v>1518</v>
      </c>
      <c r="AQ46" s="281">
        <v>15960</v>
      </c>
      <c r="AR46" s="282">
        <v>1628</v>
      </c>
      <c r="AS46" s="281">
        <v>16444</v>
      </c>
      <c r="AT46" s="282">
        <v>1694</v>
      </c>
      <c r="AU46" s="281">
        <v>17180</v>
      </c>
      <c r="AV46" s="282">
        <v>1757</v>
      </c>
      <c r="AW46" s="281">
        <v>17867</v>
      </c>
      <c r="AX46" s="282">
        <v>1817</v>
      </c>
      <c r="AY46" s="281">
        <v>18517</v>
      </c>
      <c r="AZ46" s="282">
        <v>1898</v>
      </c>
      <c r="BA46" s="281">
        <v>19147</v>
      </c>
      <c r="BB46" s="282">
        <v>1973</v>
      </c>
      <c r="BC46" s="281">
        <v>19795</v>
      </c>
      <c r="BD46" s="282">
        <v>2055</v>
      </c>
      <c r="BE46" s="281">
        <v>20471</v>
      </c>
      <c r="BF46" s="282">
        <v>2127</v>
      </c>
      <c r="BG46" s="281">
        <v>21109</v>
      </c>
      <c r="BH46" s="282">
        <v>2189</v>
      </c>
      <c r="BI46" s="281">
        <v>21723</v>
      </c>
      <c r="BJ46" s="282">
        <v>2295</v>
      </c>
      <c r="BK46" s="281">
        <v>22299</v>
      </c>
      <c r="BL46" s="282">
        <v>2379</v>
      </c>
      <c r="BM46" s="281">
        <v>22931</v>
      </c>
      <c r="BN46" s="282">
        <v>2473</v>
      </c>
      <c r="BO46" s="281">
        <v>23517</v>
      </c>
      <c r="BP46" s="282">
        <v>2558</v>
      </c>
      <c r="BQ46" s="281">
        <v>24144</v>
      </c>
      <c r="BR46" s="282">
        <v>2638</v>
      </c>
      <c r="BS46" s="281">
        <v>24739</v>
      </c>
      <c r="BT46" s="282">
        <v>2725</v>
      </c>
      <c r="BU46" s="281">
        <v>25373</v>
      </c>
      <c r="BV46" s="282">
        <v>2817</v>
      </c>
      <c r="BW46" s="281">
        <v>25968</v>
      </c>
      <c r="BX46" s="282">
        <v>2927</v>
      </c>
      <c r="BY46" s="281">
        <v>26574</v>
      </c>
      <c r="BZ46" s="282">
        <v>3021</v>
      </c>
      <c r="CA46" s="281">
        <v>27152</v>
      </c>
      <c r="CB46" s="282">
        <v>3094</v>
      </c>
      <c r="CC46" s="281">
        <v>27722</v>
      </c>
      <c r="CD46" s="282">
        <v>3143</v>
      </c>
      <c r="CE46" s="281">
        <v>28232</v>
      </c>
      <c r="CF46" s="282">
        <v>3214</v>
      </c>
      <c r="CG46" s="281" t="str">
        <f>CONCATENATE(TEXT(27137,"#.###"), " (***)")</f>
        <v>27.137 (***)</v>
      </c>
      <c r="CH46" s="282">
        <v>3275</v>
      </c>
      <c r="CI46" s="281" t="str">
        <f>CONCATENATE(TEXT(27695,"#.###"), " (***)")</f>
        <v>27.695 (***)</v>
      </c>
      <c r="CJ46" s="282">
        <v>3363</v>
      </c>
      <c r="CK46" s="281">
        <v>28268</v>
      </c>
      <c r="CL46" s="282">
        <v>3437</v>
      </c>
      <c r="CM46" s="281">
        <v>28782</v>
      </c>
      <c r="CN46" s="282">
        <v>3459</v>
      </c>
      <c r="CO46" s="281">
        <v>29371</v>
      </c>
      <c r="CP46" s="282">
        <v>3534</v>
      </c>
      <c r="CQ46" s="281">
        <v>29934</v>
      </c>
      <c r="CR46" s="282">
        <v>3640</v>
      </c>
      <c r="CS46" s="281">
        <v>30562</v>
      </c>
      <c r="CT46" s="282">
        <v>3708</v>
      </c>
      <c r="CU46" s="281">
        <v>31130</v>
      </c>
      <c r="CV46" s="282">
        <v>3773</v>
      </c>
      <c r="CW46" s="281">
        <v>31711</v>
      </c>
      <c r="CX46" s="282">
        <v>3851</v>
      </c>
      <c r="CY46" s="281">
        <v>32323</v>
      </c>
      <c r="CZ46" s="282">
        <v>3900</v>
      </c>
      <c r="DA46" s="281">
        <v>32886</v>
      </c>
      <c r="DB46" s="282">
        <v>3962</v>
      </c>
      <c r="DC46" s="281">
        <v>33428</v>
      </c>
      <c r="DD46" s="282">
        <v>4025</v>
      </c>
      <c r="DE46" s="281">
        <v>34019</v>
      </c>
      <c r="DF46" s="282">
        <v>4091</v>
      </c>
      <c r="DG46" s="281">
        <v>34502</v>
      </c>
      <c r="DH46" s="282">
        <v>4140</v>
      </c>
      <c r="DI46" s="281">
        <v>35030</v>
      </c>
      <c r="DJ46" s="282">
        <v>4188</v>
      </c>
      <c r="DK46" s="281">
        <v>35629</v>
      </c>
      <c r="DL46" s="282">
        <v>4242</v>
      </c>
      <c r="DM46" s="281"/>
      <c r="DN46" s="282"/>
      <c r="DO46" s="281"/>
      <c r="DP46" s="283"/>
      <c r="DQ46" s="91"/>
    </row>
    <row r="47" spans="1:121" s="155" customFormat="1" ht="14.25" customHeight="1" x14ac:dyDescent="0.2">
      <c r="A47" s="285">
        <v>41</v>
      </c>
      <c r="B47" s="280" t="s">
        <v>41</v>
      </c>
      <c r="C47" s="281"/>
      <c r="D47" s="282"/>
      <c r="E47" s="281"/>
      <c r="F47" s="282"/>
      <c r="G47" s="281"/>
      <c r="H47" s="282"/>
      <c r="I47" s="281"/>
      <c r="J47" s="282"/>
      <c r="K47" s="281">
        <v>14400</v>
      </c>
      <c r="L47" s="282">
        <v>627</v>
      </c>
      <c r="M47" s="281">
        <v>35944</v>
      </c>
      <c r="N47" s="282">
        <v>1234</v>
      </c>
      <c r="O47" s="281">
        <v>58383</v>
      </c>
      <c r="P47" s="282">
        <v>2103</v>
      </c>
      <c r="Q47" s="281">
        <v>70818</v>
      </c>
      <c r="R47" s="282">
        <v>2370</v>
      </c>
      <c r="S47" s="281">
        <v>85097</v>
      </c>
      <c r="T47" s="282">
        <v>2681</v>
      </c>
      <c r="U47" s="281">
        <v>96669</v>
      </c>
      <c r="V47" s="282">
        <v>3001</v>
      </c>
      <c r="W47" s="281">
        <v>113081</v>
      </c>
      <c r="X47" s="282">
        <v>3325</v>
      </c>
      <c r="Y47" s="281">
        <v>122104</v>
      </c>
      <c r="Z47" s="282">
        <v>3668</v>
      </c>
      <c r="AA47" s="281">
        <v>136965</v>
      </c>
      <c r="AB47" s="282">
        <v>4014</v>
      </c>
      <c r="AC47" s="281">
        <v>150446</v>
      </c>
      <c r="AD47" s="282">
        <v>4454</v>
      </c>
      <c r="AE47" s="281">
        <v>164996</v>
      </c>
      <c r="AF47" s="282">
        <v>4934</v>
      </c>
      <c r="AG47" s="281">
        <v>179918</v>
      </c>
      <c r="AH47" s="282">
        <v>5316</v>
      </c>
      <c r="AI47" s="281">
        <v>197698</v>
      </c>
      <c r="AJ47" s="282">
        <v>5880</v>
      </c>
      <c r="AK47" s="281">
        <v>212629</v>
      </c>
      <c r="AL47" s="282">
        <v>6332</v>
      </c>
      <c r="AM47" s="281">
        <v>227141</v>
      </c>
      <c r="AN47" s="282">
        <v>6787</v>
      </c>
      <c r="AO47" s="281">
        <v>244471</v>
      </c>
      <c r="AP47" s="282">
        <v>7258</v>
      </c>
      <c r="AQ47" s="281">
        <v>260837</v>
      </c>
      <c r="AR47" s="282">
        <v>7743</v>
      </c>
      <c r="AS47" s="281">
        <v>270940</v>
      </c>
      <c r="AT47" s="282">
        <v>8196</v>
      </c>
      <c r="AU47" s="281">
        <v>289365</v>
      </c>
      <c r="AV47" s="282">
        <v>8682</v>
      </c>
      <c r="AW47" s="281">
        <v>304710</v>
      </c>
      <c r="AX47" s="282">
        <v>9117</v>
      </c>
      <c r="AY47" s="281">
        <v>320598</v>
      </c>
      <c r="AZ47" s="282">
        <v>9684</v>
      </c>
      <c r="BA47" s="281">
        <v>335209</v>
      </c>
      <c r="BB47" s="282">
        <v>10229</v>
      </c>
      <c r="BC47" s="281">
        <v>350049</v>
      </c>
      <c r="BD47" s="282">
        <v>10862</v>
      </c>
      <c r="BE47" s="281">
        <v>367397</v>
      </c>
      <c r="BF47" s="282">
        <v>11489</v>
      </c>
      <c r="BG47" s="281">
        <v>384476</v>
      </c>
      <c r="BH47" s="282">
        <v>12194</v>
      </c>
      <c r="BI47" s="281">
        <v>399304</v>
      </c>
      <c r="BJ47" s="282">
        <v>13128</v>
      </c>
      <c r="BK47" s="281">
        <v>414011</v>
      </c>
      <c r="BL47" s="282">
        <v>13751</v>
      </c>
      <c r="BM47" s="281">
        <v>432029</v>
      </c>
      <c r="BN47" s="282">
        <v>14420</v>
      </c>
      <c r="BO47" s="281">
        <v>447414</v>
      </c>
      <c r="BP47" s="282">
        <v>15095</v>
      </c>
      <c r="BQ47" s="281">
        <v>462843</v>
      </c>
      <c r="BR47" s="282">
        <v>15815</v>
      </c>
      <c r="BS47" s="281">
        <v>478437</v>
      </c>
      <c r="BT47" s="282">
        <v>16559</v>
      </c>
      <c r="BU47" s="281">
        <v>494691</v>
      </c>
      <c r="BV47" s="282">
        <v>17323</v>
      </c>
      <c r="BW47" s="281">
        <v>511268</v>
      </c>
      <c r="BX47" s="282">
        <v>18135</v>
      </c>
      <c r="BY47" s="281">
        <v>527448</v>
      </c>
      <c r="BZ47" s="282">
        <v>18943</v>
      </c>
      <c r="CA47" s="281">
        <v>540041</v>
      </c>
      <c r="CB47" s="282">
        <v>19674</v>
      </c>
      <c r="CC47" s="281">
        <v>558773</v>
      </c>
      <c r="CD47" s="282">
        <v>20310</v>
      </c>
      <c r="CE47" s="281">
        <v>574230</v>
      </c>
      <c r="CF47" s="282">
        <v>20968</v>
      </c>
      <c r="CG47" s="281">
        <v>591841</v>
      </c>
      <c r="CH47" s="282">
        <v>21685</v>
      </c>
      <c r="CI47" s="281">
        <v>608349</v>
      </c>
      <c r="CJ47" s="282">
        <v>22430</v>
      </c>
      <c r="CK47" s="281">
        <v>626927</v>
      </c>
      <c r="CL47" s="282">
        <v>23178</v>
      </c>
      <c r="CM47" s="281">
        <v>645011</v>
      </c>
      <c r="CN47" s="282">
        <v>23935</v>
      </c>
      <c r="CO47" s="281">
        <v>661452</v>
      </c>
      <c r="CP47" s="282">
        <v>24802</v>
      </c>
      <c r="CQ47" s="281">
        <v>679423</v>
      </c>
      <c r="CR47" s="282">
        <v>25620</v>
      </c>
      <c r="CS47" s="281">
        <v>699489</v>
      </c>
      <c r="CT47" s="282">
        <v>26478</v>
      </c>
      <c r="CU47" s="281">
        <v>718759</v>
      </c>
      <c r="CV47" s="282">
        <v>27373</v>
      </c>
      <c r="CW47" s="281">
        <v>736823</v>
      </c>
      <c r="CX47" s="282">
        <v>28279</v>
      </c>
      <c r="CY47" s="281">
        <v>752021</v>
      </c>
      <c r="CZ47" s="282">
        <v>28850</v>
      </c>
      <c r="DA47" s="281">
        <v>772487</v>
      </c>
      <c r="DB47" s="282">
        <v>30063</v>
      </c>
      <c r="DC47" s="281">
        <v>775165</v>
      </c>
      <c r="DD47" s="282">
        <v>30205</v>
      </c>
      <c r="DE47" s="281">
        <v>781165</v>
      </c>
      <c r="DF47" s="282">
        <v>30570</v>
      </c>
      <c r="DG47" s="281">
        <v>790681</v>
      </c>
      <c r="DH47" s="282">
        <v>31169</v>
      </c>
      <c r="DI47" s="281">
        <v>801962</v>
      </c>
      <c r="DJ47" s="282">
        <v>31724</v>
      </c>
      <c r="DK47" s="281">
        <v>813095</v>
      </c>
      <c r="DL47" s="282">
        <v>32205</v>
      </c>
      <c r="DM47" s="281"/>
      <c r="DN47" s="282"/>
      <c r="DO47" s="281"/>
      <c r="DP47" s="283"/>
      <c r="DQ47" s="91"/>
    </row>
    <row r="48" spans="1:121" s="155" customFormat="1" x14ac:dyDescent="0.2">
      <c r="A48" s="285">
        <v>42</v>
      </c>
      <c r="B48" s="280" t="s">
        <v>42</v>
      </c>
      <c r="C48" s="281"/>
      <c r="D48" s="282"/>
      <c r="E48" s="281"/>
      <c r="F48" s="282"/>
      <c r="G48" s="281"/>
      <c r="H48" s="282"/>
      <c r="I48" s="281"/>
      <c r="J48" s="282"/>
      <c r="K48" s="281">
        <v>267</v>
      </c>
      <c r="L48" s="282">
        <v>24</v>
      </c>
      <c r="M48" s="281">
        <v>649</v>
      </c>
      <c r="N48" s="282">
        <v>74</v>
      </c>
      <c r="O48" s="281">
        <v>1154</v>
      </c>
      <c r="P48" s="282">
        <v>138</v>
      </c>
      <c r="Q48" s="281">
        <v>1341</v>
      </c>
      <c r="R48" s="282">
        <v>156</v>
      </c>
      <c r="S48" s="281">
        <v>1521</v>
      </c>
      <c r="T48" s="282">
        <v>174</v>
      </c>
      <c r="U48" s="281">
        <v>1704</v>
      </c>
      <c r="V48" s="282">
        <v>203</v>
      </c>
      <c r="W48" s="281">
        <v>1934</v>
      </c>
      <c r="X48" s="282">
        <v>225</v>
      </c>
      <c r="Y48" s="281">
        <v>2050</v>
      </c>
      <c r="Z48" s="282">
        <v>247</v>
      </c>
      <c r="AA48" s="281">
        <v>2230</v>
      </c>
      <c r="AB48" s="282">
        <v>261</v>
      </c>
      <c r="AC48" s="281">
        <v>2423</v>
      </c>
      <c r="AD48" s="282">
        <v>286</v>
      </c>
      <c r="AE48" s="281">
        <v>2631</v>
      </c>
      <c r="AF48" s="282">
        <v>311</v>
      </c>
      <c r="AG48" s="281">
        <v>2793</v>
      </c>
      <c r="AH48" s="282">
        <v>329</v>
      </c>
      <c r="AI48" s="281">
        <v>3009</v>
      </c>
      <c r="AJ48" s="282">
        <v>352</v>
      </c>
      <c r="AK48" s="281">
        <v>3220</v>
      </c>
      <c r="AL48" s="282">
        <v>383</v>
      </c>
      <c r="AM48" s="281">
        <v>3408</v>
      </c>
      <c r="AN48" s="282">
        <v>402</v>
      </c>
      <c r="AO48" s="281">
        <v>3598</v>
      </c>
      <c r="AP48" s="282">
        <v>428</v>
      </c>
      <c r="AQ48" s="281">
        <v>3783</v>
      </c>
      <c r="AR48" s="282">
        <v>445</v>
      </c>
      <c r="AS48" s="281">
        <v>3893</v>
      </c>
      <c r="AT48" s="282">
        <v>461</v>
      </c>
      <c r="AU48" s="281">
        <v>4138</v>
      </c>
      <c r="AV48" s="282">
        <v>478</v>
      </c>
      <c r="AW48" s="281">
        <v>4328</v>
      </c>
      <c r="AX48" s="282">
        <v>500</v>
      </c>
      <c r="AY48" s="281">
        <v>4517</v>
      </c>
      <c r="AZ48" s="282">
        <v>516</v>
      </c>
      <c r="BA48" s="281">
        <v>4712</v>
      </c>
      <c r="BB48" s="282">
        <v>536</v>
      </c>
      <c r="BC48" s="281">
        <v>4882</v>
      </c>
      <c r="BD48" s="282">
        <v>558</v>
      </c>
      <c r="BE48" s="281">
        <v>5035</v>
      </c>
      <c r="BF48" s="282">
        <v>569</v>
      </c>
      <c r="BG48" s="281">
        <v>5195</v>
      </c>
      <c r="BH48" s="282">
        <v>577</v>
      </c>
      <c r="BI48" s="281">
        <v>5362</v>
      </c>
      <c r="BJ48" s="282">
        <v>610</v>
      </c>
      <c r="BK48" s="281">
        <v>5529</v>
      </c>
      <c r="BL48" s="282">
        <v>629</v>
      </c>
      <c r="BM48" s="281">
        <v>5689</v>
      </c>
      <c r="BN48" s="282">
        <v>644</v>
      </c>
      <c r="BO48" s="281">
        <v>5872</v>
      </c>
      <c r="BP48" s="282">
        <v>668</v>
      </c>
      <c r="BQ48" s="281">
        <v>6058</v>
      </c>
      <c r="BR48" s="282">
        <v>692</v>
      </c>
      <c r="BS48" s="281">
        <v>6229</v>
      </c>
      <c r="BT48" s="282">
        <v>723</v>
      </c>
      <c r="BU48" s="281">
        <v>6383</v>
      </c>
      <c r="BV48" s="282">
        <v>754</v>
      </c>
      <c r="BW48" s="281">
        <v>6525</v>
      </c>
      <c r="BX48" s="282">
        <v>773</v>
      </c>
      <c r="BY48" s="281">
        <v>6697</v>
      </c>
      <c r="BZ48" s="282">
        <v>791</v>
      </c>
      <c r="CA48" s="281">
        <v>6865</v>
      </c>
      <c r="CB48" s="282">
        <v>813</v>
      </c>
      <c r="CC48" s="281">
        <v>7029</v>
      </c>
      <c r="CD48" s="282">
        <v>836</v>
      </c>
      <c r="CE48" s="281">
        <v>7188</v>
      </c>
      <c r="CF48" s="282">
        <v>853</v>
      </c>
      <c r="CG48" s="281">
        <v>7395</v>
      </c>
      <c r="CH48" s="282">
        <v>881</v>
      </c>
      <c r="CI48" s="281">
        <v>7648</v>
      </c>
      <c r="CJ48" s="282">
        <v>896</v>
      </c>
      <c r="CK48" s="281">
        <v>7933</v>
      </c>
      <c r="CL48" s="282">
        <v>924</v>
      </c>
      <c r="CM48" s="281">
        <v>8231</v>
      </c>
      <c r="CN48" s="282">
        <v>920</v>
      </c>
      <c r="CO48" s="281">
        <v>8543</v>
      </c>
      <c r="CP48" s="282">
        <v>941</v>
      </c>
      <c r="CQ48" s="281">
        <v>8911</v>
      </c>
      <c r="CR48" s="282">
        <v>962</v>
      </c>
      <c r="CS48" s="281">
        <v>9244</v>
      </c>
      <c r="CT48" s="282">
        <v>980</v>
      </c>
      <c r="CU48" s="281">
        <v>9578</v>
      </c>
      <c r="CV48" s="282">
        <v>995</v>
      </c>
      <c r="CW48" s="281">
        <v>9896</v>
      </c>
      <c r="CX48" s="282">
        <v>1015</v>
      </c>
      <c r="CY48" s="281">
        <v>10246</v>
      </c>
      <c r="CZ48" s="282">
        <v>1044</v>
      </c>
      <c r="DA48" s="281">
        <v>10647</v>
      </c>
      <c r="DB48" s="282">
        <v>1068</v>
      </c>
      <c r="DC48" s="281">
        <v>10931</v>
      </c>
      <c r="DD48" s="282">
        <v>1076</v>
      </c>
      <c r="DE48" s="281">
        <v>11205</v>
      </c>
      <c r="DF48" s="282">
        <v>1097</v>
      </c>
      <c r="DG48" s="281">
        <v>11414</v>
      </c>
      <c r="DH48" s="282">
        <v>1118</v>
      </c>
      <c r="DI48" s="281">
        <v>11592</v>
      </c>
      <c r="DJ48" s="282">
        <v>1129</v>
      </c>
      <c r="DK48" s="281">
        <v>11912</v>
      </c>
      <c r="DL48" s="282">
        <v>1146</v>
      </c>
      <c r="DM48" s="281"/>
      <c r="DN48" s="282"/>
      <c r="DO48" s="281"/>
      <c r="DP48" s="283"/>
      <c r="DQ48" s="91"/>
    </row>
    <row r="49" spans="1:121" s="155" customFormat="1" x14ac:dyDescent="0.2">
      <c r="A49" s="285">
        <v>43</v>
      </c>
      <c r="B49" s="280" t="s">
        <v>149</v>
      </c>
      <c r="C49" s="281"/>
      <c r="D49" s="282"/>
      <c r="E49" s="281"/>
      <c r="F49" s="282"/>
      <c r="G49" s="281"/>
      <c r="H49" s="282"/>
      <c r="I49" s="281"/>
      <c r="J49" s="282"/>
      <c r="K49" s="281">
        <v>499</v>
      </c>
      <c r="L49" s="282">
        <v>47</v>
      </c>
      <c r="M49" s="281">
        <v>1058</v>
      </c>
      <c r="N49" s="282">
        <v>104</v>
      </c>
      <c r="O49" s="281">
        <v>1593</v>
      </c>
      <c r="P49" s="282">
        <v>230</v>
      </c>
      <c r="Q49" s="281">
        <v>1824</v>
      </c>
      <c r="R49" s="282">
        <v>267</v>
      </c>
      <c r="S49" s="281">
        <v>2095</v>
      </c>
      <c r="T49" s="282">
        <v>310</v>
      </c>
      <c r="U49" s="281">
        <v>2328</v>
      </c>
      <c r="V49" s="282">
        <v>364</v>
      </c>
      <c r="W49" s="281">
        <v>2647</v>
      </c>
      <c r="X49" s="282">
        <v>401</v>
      </c>
      <c r="Y49" s="281">
        <v>2803</v>
      </c>
      <c r="Z49" s="282">
        <v>437</v>
      </c>
      <c r="AA49" s="281">
        <v>3064</v>
      </c>
      <c r="AB49" s="282">
        <v>474</v>
      </c>
      <c r="AC49" s="281">
        <v>3331</v>
      </c>
      <c r="AD49" s="282">
        <v>532</v>
      </c>
      <c r="AE49" s="281">
        <v>3609</v>
      </c>
      <c r="AF49" s="282">
        <v>583</v>
      </c>
      <c r="AG49" s="281">
        <v>3838</v>
      </c>
      <c r="AH49" s="282">
        <v>639</v>
      </c>
      <c r="AI49" s="281">
        <v>4158</v>
      </c>
      <c r="AJ49" s="282">
        <v>686</v>
      </c>
      <c r="AK49" s="281">
        <v>4473</v>
      </c>
      <c r="AL49" s="282">
        <v>738</v>
      </c>
      <c r="AM49" s="281">
        <v>4742</v>
      </c>
      <c r="AN49" s="282">
        <v>780</v>
      </c>
      <c r="AO49" s="281">
        <v>5047</v>
      </c>
      <c r="AP49" s="282">
        <v>829</v>
      </c>
      <c r="AQ49" s="281">
        <v>5342</v>
      </c>
      <c r="AR49" s="282">
        <v>878</v>
      </c>
      <c r="AS49" s="281">
        <v>5563</v>
      </c>
      <c r="AT49" s="282">
        <v>919</v>
      </c>
      <c r="AU49" s="281">
        <v>5966</v>
      </c>
      <c r="AV49" s="282">
        <v>947</v>
      </c>
      <c r="AW49" s="281">
        <v>6272</v>
      </c>
      <c r="AX49" s="282">
        <v>989</v>
      </c>
      <c r="AY49" s="281">
        <v>6590</v>
      </c>
      <c r="AZ49" s="282">
        <v>1050</v>
      </c>
      <c r="BA49" s="281">
        <v>6909</v>
      </c>
      <c r="BB49" s="282">
        <v>1098</v>
      </c>
      <c r="BC49" s="281">
        <v>7319</v>
      </c>
      <c r="BD49" s="282">
        <v>1172</v>
      </c>
      <c r="BE49" s="281">
        <v>7717</v>
      </c>
      <c r="BF49" s="282">
        <v>1230</v>
      </c>
      <c r="BG49" s="281">
        <v>8125</v>
      </c>
      <c r="BH49" s="282">
        <v>1288</v>
      </c>
      <c r="BI49" s="281">
        <v>8483</v>
      </c>
      <c r="BJ49" s="282">
        <v>1395</v>
      </c>
      <c r="BK49" s="281">
        <v>8788</v>
      </c>
      <c r="BL49" s="282">
        <v>1460</v>
      </c>
      <c r="BM49" s="281">
        <v>9178</v>
      </c>
      <c r="BN49" s="282">
        <v>1525</v>
      </c>
      <c r="BO49" s="281">
        <v>9511</v>
      </c>
      <c r="BP49" s="282">
        <v>1608</v>
      </c>
      <c r="BQ49" s="281">
        <v>9870</v>
      </c>
      <c r="BR49" s="282">
        <v>1695</v>
      </c>
      <c r="BS49" s="281">
        <v>10210</v>
      </c>
      <c r="BT49" s="282">
        <v>1765</v>
      </c>
      <c r="BU49" s="281">
        <v>10553</v>
      </c>
      <c r="BV49" s="282">
        <v>1846</v>
      </c>
      <c r="BW49" s="281">
        <v>10944</v>
      </c>
      <c r="BX49" s="282">
        <v>1942</v>
      </c>
      <c r="BY49" s="281">
        <v>11349</v>
      </c>
      <c r="BZ49" s="282">
        <v>2049</v>
      </c>
      <c r="CA49" s="281">
        <v>11715</v>
      </c>
      <c r="CB49" s="282">
        <v>2133</v>
      </c>
      <c r="CC49" s="281">
        <v>12146</v>
      </c>
      <c r="CD49" s="282">
        <v>2230</v>
      </c>
      <c r="CE49" s="281">
        <v>12554</v>
      </c>
      <c r="CF49" s="282">
        <v>2313</v>
      </c>
      <c r="CG49" s="281">
        <v>12986</v>
      </c>
      <c r="CH49" s="282">
        <v>2414</v>
      </c>
      <c r="CI49" s="281">
        <v>13364</v>
      </c>
      <c r="CJ49" s="282">
        <v>2526</v>
      </c>
      <c r="CK49" s="281">
        <v>13778</v>
      </c>
      <c r="CL49" s="282">
        <v>2623</v>
      </c>
      <c r="CM49" s="281">
        <v>14254</v>
      </c>
      <c r="CN49" s="282">
        <v>2672</v>
      </c>
      <c r="CO49" s="281">
        <v>14642</v>
      </c>
      <c r="CP49" s="282">
        <v>2785</v>
      </c>
      <c r="CQ49" s="281">
        <v>15048</v>
      </c>
      <c r="CR49" s="282">
        <v>2900</v>
      </c>
      <c r="CS49" s="281">
        <v>15475</v>
      </c>
      <c r="CT49" s="282">
        <v>3007</v>
      </c>
      <c r="CU49" s="281">
        <v>15966</v>
      </c>
      <c r="CV49" s="282">
        <v>3118</v>
      </c>
      <c r="CW49" s="281">
        <v>16450</v>
      </c>
      <c r="CX49" s="282">
        <v>3234</v>
      </c>
      <c r="CY49" s="281">
        <v>16927</v>
      </c>
      <c r="CZ49" s="282">
        <v>3334</v>
      </c>
      <c r="DA49" s="281">
        <v>17386</v>
      </c>
      <c r="DB49" s="282">
        <v>3451</v>
      </c>
      <c r="DC49" s="281">
        <v>17559</v>
      </c>
      <c r="DD49" s="282">
        <v>3482</v>
      </c>
      <c r="DE49" s="281">
        <v>17912</v>
      </c>
      <c r="DF49" s="282">
        <v>3575</v>
      </c>
      <c r="DG49" s="281">
        <v>18359</v>
      </c>
      <c r="DH49" s="282">
        <v>3698</v>
      </c>
      <c r="DI49" s="281">
        <v>18813</v>
      </c>
      <c r="DJ49" s="282">
        <v>3836</v>
      </c>
      <c r="DK49" s="281">
        <v>19285</v>
      </c>
      <c r="DL49" s="282">
        <v>3954</v>
      </c>
      <c r="DM49" s="281"/>
      <c r="DN49" s="282"/>
      <c r="DO49" s="281"/>
      <c r="DP49" s="283"/>
      <c r="DQ49" s="91"/>
    </row>
    <row r="50" spans="1:121" s="155" customFormat="1" x14ac:dyDescent="0.2">
      <c r="A50" s="285">
        <v>44</v>
      </c>
      <c r="B50" s="280" t="s">
        <v>152</v>
      </c>
      <c r="C50" s="281"/>
      <c r="D50" s="282"/>
      <c r="E50" s="281"/>
      <c r="F50" s="282"/>
      <c r="G50" s="281"/>
      <c r="H50" s="282"/>
      <c r="I50" s="281"/>
      <c r="J50" s="282"/>
      <c r="K50" s="281">
        <v>1695</v>
      </c>
      <c r="L50" s="282">
        <v>348</v>
      </c>
      <c r="M50" s="281">
        <v>3426</v>
      </c>
      <c r="N50" s="282">
        <v>919</v>
      </c>
      <c r="O50" s="281">
        <v>4860</v>
      </c>
      <c r="P50" s="282">
        <v>1795</v>
      </c>
      <c r="Q50" s="281">
        <v>5483</v>
      </c>
      <c r="R50" s="282">
        <v>2094</v>
      </c>
      <c r="S50" s="281">
        <v>6237</v>
      </c>
      <c r="T50" s="282">
        <v>2390</v>
      </c>
      <c r="U50" s="281">
        <v>6845</v>
      </c>
      <c r="V50" s="282">
        <v>2742</v>
      </c>
      <c r="W50" s="281">
        <v>7722</v>
      </c>
      <c r="X50" s="282">
        <v>3041</v>
      </c>
      <c r="Y50" s="281">
        <v>8113</v>
      </c>
      <c r="Z50" s="282">
        <v>3348</v>
      </c>
      <c r="AA50" s="281">
        <v>8778</v>
      </c>
      <c r="AB50" s="282">
        <v>3705</v>
      </c>
      <c r="AC50" s="281">
        <v>9441</v>
      </c>
      <c r="AD50" s="282">
        <v>4084</v>
      </c>
      <c r="AE50" s="281">
        <v>10104</v>
      </c>
      <c r="AF50" s="282">
        <v>4460</v>
      </c>
      <c r="AG50" s="281">
        <v>10703</v>
      </c>
      <c r="AH50" s="282">
        <v>4781</v>
      </c>
      <c r="AI50" s="281">
        <v>11481</v>
      </c>
      <c r="AJ50" s="282">
        <v>5215</v>
      </c>
      <c r="AK50" s="281">
        <v>12154</v>
      </c>
      <c r="AL50" s="282">
        <v>5570</v>
      </c>
      <c r="AM50" s="281">
        <v>12821</v>
      </c>
      <c r="AN50" s="282">
        <v>5929</v>
      </c>
      <c r="AO50" s="281">
        <v>13467</v>
      </c>
      <c r="AP50" s="282">
        <v>6316</v>
      </c>
      <c r="AQ50" s="281">
        <v>14211</v>
      </c>
      <c r="AR50" s="282">
        <v>6699</v>
      </c>
      <c r="AS50" s="281">
        <v>14698</v>
      </c>
      <c r="AT50" s="282">
        <v>6996</v>
      </c>
      <c r="AU50" s="281">
        <v>15639</v>
      </c>
      <c r="AV50" s="282">
        <v>7264</v>
      </c>
      <c r="AW50" s="281">
        <v>16336</v>
      </c>
      <c r="AX50" s="282">
        <v>7565</v>
      </c>
      <c r="AY50" s="281">
        <v>17120</v>
      </c>
      <c r="AZ50" s="282">
        <v>7897</v>
      </c>
      <c r="BA50" s="281">
        <v>17831</v>
      </c>
      <c r="BB50" s="282">
        <v>8252</v>
      </c>
      <c r="BC50" s="281">
        <v>18477</v>
      </c>
      <c r="BD50" s="282">
        <v>8576</v>
      </c>
      <c r="BE50" s="281">
        <v>19118</v>
      </c>
      <c r="BF50" s="282">
        <v>8910</v>
      </c>
      <c r="BG50" s="281">
        <v>19912</v>
      </c>
      <c r="BH50" s="282">
        <v>9229</v>
      </c>
      <c r="BI50" s="281">
        <v>20586</v>
      </c>
      <c r="BJ50" s="282">
        <v>9755</v>
      </c>
      <c r="BK50" s="281">
        <v>21271</v>
      </c>
      <c r="BL50" s="282">
        <v>10105</v>
      </c>
      <c r="BM50" s="281">
        <v>21941</v>
      </c>
      <c r="BN50" s="282">
        <v>10431</v>
      </c>
      <c r="BO50" s="281">
        <v>22584</v>
      </c>
      <c r="BP50" s="282">
        <v>10872</v>
      </c>
      <c r="BQ50" s="281">
        <v>23303</v>
      </c>
      <c r="BR50" s="282">
        <v>11243</v>
      </c>
      <c r="BS50" s="281">
        <v>23965</v>
      </c>
      <c r="BT50" s="282">
        <v>11601</v>
      </c>
      <c r="BU50" s="281">
        <v>24612</v>
      </c>
      <c r="BV50" s="282">
        <v>11934</v>
      </c>
      <c r="BW50" s="281">
        <v>25281</v>
      </c>
      <c r="BX50" s="282">
        <v>12366</v>
      </c>
      <c r="BY50" s="281">
        <v>25991</v>
      </c>
      <c r="BZ50" s="282">
        <v>12745</v>
      </c>
      <c r="CA50" s="281">
        <v>26486</v>
      </c>
      <c r="CB50" s="282">
        <v>13073</v>
      </c>
      <c r="CC50" s="281">
        <v>27150</v>
      </c>
      <c r="CD50" s="282">
        <v>13409</v>
      </c>
      <c r="CE50" s="281">
        <v>27792</v>
      </c>
      <c r="CF50" s="282">
        <v>13811</v>
      </c>
      <c r="CG50" s="281">
        <v>28531</v>
      </c>
      <c r="CH50" s="282">
        <v>14136</v>
      </c>
      <c r="CI50" s="281">
        <v>29166</v>
      </c>
      <c r="CJ50" s="282">
        <v>14452</v>
      </c>
      <c r="CK50" s="281">
        <v>29860</v>
      </c>
      <c r="CL50" s="282">
        <v>14754</v>
      </c>
      <c r="CM50" s="281">
        <v>30618</v>
      </c>
      <c r="CN50" s="282">
        <v>14564</v>
      </c>
      <c r="CO50" s="281">
        <v>31277</v>
      </c>
      <c r="CP50" s="282">
        <v>14928</v>
      </c>
      <c r="CQ50" s="281">
        <v>31921</v>
      </c>
      <c r="CR50" s="282">
        <v>15226</v>
      </c>
      <c r="CS50" s="281">
        <v>32560</v>
      </c>
      <c r="CT50" s="282">
        <v>15515</v>
      </c>
      <c r="CU50" s="281">
        <v>33296</v>
      </c>
      <c r="CV50" s="282">
        <v>15881</v>
      </c>
      <c r="CW50" s="281">
        <v>33989</v>
      </c>
      <c r="CX50" s="282">
        <v>16190</v>
      </c>
      <c r="CY50" s="281">
        <v>34623</v>
      </c>
      <c r="CZ50" s="282">
        <v>16447</v>
      </c>
      <c r="DA50" s="281">
        <v>35288</v>
      </c>
      <c r="DB50" s="282">
        <v>16780</v>
      </c>
      <c r="DC50" s="281">
        <v>35423</v>
      </c>
      <c r="DD50" s="282">
        <v>16888</v>
      </c>
      <c r="DE50" s="281">
        <v>35781</v>
      </c>
      <c r="DF50" s="282">
        <v>17206</v>
      </c>
      <c r="DG50" s="281">
        <v>36354</v>
      </c>
      <c r="DH50" s="282">
        <v>17523</v>
      </c>
      <c r="DI50" s="281">
        <v>36881</v>
      </c>
      <c r="DJ50" s="282">
        <v>17811</v>
      </c>
      <c r="DK50" s="281">
        <v>37410</v>
      </c>
      <c r="DL50" s="282">
        <v>18095</v>
      </c>
      <c r="DM50" s="281"/>
      <c r="DN50" s="282"/>
      <c r="DO50" s="281"/>
      <c r="DP50" s="283"/>
      <c r="DQ50" s="91"/>
    </row>
    <row r="51" spans="1:121" s="155" customFormat="1" x14ac:dyDescent="0.2">
      <c r="A51" s="285">
        <v>45</v>
      </c>
      <c r="B51" s="280" t="s">
        <v>43</v>
      </c>
      <c r="C51" s="281"/>
      <c r="D51" s="282"/>
      <c r="E51" s="281"/>
      <c r="F51" s="282"/>
      <c r="G51" s="281"/>
      <c r="H51" s="282"/>
      <c r="I51" s="281"/>
      <c r="J51" s="282"/>
      <c r="K51" s="281">
        <v>710</v>
      </c>
      <c r="L51" s="282">
        <v>82</v>
      </c>
      <c r="M51" s="281">
        <v>1172</v>
      </c>
      <c r="N51" s="282">
        <v>163</v>
      </c>
      <c r="O51" s="281">
        <v>1593</v>
      </c>
      <c r="P51" s="282">
        <v>234</v>
      </c>
      <c r="Q51" s="281">
        <v>1770</v>
      </c>
      <c r="R51" s="282">
        <v>265</v>
      </c>
      <c r="S51" s="281">
        <v>1945</v>
      </c>
      <c r="T51" s="282">
        <v>279</v>
      </c>
      <c r="U51" s="281">
        <v>2145</v>
      </c>
      <c r="V51" s="282">
        <v>308</v>
      </c>
      <c r="W51" s="281">
        <v>2390</v>
      </c>
      <c r="X51" s="282">
        <v>333</v>
      </c>
      <c r="Y51" s="281">
        <v>2509</v>
      </c>
      <c r="Z51" s="282">
        <v>370</v>
      </c>
      <c r="AA51" s="281">
        <v>2695</v>
      </c>
      <c r="AB51" s="282">
        <v>401</v>
      </c>
      <c r="AC51" s="281">
        <v>2875</v>
      </c>
      <c r="AD51" s="282">
        <v>429</v>
      </c>
      <c r="AE51" s="281">
        <v>3086</v>
      </c>
      <c r="AF51" s="282">
        <v>457</v>
      </c>
      <c r="AG51" s="281">
        <v>3308</v>
      </c>
      <c r="AH51" s="282">
        <v>490</v>
      </c>
      <c r="AI51" s="281">
        <v>3551</v>
      </c>
      <c r="AJ51" s="282">
        <v>537</v>
      </c>
      <c r="AK51" s="281">
        <v>3773</v>
      </c>
      <c r="AL51" s="282">
        <v>562</v>
      </c>
      <c r="AM51" s="281">
        <v>4029</v>
      </c>
      <c r="AN51" s="282">
        <v>592</v>
      </c>
      <c r="AO51" s="281">
        <v>4276</v>
      </c>
      <c r="AP51" s="282">
        <v>627</v>
      </c>
      <c r="AQ51" s="281">
        <v>4500</v>
      </c>
      <c r="AR51" s="282">
        <v>649</v>
      </c>
      <c r="AS51" s="281">
        <v>4667</v>
      </c>
      <c r="AT51" s="282">
        <v>674</v>
      </c>
      <c r="AU51" s="281">
        <v>4961</v>
      </c>
      <c r="AV51" s="282">
        <v>710</v>
      </c>
      <c r="AW51" s="281">
        <v>5180</v>
      </c>
      <c r="AX51" s="282">
        <v>734</v>
      </c>
      <c r="AY51" s="281">
        <v>5417</v>
      </c>
      <c r="AZ51" s="282">
        <v>763</v>
      </c>
      <c r="BA51" s="281">
        <v>5649</v>
      </c>
      <c r="BB51" s="282">
        <v>794</v>
      </c>
      <c r="BC51" s="281">
        <v>5866</v>
      </c>
      <c r="BD51" s="282">
        <v>832</v>
      </c>
      <c r="BE51" s="281">
        <v>6111</v>
      </c>
      <c r="BF51" s="282">
        <v>864</v>
      </c>
      <c r="BG51" s="281">
        <v>6353</v>
      </c>
      <c r="BH51" s="282">
        <v>888</v>
      </c>
      <c r="BI51" s="281">
        <v>6600</v>
      </c>
      <c r="BJ51" s="282">
        <v>942</v>
      </c>
      <c r="BK51" s="281">
        <v>6833</v>
      </c>
      <c r="BL51" s="282">
        <v>987</v>
      </c>
      <c r="BM51" s="281">
        <v>7129</v>
      </c>
      <c r="BN51" s="282">
        <v>1017</v>
      </c>
      <c r="BO51" s="281">
        <v>7340</v>
      </c>
      <c r="BP51" s="282">
        <v>1053</v>
      </c>
      <c r="BQ51" s="281">
        <v>7607</v>
      </c>
      <c r="BR51" s="282">
        <v>1085</v>
      </c>
      <c r="BS51" s="281">
        <v>7862</v>
      </c>
      <c r="BT51" s="282">
        <v>1122</v>
      </c>
      <c r="BU51" s="281">
        <v>8156</v>
      </c>
      <c r="BV51" s="282">
        <v>1166</v>
      </c>
      <c r="BW51" s="281">
        <v>8404</v>
      </c>
      <c r="BX51" s="282">
        <v>1218</v>
      </c>
      <c r="BY51" s="281">
        <v>8695</v>
      </c>
      <c r="BZ51" s="282">
        <v>1261</v>
      </c>
      <c r="CA51" s="281">
        <v>8918</v>
      </c>
      <c r="CB51" s="282">
        <v>1307</v>
      </c>
      <c r="CC51" s="281">
        <v>9225</v>
      </c>
      <c r="CD51" s="282">
        <v>1347</v>
      </c>
      <c r="CE51" s="281">
        <v>9519</v>
      </c>
      <c r="CF51" s="282">
        <v>1385</v>
      </c>
      <c r="CG51" s="281">
        <v>9877</v>
      </c>
      <c r="CH51" s="282">
        <v>1433</v>
      </c>
      <c r="CI51" s="281">
        <v>10160</v>
      </c>
      <c r="CJ51" s="282">
        <v>1485</v>
      </c>
      <c r="CK51" s="281">
        <v>10442</v>
      </c>
      <c r="CL51" s="282">
        <v>1523</v>
      </c>
      <c r="CM51" s="281">
        <v>10723</v>
      </c>
      <c r="CN51" s="282">
        <v>1535</v>
      </c>
      <c r="CO51" s="281">
        <v>10992</v>
      </c>
      <c r="CP51" s="282">
        <v>1589</v>
      </c>
      <c r="CQ51" s="281">
        <v>11292</v>
      </c>
      <c r="CR51" s="282">
        <v>1646</v>
      </c>
      <c r="CS51" s="281">
        <v>11643</v>
      </c>
      <c r="CT51" s="282">
        <v>1699</v>
      </c>
      <c r="CU51" s="281">
        <v>11950</v>
      </c>
      <c r="CV51" s="282">
        <v>1756</v>
      </c>
      <c r="CW51" s="281">
        <v>12261</v>
      </c>
      <c r="CX51" s="282">
        <v>1829</v>
      </c>
      <c r="CY51" s="281">
        <v>12575</v>
      </c>
      <c r="CZ51" s="282">
        <v>1858</v>
      </c>
      <c r="DA51" s="281">
        <v>12937</v>
      </c>
      <c r="DB51" s="282">
        <v>1916</v>
      </c>
      <c r="DC51" s="281">
        <v>13148</v>
      </c>
      <c r="DD51" s="282">
        <v>1937</v>
      </c>
      <c r="DE51" s="281">
        <v>13441</v>
      </c>
      <c r="DF51" s="282">
        <v>1989</v>
      </c>
      <c r="DG51" s="281">
        <v>13803</v>
      </c>
      <c r="DH51" s="282">
        <v>2036</v>
      </c>
      <c r="DI51" s="281">
        <v>14155</v>
      </c>
      <c r="DJ51" s="282">
        <v>2063</v>
      </c>
      <c r="DK51" s="281">
        <v>14547</v>
      </c>
      <c r="DL51" s="282">
        <v>2105</v>
      </c>
      <c r="DM51" s="281"/>
      <c r="DN51" s="282"/>
      <c r="DO51" s="281"/>
      <c r="DP51" s="283"/>
      <c r="DQ51" s="91"/>
    </row>
    <row r="52" spans="1:121" s="155" customFormat="1" x14ac:dyDescent="0.2">
      <c r="A52" s="285">
        <v>46</v>
      </c>
      <c r="B52" s="280" t="s">
        <v>44</v>
      </c>
      <c r="C52" s="281"/>
      <c r="D52" s="282"/>
      <c r="E52" s="281"/>
      <c r="F52" s="282"/>
      <c r="G52" s="281"/>
      <c r="H52" s="282"/>
      <c r="I52" s="281"/>
      <c r="J52" s="282"/>
      <c r="K52" s="281">
        <v>215320</v>
      </c>
      <c r="L52" s="282">
        <v>4652</v>
      </c>
      <c r="M52" s="281">
        <v>533831</v>
      </c>
      <c r="N52" s="282">
        <v>10100</v>
      </c>
      <c r="O52" s="281">
        <v>793780</v>
      </c>
      <c r="P52" s="282">
        <v>16459</v>
      </c>
      <c r="Q52" s="281">
        <v>914395</v>
      </c>
      <c r="R52" s="282">
        <v>19488</v>
      </c>
      <c r="S52" s="281">
        <v>1043912</v>
      </c>
      <c r="T52" s="282">
        <v>22330</v>
      </c>
      <c r="U52" s="281">
        <v>1157577</v>
      </c>
      <c r="V52" s="282">
        <v>25675</v>
      </c>
      <c r="W52" s="281">
        <v>1305639</v>
      </c>
      <c r="X52" s="282">
        <v>28587</v>
      </c>
      <c r="Y52" s="281">
        <v>1380626</v>
      </c>
      <c r="Z52" s="282">
        <v>31650</v>
      </c>
      <c r="AA52" s="281">
        <v>1494734</v>
      </c>
      <c r="AB52" s="282">
        <v>33956</v>
      </c>
      <c r="AC52" s="281">
        <v>1621539</v>
      </c>
      <c r="AD52" s="282">
        <v>36335</v>
      </c>
      <c r="AE52" s="281">
        <v>1724955</v>
      </c>
      <c r="AF52" s="282">
        <v>38962</v>
      </c>
      <c r="AG52" s="281">
        <v>1826835</v>
      </c>
      <c r="AH52" s="282">
        <v>41277</v>
      </c>
      <c r="AI52" s="281">
        <v>1953993</v>
      </c>
      <c r="AJ52" s="282">
        <v>43543</v>
      </c>
      <c r="AK52" s="281">
        <v>2061059</v>
      </c>
      <c r="AL52" s="282">
        <v>45738</v>
      </c>
      <c r="AM52" s="281">
        <v>2161679</v>
      </c>
      <c r="AN52" s="282">
        <v>47846</v>
      </c>
      <c r="AO52" s="281">
        <v>2265577</v>
      </c>
      <c r="AP52" s="282">
        <v>50011</v>
      </c>
      <c r="AQ52" s="281">
        <v>2373032</v>
      </c>
      <c r="AR52" s="282">
        <v>52017</v>
      </c>
      <c r="AS52" s="281">
        <v>2441281</v>
      </c>
      <c r="AT52" s="282">
        <v>53492</v>
      </c>
      <c r="AU52" s="281">
        <v>2567440</v>
      </c>
      <c r="AV52" s="282">
        <v>54855</v>
      </c>
      <c r="AW52" s="281">
        <v>2663443</v>
      </c>
      <c r="AX52" s="282">
        <v>56068</v>
      </c>
      <c r="AY52" s="281">
        <v>2763385</v>
      </c>
      <c r="AZ52" s="282">
        <v>57494</v>
      </c>
      <c r="BA52" s="281">
        <v>2854851</v>
      </c>
      <c r="BB52" s="282">
        <v>58881</v>
      </c>
      <c r="BC52" s="281">
        <v>2938903</v>
      </c>
      <c r="BD52" s="282">
        <v>60216</v>
      </c>
      <c r="BE52" s="281">
        <v>3023487</v>
      </c>
      <c r="BF52" s="282">
        <v>61458</v>
      </c>
      <c r="BG52" s="281">
        <v>3114055</v>
      </c>
      <c r="BH52" s="282">
        <v>62224</v>
      </c>
      <c r="BI52" s="281">
        <v>3195120</v>
      </c>
      <c r="BJ52" s="282">
        <v>63459</v>
      </c>
      <c r="BK52" s="281">
        <v>3272160</v>
      </c>
      <c r="BL52" s="282">
        <v>63954</v>
      </c>
      <c r="BM52" s="281">
        <v>3357000</v>
      </c>
      <c r="BN52" s="282">
        <v>64894</v>
      </c>
      <c r="BO52" s="281">
        <v>3436092</v>
      </c>
      <c r="BP52" s="282">
        <v>65583</v>
      </c>
      <c r="BQ52" s="281">
        <v>3515025</v>
      </c>
      <c r="BR52" s="282">
        <v>66214</v>
      </c>
      <c r="BS52" s="281">
        <v>3591078</v>
      </c>
      <c r="BT52" s="282">
        <v>66685</v>
      </c>
      <c r="BU52" s="281">
        <v>3665461</v>
      </c>
      <c r="BV52" s="282">
        <v>67221</v>
      </c>
      <c r="BW52" s="281">
        <v>3744335</v>
      </c>
      <c r="BX52" s="282">
        <v>67785</v>
      </c>
      <c r="BY52" s="281">
        <v>3819989</v>
      </c>
      <c r="BZ52" s="282">
        <v>68414</v>
      </c>
      <c r="CA52" s="281">
        <v>3884817</v>
      </c>
      <c r="CB52" s="282">
        <v>69021</v>
      </c>
      <c r="CC52" s="281">
        <v>3964271</v>
      </c>
      <c r="CD52" s="282">
        <v>69624</v>
      </c>
      <c r="CE52" s="281">
        <v>4034860</v>
      </c>
      <c r="CF52" s="282">
        <v>70241</v>
      </c>
      <c r="CG52" s="281">
        <v>4114832</v>
      </c>
      <c r="CH52" s="282">
        <v>70828</v>
      </c>
      <c r="CI52" s="281">
        <v>4149640</v>
      </c>
      <c r="CJ52" s="282">
        <v>71395</v>
      </c>
      <c r="CK52" s="281">
        <v>4214996</v>
      </c>
      <c r="CL52" s="282">
        <v>72078</v>
      </c>
      <c r="CM52" s="281">
        <v>4323804</v>
      </c>
      <c r="CN52" s="282">
        <v>72561</v>
      </c>
      <c r="CO52" s="281">
        <v>4389333</v>
      </c>
      <c r="CP52" s="282">
        <v>73111</v>
      </c>
      <c r="CQ52" s="281">
        <v>4459644</v>
      </c>
      <c r="CR52" s="282">
        <v>73641</v>
      </c>
      <c r="CS52" s="281">
        <v>4530203</v>
      </c>
      <c r="CT52" s="282">
        <v>74110</v>
      </c>
      <c r="CU52" s="281">
        <v>4604268</v>
      </c>
      <c r="CV52" s="282">
        <v>74578</v>
      </c>
      <c r="CW52" s="281">
        <v>4672764</v>
      </c>
      <c r="CX52" s="282">
        <v>75028</v>
      </c>
      <c r="CY52" s="281">
        <v>4736732</v>
      </c>
      <c r="CZ52" s="282">
        <v>75408</v>
      </c>
      <c r="DA52" s="281">
        <v>4803302</v>
      </c>
      <c r="DB52" s="282">
        <v>75936</v>
      </c>
      <c r="DC52" s="281">
        <v>4871483</v>
      </c>
      <c r="DD52" s="282">
        <v>76310</v>
      </c>
      <c r="DE52" s="281">
        <v>4953663</v>
      </c>
      <c r="DF52" s="282">
        <v>76722</v>
      </c>
      <c r="DG52" s="281">
        <v>5024302</v>
      </c>
      <c r="DH52" s="282">
        <v>77018</v>
      </c>
      <c r="DI52" s="281">
        <v>5091430</v>
      </c>
      <c r="DJ52" s="282">
        <v>77219</v>
      </c>
      <c r="DK52" s="281">
        <v>5151171</v>
      </c>
      <c r="DL52" s="282">
        <v>77415</v>
      </c>
      <c r="DM52" s="281"/>
      <c r="DN52" s="282"/>
      <c r="DO52" s="281"/>
      <c r="DP52" s="283"/>
      <c r="DQ52" s="91"/>
    </row>
    <row r="53" spans="1:121" s="155" customFormat="1" x14ac:dyDescent="0.2">
      <c r="A53" s="285">
        <v>47</v>
      </c>
      <c r="B53" s="280" t="s">
        <v>45</v>
      </c>
      <c r="C53" s="281"/>
      <c r="D53" s="282"/>
      <c r="E53" s="281"/>
      <c r="F53" s="282"/>
      <c r="G53" s="281"/>
      <c r="H53" s="282"/>
      <c r="I53" s="281"/>
      <c r="J53" s="282"/>
      <c r="K53" s="281">
        <v>9213</v>
      </c>
      <c r="L53" s="282">
        <v>382</v>
      </c>
      <c r="M53" s="281">
        <v>19837</v>
      </c>
      <c r="N53" s="282">
        <v>742</v>
      </c>
      <c r="O53" s="281">
        <v>34223</v>
      </c>
      <c r="P53" s="282">
        <v>1138</v>
      </c>
      <c r="Q53" s="281">
        <v>41089</v>
      </c>
      <c r="R53" s="282">
        <v>1327</v>
      </c>
      <c r="S53" s="281">
        <v>47745</v>
      </c>
      <c r="T53" s="282">
        <v>1508</v>
      </c>
      <c r="U53" s="281">
        <v>55616</v>
      </c>
      <c r="V53" s="282">
        <v>1735</v>
      </c>
      <c r="W53" s="281">
        <v>65700</v>
      </c>
      <c r="X53" s="282">
        <v>1917</v>
      </c>
      <c r="Y53" s="281">
        <v>69276</v>
      </c>
      <c r="Z53" s="282">
        <v>2133</v>
      </c>
      <c r="AA53" s="281">
        <v>75766</v>
      </c>
      <c r="AB53" s="282">
        <v>2331</v>
      </c>
      <c r="AC53" s="281">
        <v>84511</v>
      </c>
      <c r="AD53" s="282">
        <v>2597</v>
      </c>
      <c r="AE53" s="281">
        <v>92648</v>
      </c>
      <c r="AF53" s="282">
        <v>2816</v>
      </c>
      <c r="AG53" s="281">
        <v>98588</v>
      </c>
      <c r="AH53" s="282">
        <v>3053</v>
      </c>
      <c r="AI53" s="281">
        <v>107358</v>
      </c>
      <c r="AJ53" s="282">
        <v>3328</v>
      </c>
      <c r="AK53" s="281">
        <v>116717</v>
      </c>
      <c r="AL53" s="282">
        <v>3567</v>
      </c>
      <c r="AM53" s="281">
        <v>125468</v>
      </c>
      <c r="AN53" s="282">
        <v>3821</v>
      </c>
      <c r="AO53" s="281">
        <v>133067</v>
      </c>
      <c r="AP53" s="282">
        <v>4174</v>
      </c>
      <c r="AQ53" s="281">
        <v>141403</v>
      </c>
      <c r="AR53" s="282">
        <v>4453</v>
      </c>
      <c r="AS53" s="281">
        <v>148426</v>
      </c>
      <c r="AT53" s="282">
        <v>4754</v>
      </c>
      <c r="AU53" s="281">
        <v>160464</v>
      </c>
      <c r="AV53" s="282">
        <v>5007</v>
      </c>
      <c r="AW53" s="281">
        <v>167977</v>
      </c>
      <c r="AX53" s="282">
        <v>5322</v>
      </c>
      <c r="AY53" s="281">
        <v>178373</v>
      </c>
      <c r="AZ53" s="282">
        <v>5673</v>
      </c>
      <c r="BA53" s="281">
        <v>187675</v>
      </c>
      <c r="BB53" s="282">
        <v>6052</v>
      </c>
      <c r="BC53" s="281">
        <v>197593</v>
      </c>
      <c r="BD53" s="282">
        <v>6355</v>
      </c>
      <c r="BE53" s="281">
        <v>206347</v>
      </c>
      <c r="BF53" s="282">
        <v>6685</v>
      </c>
      <c r="BG53" s="281">
        <v>216569</v>
      </c>
      <c r="BH53" s="282">
        <v>7031</v>
      </c>
      <c r="BI53" s="281">
        <v>226800</v>
      </c>
      <c r="BJ53" s="282">
        <v>7755</v>
      </c>
      <c r="BK53" s="281">
        <v>236607</v>
      </c>
      <c r="BL53" s="282">
        <v>8229</v>
      </c>
      <c r="BM53" s="281">
        <v>245870</v>
      </c>
      <c r="BN53" s="282">
        <v>8774</v>
      </c>
      <c r="BO53" s="281">
        <v>256229</v>
      </c>
      <c r="BP53" s="282">
        <v>9336</v>
      </c>
      <c r="BQ53" s="281">
        <v>266887</v>
      </c>
      <c r="BR53" s="282">
        <v>9941</v>
      </c>
      <c r="BS53" s="281">
        <v>276845</v>
      </c>
      <c r="BT53" s="282">
        <v>10623</v>
      </c>
      <c r="BU53" s="281">
        <v>285917</v>
      </c>
      <c r="BV53" s="282">
        <v>11344</v>
      </c>
      <c r="BW53" s="281">
        <v>298100</v>
      </c>
      <c r="BX53" s="282">
        <v>12109</v>
      </c>
      <c r="BY53" s="281">
        <v>309276</v>
      </c>
      <c r="BZ53" s="282">
        <v>12858</v>
      </c>
      <c r="CA53" s="281">
        <v>318660</v>
      </c>
      <c r="CB53" s="282">
        <v>13504</v>
      </c>
      <c r="CC53" s="281">
        <v>329007</v>
      </c>
      <c r="CD53" s="282">
        <v>14223</v>
      </c>
      <c r="CE53" s="281">
        <v>339836</v>
      </c>
      <c r="CF53" s="282">
        <v>14949</v>
      </c>
      <c r="CG53" s="281">
        <v>352658</v>
      </c>
      <c r="CH53" s="282">
        <v>15845</v>
      </c>
      <c r="CI53" s="281">
        <v>363896</v>
      </c>
      <c r="CJ53" s="282">
        <v>16662</v>
      </c>
      <c r="CK53" s="281">
        <v>373813</v>
      </c>
      <c r="CL53" s="282">
        <v>17551</v>
      </c>
      <c r="CM53" s="281">
        <v>384940</v>
      </c>
      <c r="CN53" s="282">
        <v>18366</v>
      </c>
      <c r="CO53" s="281">
        <v>396415</v>
      </c>
      <c r="CP53" s="282">
        <v>19249</v>
      </c>
      <c r="CQ53" s="281">
        <v>407929</v>
      </c>
      <c r="CR53" s="282">
        <v>20132</v>
      </c>
      <c r="CS53" s="281">
        <v>418243</v>
      </c>
      <c r="CT53" s="282">
        <v>21002</v>
      </c>
      <c r="CU53" s="281">
        <v>430711</v>
      </c>
      <c r="CV53" s="282">
        <v>21896</v>
      </c>
      <c r="CW53" s="281">
        <v>442800</v>
      </c>
      <c r="CX53" s="282">
        <v>22848</v>
      </c>
      <c r="CY53" s="281">
        <v>452818</v>
      </c>
      <c r="CZ53" s="282">
        <v>23548</v>
      </c>
      <c r="DA53" s="281">
        <v>463065</v>
      </c>
      <c r="DB53" s="282">
        <v>24550</v>
      </c>
      <c r="DC53" s="281">
        <v>464809</v>
      </c>
      <c r="DD53" s="282">
        <v>24705</v>
      </c>
      <c r="DE53" s="281">
        <v>467793</v>
      </c>
      <c r="DF53" s="282">
        <v>25319</v>
      </c>
      <c r="DG53" s="281">
        <v>471718</v>
      </c>
      <c r="DH53" s="282">
        <v>26186</v>
      </c>
      <c r="DI53" s="281">
        <v>476710</v>
      </c>
      <c r="DJ53" s="282">
        <v>26974</v>
      </c>
      <c r="DK53" s="281">
        <v>482721</v>
      </c>
      <c r="DL53" s="282">
        <v>27698</v>
      </c>
      <c r="DM53" s="281"/>
      <c r="DN53" s="282"/>
      <c r="DO53" s="281"/>
      <c r="DP53" s="283"/>
      <c r="DQ53" s="91"/>
    </row>
    <row r="54" spans="1:121" s="155" customFormat="1" x14ac:dyDescent="0.2">
      <c r="A54" s="285">
        <v>48</v>
      </c>
      <c r="B54" s="280" t="s">
        <v>46</v>
      </c>
      <c r="C54" s="281"/>
      <c r="D54" s="282"/>
      <c r="E54" s="281"/>
      <c r="F54" s="282"/>
      <c r="G54" s="281"/>
      <c r="H54" s="282"/>
      <c r="I54" s="281"/>
      <c r="J54" s="282"/>
      <c r="K54" s="281">
        <v>555</v>
      </c>
      <c r="L54" s="282">
        <v>29</v>
      </c>
      <c r="M54" s="281">
        <v>1233</v>
      </c>
      <c r="N54" s="282">
        <v>73</v>
      </c>
      <c r="O54" s="281">
        <v>2070</v>
      </c>
      <c r="P54" s="282">
        <v>144</v>
      </c>
      <c r="Q54" s="281">
        <v>2472</v>
      </c>
      <c r="R54" s="282">
        <v>174</v>
      </c>
      <c r="S54" s="281">
        <v>2824</v>
      </c>
      <c r="T54" s="282">
        <v>188</v>
      </c>
      <c r="U54" s="281">
        <v>3154</v>
      </c>
      <c r="V54" s="282">
        <v>210</v>
      </c>
      <c r="W54" s="281">
        <v>3680</v>
      </c>
      <c r="X54" s="282">
        <v>234</v>
      </c>
      <c r="Y54" s="281">
        <v>3932</v>
      </c>
      <c r="Z54" s="282">
        <v>278</v>
      </c>
      <c r="AA54" s="281">
        <v>4296</v>
      </c>
      <c r="AB54" s="282">
        <v>310</v>
      </c>
      <c r="AC54" s="281">
        <v>4665</v>
      </c>
      <c r="AD54" s="282">
        <v>336</v>
      </c>
      <c r="AE54" s="281">
        <v>5106</v>
      </c>
      <c r="AF54" s="282">
        <v>366</v>
      </c>
      <c r="AG54" s="281">
        <v>5522</v>
      </c>
      <c r="AH54" s="282">
        <v>398</v>
      </c>
      <c r="AI54" s="281">
        <v>5889</v>
      </c>
      <c r="AJ54" s="282">
        <v>441</v>
      </c>
      <c r="AK54" s="281">
        <v>6220</v>
      </c>
      <c r="AL54" s="282">
        <v>457</v>
      </c>
      <c r="AM54" s="281">
        <v>6586</v>
      </c>
      <c r="AN54" s="282">
        <v>486</v>
      </c>
      <c r="AO54" s="281">
        <v>6992</v>
      </c>
      <c r="AP54" s="282">
        <v>521</v>
      </c>
      <c r="AQ54" s="281">
        <v>7364</v>
      </c>
      <c r="AR54" s="282">
        <v>545</v>
      </c>
      <c r="AS54" s="281">
        <v>7609</v>
      </c>
      <c r="AT54" s="282">
        <v>564</v>
      </c>
      <c r="AU54" s="281">
        <v>8056</v>
      </c>
      <c r="AV54" s="282">
        <v>579</v>
      </c>
      <c r="AW54" s="281">
        <v>8481</v>
      </c>
      <c r="AX54" s="282">
        <v>593</v>
      </c>
      <c r="AY54" s="281">
        <v>8897</v>
      </c>
      <c r="AZ54" s="282">
        <v>613</v>
      </c>
      <c r="BA54" s="281">
        <v>9283</v>
      </c>
      <c r="BB54" s="282">
        <v>642</v>
      </c>
      <c r="BC54" s="281">
        <v>9675</v>
      </c>
      <c r="BD54" s="282">
        <v>667</v>
      </c>
      <c r="BE54" s="281">
        <v>10137</v>
      </c>
      <c r="BF54" s="282">
        <v>694</v>
      </c>
      <c r="BG54" s="281">
        <v>10578</v>
      </c>
      <c r="BH54" s="282">
        <v>714</v>
      </c>
      <c r="BI54" s="281">
        <v>10961</v>
      </c>
      <c r="BJ54" s="282">
        <v>757</v>
      </c>
      <c r="BK54" s="281">
        <v>11350</v>
      </c>
      <c r="BL54" s="282">
        <v>779</v>
      </c>
      <c r="BM54" s="281">
        <v>11812</v>
      </c>
      <c r="BN54" s="282">
        <v>808</v>
      </c>
      <c r="BO54" s="281">
        <v>12140</v>
      </c>
      <c r="BP54" s="282">
        <v>832</v>
      </c>
      <c r="BQ54" s="281">
        <v>12480</v>
      </c>
      <c r="BR54" s="282">
        <v>862</v>
      </c>
      <c r="BS54" s="281">
        <v>12824</v>
      </c>
      <c r="BT54" s="282">
        <v>887</v>
      </c>
      <c r="BU54" s="281">
        <v>13260</v>
      </c>
      <c r="BV54" s="282">
        <v>911</v>
      </c>
      <c r="BW54" s="281">
        <v>13608</v>
      </c>
      <c r="BX54" s="282">
        <v>948</v>
      </c>
      <c r="BY54" s="281">
        <v>13986</v>
      </c>
      <c r="BZ54" s="282">
        <v>989</v>
      </c>
      <c r="CA54" s="281">
        <v>14356</v>
      </c>
      <c r="CB54" s="282">
        <v>1016</v>
      </c>
      <c r="CC54" s="281">
        <v>14754</v>
      </c>
      <c r="CD54" s="282">
        <v>1062</v>
      </c>
      <c r="CE54" s="281">
        <v>15105</v>
      </c>
      <c r="CF54" s="282">
        <v>1088</v>
      </c>
      <c r="CG54" s="281">
        <v>15514</v>
      </c>
      <c r="CH54" s="282">
        <v>1128</v>
      </c>
      <c r="CI54" s="281">
        <v>15972</v>
      </c>
      <c r="CJ54" s="282">
        <v>1160</v>
      </c>
      <c r="CK54" s="281">
        <v>16535</v>
      </c>
      <c r="CL54" s="282">
        <v>1204</v>
      </c>
      <c r="CM54" s="281">
        <v>17008</v>
      </c>
      <c r="CN54" s="282">
        <v>1166</v>
      </c>
      <c r="CO54" s="281">
        <v>17390</v>
      </c>
      <c r="CP54" s="282">
        <v>1204</v>
      </c>
      <c r="CQ54" s="281">
        <v>17846</v>
      </c>
      <c r="CR54" s="282">
        <v>1236</v>
      </c>
      <c r="CS54" s="281">
        <v>18349</v>
      </c>
      <c r="CT54" s="282">
        <v>1272</v>
      </c>
      <c r="CU54" s="281">
        <v>18748</v>
      </c>
      <c r="CV54" s="282">
        <v>1300</v>
      </c>
      <c r="CW54" s="281">
        <v>19269</v>
      </c>
      <c r="CX54" s="282">
        <v>1333</v>
      </c>
      <c r="CY54" s="281">
        <v>19811</v>
      </c>
      <c r="CZ54" s="282">
        <v>1359</v>
      </c>
      <c r="DA54" s="281">
        <v>20500</v>
      </c>
      <c r="DB54" s="282">
        <v>1396</v>
      </c>
      <c r="DC54" s="281">
        <v>20874</v>
      </c>
      <c r="DD54" s="282">
        <v>1410</v>
      </c>
      <c r="DE54" s="281">
        <v>21349</v>
      </c>
      <c r="DF54" s="282">
        <v>1432</v>
      </c>
      <c r="DG54" s="281">
        <v>21937</v>
      </c>
      <c r="DH54" s="282">
        <v>1478</v>
      </c>
      <c r="DI54" s="281">
        <v>22406</v>
      </c>
      <c r="DJ54" s="282">
        <v>1501</v>
      </c>
      <c r="DK54" s="281">
        <v>22877</v>
      </c>
      <c r="DL54" s="282">
        <v>1521</v>
      </c>
      <c r="DM54" s="281"/>
      <c r="DN54" s="282"/>
      <c r="DO54" s="281"/>
      <c r="DP54" s="283"/>
      <c r="DQ54" s="91"/>
    </row>
    <row r="55" spans="1:121" s="155" customFormat="1" x14ac:dyDescent="0.2">
      <c r="A55" s="285">
        <v>49</v>
      </c>
      <c r="B55" s="280" t="s">
        <v>47</v>
      </c>
      <c r="C55" s="281"/>
      <c r="D55" s="282"/>
      <c r="E55" s="281"/>
      <c r="F55" s="282"/>
      <c r="G55" s="281"/>
      <c r="H55" s="282"/>
      <c r="I55" s="281"/>
      <c r="J55" s="282"/>
      <c r="K55" s="281">
        <v>2279</v>
      </c>
      <c r="L55" s="282">
        <v>25</v>
      </c>
      <c r="M55" s="281">
        <v>6121</v>
      </c>
      <c r="N55" s="282">
        <v>72</v>
      </c>
      <c r="O55" s="281">
        <v>10883</v>
      </c>
      <c r="P55" s="282">
        <v>162</v>
      </c>
      <c r="Q55" s="281">
        <v>13765</v>
      </c>
      <c r="R55" s="282">
        <v>196</v>
      </c>
      <c r="S55" s="281">
        <v>16369</v>
      </c>
      <c r="T55" s="282">
        <v>223</v>
      </c>
      <c r="U55" s="281">
        <v>18894</v>
      </c>
      <c r="V55" s="282">
        <v>263</v>
      </c>
      <c r="W55" s="281">
        <v>22760</v>
      </c>
      <c r="X55" s="282">
        <v>297</v>
      </c>
      <c r="Y55" s="281">
        <v>24960</v>
      </c>
      <c r="Z55" s="282">
        <v>346</v>
      </c>
      <c r="AA55" s="281">
        <v>27824</v>
      </c>
      <c r="AB55" s="282">
        <v>399</v>
      </c>
      <c r="AC55" s="281">
        <v>30687</v>
      </c>
      <c r="AD55" s="282">
        <v>449</v>
      </c>
      <c r="AE55" s="281">
        <v>33801</v>
      </c>
      <c r="AF55" s="282">
        <v>514</v>
      </c>
      <c r="AG55" s="281">
        <v>36644</v>
      </c>
      <c r="AH55" s="282">
        <v>578</v>
      </c>
      <c r="AI55" s="281">
        <v>40897</v>
      </c>
      <c r="AJ55" s="282">
        <v>642</v>
      </c>
      <c r="AK55" s="281">
        <v>44720</v>
      </c>
      <c r="AL55" s="282">
        <v>720</v>
      </c>
      <c r="AM55" s="281">
        <v>48919</v>
      </c>
      <c r="AN55" s="282">
        <v>792</v>
      </c>
      <c r="AO55" s="281">
        <v>52792</v>
      </c>
      <c r="AP55" s="282">
        <v>878</v>
      </c>
      <c r="AQ55" s="281">
        <v>55653</v>
      </c>
      <c r="AR55" s="282">
        <v>930</v>
      </c>
      <c r="AS55" s="281">
        <v>57839</v>
      </c>
      <c r="AT55" s="282">
        <v>971</v>
      </c>
      <c r="AU55" s="281">
        <v>62083</v>
      </c>
      <c r="AV55" s="282">
        <v>1023</v>
      </c>
      <c r="AW55" s="281">
        <v>65837</v>
      </c>
      <c r="AX55" s="282">
        <v>1072</v>
      </c>
      <c r="AY55" s="281">
        <v>69355</v>
      </c>
      <c r="AZ55" s="282">
        <v>1129</v>
      </c>
      <c r="BA55" s="281">
        <v>72604</v>
      </c>
      <c r="BB55" s="282">
        <v>1169</v>
      </c>
      <c r="BC55" s="281">
        <v>76887</v>
      </c>
      <c r="BD55" s="282">
        <v>1227</v>
      </c>
      <c r="BE55" s="281">
        <v>81201</v>
      </c>
      <c r="BF55" s="282">
        <v>1293</v>
      </c>
      <c r="BG55" s="281">
        <v>85789</v>
      </c>
      <c r="BH55" s="282">
        <v>1320</v>
      </c>
      <c r="BI55" s="281">
        <v>90144</v>
      </c>
      <c r="BJ55" s="282">
        <v>1399</v>
      </c>
      <c r="BK55" s="281">
        <v>94564</v>
      </c>
      <c r="BL55" s="282">
        <v>1446</v>
      </c>
      <c r="BM55" s="281">
        <v>99331</v>
      </c>
      <c r="BN55" s="282">
        <v>1492</v>
      </c>
      <c r="BO55" s="281">
        <v>103421</v>
      </c>
      <c r="BP55" s="282">
        <v>1546</v>
      </c>
      <c r="BQ55" s="281">
        <v>107149</v>
      </c>
      <c r="BR55" s="282">
        <v>1605</v>
      </c>
      <c r="BS55" s="281">
        <v>111028</v>
      </c>
      <c r="BT55" s="282">
        <v>1667</v>
      </c>
      <c r="BU55" s="281">
        <v>115083</v>
      </c>
      <c r="BV55" s="282">
        <v>1733</v>
      </c>
      <c r="BW55" s="281">
        <v>118469</v>
      </c>
      <c r="BX55" s="282">
        <v>1808</v>
      </c>
      <c r="BY55" s="281">
        <v>122023</v>
      </c>
      <c r="BZ55" s="282">
        <v>1882</v>
      </c>
      <c r="CA55" s="281">
        <v>125491</v>
      </c>
      <c r="CB55" s="282">
        <v>1933</v>
      </c>
      <c r="CC55" s="281">
        <v>129639</v>
      </c>
      <c r="CD55" s="282">
        <v>2015</v>
      </c>
      <c r="CE55" s="281">
        <v>132650</v>
      </c>
      <c r="CF55" s="282">
        <v>2085</v>
      </c>
      <c r="CG55" s="281">
        <v>136739</v>
      </c>
      <c r="CH55" s="282">
        <v>2146</v>
      </c>
      <c r="CI55" s="281">
        <v>141170</v>
      </c>
      <c r="CJ55" s="282">
        <v>2212</v>
      </c>
      <c r="CK55" s="281">
        <v>145610</v>
      </c>
      <c r="CL55" s="282">
        <v>2287</v>
      </c>
      <c r="CM55" s="281">
        <v>150074</v>
      </c>
      <c r="CN55" s="282">
        <v>2267</v>
      </c>
      <c r="CO55" s="281">
        <v>154066</v>
      </c>
      <c r="CP55" s="282">
        <v>2344</v>
      </c>
      <c r="CQ55" s="281">
        <v>158559</v>
      </c>
      <c r="CR55" s="282">
        <v>2443</v>
      </c>
      <c r="CS55" s="281">
        <v>163626</v>
      </c>
      <c r="CT55" s="282">
        <v>2517</v>
      </c>
      <c r="CU55" s="281">
        <v>167777</v>
      </c>
      <c r="CV55" s="282">
        <v>2550</v>
      </c>
      <c r="CW55" s="281">
        <v>172392</v>
      </c>
      <c r="CX55" s="282">
        <v>2624</v>
      </c>
      <c r="CY55" s="281">
        <v>177734</v>
      </c>
      <c r="CZ55" s="282">
        <v>2677</v>
      </c>
      <c r="DA55" s="281">
        <v>183078</v>
      </c>
      <c r="DB55" s="282">
        <v>2744</v>
      </c>
      <c r="DC55" s="281">
        <v>186038</v>
      </c>
      <c r="DD55" s="282">
        <v>2785</v>
      </c>
      <c r="DE55" s="281">
        <v>188934</v>
      </c>
      <c r="DF55" s="282">
        <v>2840</v>
      </c>
      <c r="DG55" s="281">
        <v>192826</v>
      </c>
      <c r="DH55" s="282">
        <v>2902</v>
      </c>
      <c r="DI55" s="281">
        <v>196824</v>
      </c>
      <c r="DJ55" s="282">
        <v>2961</v>
      </c>
      <c r="DK55" s="281">
        <v>200780</v>
      </c>
      <c r="DL55" s="282">
        <v>3007</v>
      </c>
      <c r="DM55" s="281"/>
      <c r="DN55" s="282"/>
      <c r="DO55" s="281"/>
      <c r="DP55" s="283"/>
      <c r="DQ55" s="91"/>
    </row>
    <row r="56" spans="1:121" s="155" customFormat="1" x14ac:dyDescent="0.2">
      <c r="A56" s="285">
        <v>50</v>
      </c>
      <c r="B56" s="280" t="s">
        <v>48</v>
      </c>
      <c r="C56" s="281"/>
      <c r="D56" s="282"/>
      <c r="E56" s="281"/>
      <c r="F56" s="282"/>
      <c r="G56" s="281"/>
      <c r="H56" s="282"/>
      <c r="I56" s="281"/>
      <c r="J56" s="282"/>
      <c r="K56" s="281">
        <v>4611</v>
      </c>
      <c r="L56" s="282">
        <v>16</v>
      </c>
      <c r="M56" s="281">
        <v>13785</v>
      </c>
      <c r="N56" s="282">
        <v>49</v>
      </c>
      <c r="O56" s="281">
        <v>23257</v>
      </c>
      <c r="P56" s="282">
        <v>95</v>
      </c>
      <c r="Q56" s="281">
        <v>26938</v>
      </c>
      <c r="R56" s="282">
        <v>110</v>
      </c>
      <c r="S56" s="281">
        <v>31221</v>
      </c>
      <c r="T56" s="282">
        <v>136</v>
      </c>
      <c r="U56" s="281">
        <v>35212</v>
      </c>
      <c r="V56" s="282">
        <v>151</v>
      </c>
      <c r="W56" s="281">
        <v>42232</v>
      </c>
      <c r="X56" s="282">
        <v>168</v>
      </c>
      <c r="Y56" s="281">
        <v>45332</v>
      </c>
      <c r="Z56" s="282">
        <v>191</v>
      </c>
      <c r="AA56" s="281">
        <v>49802</v>
      </c>
      <c r="AB56" s="282">
        <v>212</v>
      </c>
      <c r="AC56" s="281">
        <v>54056</v>
      </c>
      <c r="AD56" s="282">
        <v>229</v>
      </c>
      <c r="AE56" s="281">
        <v>58971</v>
      </c>
      <c r="AF56" s="282">
        <v>250</v>
      </c>
      <c r="AG56" s="281">
        <v>63031</v>
      </c>
      <c r="AH56" s="282">
        <v>279</v>
      </c>
      <c r="AI56" s="281">
        <v>67914</v>
      </c>
      <c r="AJ56" s="282">
        <v>313</v>
      </c>
      <c r="AK56" s="281">
        <v>72180</v>
      </c>
      <c r="AL56" s="282">
        <v>338</v>
      </c>
      <c r="AM56" s="281">
        <v>76884</v>
      </c>
      <c r="AN56" s="282">
        <v>361</v>
      </c>
      <c r="AO56" s="281">
        <v>82091</v>
      </c>
      <c r="AP56" s="282">
        <v>396</v>
      </c>
      <c r="AQ56" s="281">
        <v>86776</v>
      </c>
      <c r="AR56" s="282">
        <v>414</v>
      </c>
      <c r="AS56" s="281">
        <v>89986</v>
      </c>
      <c r="AT56" s="282">
        <v>434</v>
      </c>
      <c r="AU56" s="281">
        <v>95717</v>
      </c>
      <c r="AV56" s="282">
        <v>452</v>
      </c>
      <c r="AW56" s="281">
        <v>100651</v>
      </c>
      <c r="AX56" s="282">
        <v>463</v>
      </c>
      <c r="AY56" s="281">
        <v>105632</v>
      </c>
      <c r="AZ56" s="282">
        <v>485</v>
      </c>
      <c r="BA56" s="281">
        <v>109912</v>
      </c>
      <c r="BB56" s="282">
        <v>511</v>
      </c>
      <c r="BC56" s="281">
        <v>114537</v>
      </c>
      <c r="BD56" s="282">
        <v>535</v>
      </c>
      <c r="BE56" s="281">
        <v>118681</v>
      </c>
      <c r="BF56" s="282">
        <v>558</v>
      </c>
      <c r="BG56" s="281">
        <v>123168</v>
      </c>
      <c r="BH56" s="282">
        <v>582</v>
      </c>
      <c r="BI56" s="281">
        <v>126943</v>
      </c>
      <c r="BJ56" s="282">
        <v>614</v>
      </c>
      <c r="BK56" s="281">
        <v>130936</v>
      </c>
      <c r="BL56" s="282">
        <v>642</v>
      </c>
      <c r="BM56" s="281">
        <v>135963</v>
      </c>
      <c r="BN56" s="282">
        <v>669</v>
      </c>
      <c r="BO56" s="281">
        <v>140386</v>
      </c>
      <c r="BP56" s="282">
        <v>690</v>
      </c>
      <c r="BQ56" s="281">
        <v>144527</v>
      </c>
      <c r="BR56" s="282">
        <v>722</v>
      </c>
      <c r="BS56" s="281">
        <v>148662</v>
      </c>
      <c r="BT56" s="282">
        <v>754</v>
      </c>
      <c r="BU56" s="281">
        <v>153592</v>
      </c>
      <c r="BV56" s="282">
        <v>794</v>
      </c>
      <c r="BW56" s="281">
        <v>157877</v>
      </c>
      <c r="BX56" s="282">
        <v>826</v>
      </c>
      <c r="BY56" s="281">
        <v>162062</v>
      </c>
      <c r="BZ56" s="282">
        <v>859</v>
      </c>
      <c r="CA56" s="281">
        <v>165230</v>
      </c>
      <c r="CB56" s="282">
        <v>902</v>
      </c>
      <c r="CC56" s="281">
        <v>169518</v>
      </c>
      <c r="CD56" s="282">
        <v>942</v>
      </c>
      <c r="CE56" s="281">
        <v>172868</v>
      </c>
      <c r="CF56" s="282">
        <v>975</v>
      </c>
      <c r="CG56" s="281">
        <v>176335</v>
      </c>
      <c r="CH56" s="282">
        <v>1005</v>
      </c>
      <c r="CI56" s="281">
        <v>180092</v>
      </c>
      <c r="CJ56" s="282">
        <v>1038</v>
      </c>
      <c r="CK56" s="281">
        <v>183489</v>
      </c>
      <c r="CL56" s="282">
        <v>1068</v>
      </c>
      <c r="CM56" s="281">
        <v>186756</v>
      </c>
      <c r="CN56" s="282">
        <v>1053</v>
      </c>
      <c r="CO56" s="281">
        <v>189986</v>
      </c>
      <c r="CP56" s="282">
        <v>1097</v>
      </c>
      <c r="CQ56" s="281">
        <v>193534</v>
      </c>
      <c r="CR56" s="282">
        <v>1128</v>
      </c>
      <c r="CS56" s="281">
        <v>196972</v>
      </c>
      <c r="CT56" s="282">
        <v>1162</v>
      </c>
      <c r="CU56" s="281">
        <v>200719</v>
      </c>
      <c r="CV56" s="282">
        <v>1198</v>
      </c>
      <c r="CW56" s="281">
        <v>204089</v>
      </c>
      <c r="CX56" s="282">
        <v>1226</v>
      </c>
      <c r="CY56" s="281">
        <v>208228</v>
      </c>
      <c r="CZ56" s="282">
        <v>1283</v>
      </c>
      <c r="DA56" s="281">
        <v>212136</v>
      </c>
      <c r="DB56" s="282">
        <v>1328</v>
      </c>
      <c r="DC56" s="281">
        <v>214514</v>
      </c>
      <c r="DD56" s="282">
        <v>1332</v>
      </c>
      <c r="DE56" s="281">
        <v>217150</v>
      </c>
      <c r="DF56" s="282">
        <v>1356</v>
      </c>
      <c r="DG56" s="281">
        <v>220759</v>
      </c>
      <c r="DH56" s="282">
        <v>1384</v>
      </c>
      <c r="DI56" s="281">
        <v>225237</v>
      </c>
      <c r="DJ56" s="282">
        <v>1412</v>
      </c>
      <c r="DK56" s="281">
        <v>228456</v>
      </c>
      <c r="DL56" s="282">
        <v>1430</v>
      </c>
      <c r="DM56" s="281"/>
      <c r="DN56" s="282"/>
      <c r="DO56" s="281"/>
      <c r="DP56" s="283"/>
      <c r="DQ56" s="91"/>
    </row>
    <row r="57" spans="1:121" s="155" customFormat="1" x14ac:dyDescent="0.2">
      <c r="A57" s="285">
        <v>51</v>
      </c>
      <c r="B57" s="280" t="s">
        <v>151</v>
      </c>
      <c r="C57" s="281"/>
      <c r="D57" s="282"/>
      <c r="E57" s="281"/>
      <c r="F57" s="282"/>
      <c r="G57" s="281"/>
      <c r="H57" s="282"/>
      <c r="I57" s="281"/>
      <c r="J57" s="282"/>
      <c r="K57" s="281">
        <v>324</v>
      </c>
      <c r="L57" s="282">
        <v>17</v>
      </c>
      <c r="M57" s="281">
        <v>347</v>
      </c>
      <c r="N57" s="282">
        <v>32</v>
      </c>
      <c r="O57" s="281">
        <v>367</v>
      </c>
      <c r="P57" s="282">
        <v>45</v>
      </c>
      <c r="Q57" s="281">
        <v>376</v>
      </c>
      <c r="R57" s="282">
        <v>49</v>
      </c>
      <c r="S57" s="281">
        <v>381</v>
      </c>
      <c r="T57" s="282">
        <v>54</v>
      </c>
      <c r="U57" s="281">
        <v>385</v>
      </c>
      <c r="V57" s="282">
        <v>56</v>
      </c>
      <c r="W57" s="281">
        <v>396</v>
      </c>
      <c r="X57" s="282">
        <v>57</v>
      </c>
      <c r="Y57" s="281">
        <v>399</v>
      </c>
      <c r="Z57" s="282">
        <v>58</v>
      </c>
      <c r="AA57" s="281">
        <v>410</v>
      </c>
      <c r="AB57" s="282">
        <v>60</v>
      </c>
      <c r="AC57" s="281">
        <v>416</v>
      </c>
      <c r="AD57" s="282">
        <v>65</v>
      </c>
      <c r="AE57" s="281">
        <v>425</v>
      </c>
      <c r="AF57" s="282">
        <v>67</v>
      </c>
      <c r="AG57" s="281">
        <v>430</v>
      </c>
      <c r="AH57" s="282">
        <v>71</v>
      </c>
      <c r="AI57" s="281">
        <v>440</v>
      </c>
      <c r="AJ57" s="282">
        <v>73</v>
      </c>
      <c r="AK57" s="281">
        <v>451</v>
      </c>
      <c r="AL57" s="282">
        <v>74</v>
      </c>
      <c r="AM57" s="281">
        <v>461</v>
      </c>
      <c r="AN57" s="282">
        <v>76</v>
      </c>
      <c r="AO57" s="281">
        <v>465</v>
      </c>
      <c r="AP57" s="282">
        <v>77</v>
      </c>
      <c r="AQ57" s="281">
        <v>469</v>
      </c>
      <c r="AR57" s="282">
        <v>78</v>
      </c>
      <c r="AS57" s="281">
        <v>474</v>
      </c>
      <c r="AT57" s="282">
        <v>80</v>
      </c>
      <c r="AU57" s="281">
        <v>486</v>
      </c>
      <c r="AV57" s="282">
        <v>82</v>
      </c>
      <c r="AW57" s="281">
        <v>492</v>
      </c>
      <c r="AX57" s="282">
        <v>83</v>
      </c>
      <c r="AY57" s="281">
        <v>493</v>
      </c>
      <c r="AZ57" s="282">
        <v>86</v>
      </c>
      <c r="BA57" s="281">
        <v>500</v>
      </c>
      <c r="BB57" s="282">
        <v>86</v>
      </c>
      <c r="BC57" s="281">
        <v>511</v>
      </c>
      <c r="BD57" s="282">
        <v>90</v>
      </c>
      <c r="BE57" s="281">
        <v>514</v>
      </c>
      <c r="BF57" s="282">
        <v>94</v>
      </c>
      <c r="BG57" s="281">
        <v>525</v>
      </c>
      <c r="BH57" s="282">
        <v>98</v>
      </c>
      <c r="BI57" s="281">
        <v>530</v>
      </c>
      <c r="BJ57" s="282">
        <v>105</v>
      </c>
      <c r="BK57" s="281">
        <v>539</v>
      </c>
      <c r="BL57" s="282">
        <v>108</v>
      </c>
      <c r="BM57" s="281">
        <v>545</v>
      </c>
      <c r="BN57" s="282">
        <v>110</v>
      </c>
      <c r="BO57" s="281">
        <v>551</v>
      </c>
      <c r="BP57" s="282">
        <v>116</v>
      </c>
      <c r="BQ57" s="281">
        <v>562</v>
      </c>
      <c r="BR57" s="282">
        <v>118</v>
      </c>
      <c r="BS57" s="281">
        <v>565</v>
      </c>
      <c r="BT57" s="282">
        <v>119</v>
      </c>
      <c r="BU57" s="281">
        <v>572</v>
      </c>
      <c r="BV57" s="282">
        <v>120</v>
      </c>
      <c r="BW57" s="281">
        <v>582</v>
      </c>
      <c r="BX57" s="282">
        <v>121</v>
      </c>
      <c r="BY57" s="281">
        <v>593</v>
      </c>
      <c r="BZ57" s="282">
        <v>122</v>
      </c>
      <c r="CA57" s="281">
        <v>607</v>
      </c>
      <c r="CB57" s="282">
        <v>126</v>
      </c>
      <c r="CC57" s="281">
        <v>612</v>
      </c>
      <c r="CD57" s="282">
        <v>128</v>
      </c>
      <c r="CE57" s="281">
        <v>620</v>
      </c>
      <c r="CF57" s="282">
        <v>133</v>
      </c>
      <c r="CG57" s="281">
        <v>625</v>
      </c>
      <c r="CH57" s="282">
        <v>137</v>
      </c>
      <c r="CI57" s="281">
        <v>635</v>
      </c>
      <c r="CJ57" s="282">
        <v>146</v>
      </c>
      <c r="CK57" s="281">
        <v>641</v>
      </c>
      <c r="CL57" s="282">
        <v>151</v>
      </c>
      <c r="CM57" s="281">
        <v>646</v>
      </c>
      <c r="CN57" s="282">
        <v>146</v>
      </c>
      <c r="CO57" s="281">
        <v>655</v>
      </c>
      <c r="CP57" s="282">
        <v>149</v>
      </c>
      <c r="CQ57" s="281">
        <v>667</v>
      </c>
      <c r="CR57" s="282">
        <v>151</v>
      </c>
      <c r="CS57" s="281">
        <v>678</v>
      </c>
      <c r="CT57" s="282">
        <v>152</v>
      </c>
      <c r="CU57" s="281">
        <v>691</v>
      </c>
      <c r="CV57" s="282">
        <v>152</v>
      </c>
      <c r="CW57" s="281">
        <v>708</v>
      </c>
      <c r="CX57" s="282">
        <v>152</v>
      </c>
      <c r="CY57" s="281">
        <v>721</v>
      </c>
      <c r="CZ57" s="282">
        <v>157</v>
      </c>
      <c r="DA57" s="281">
        <v>728</v>
      </c>
      <c r="DB57" s="282">
        <v>157</v>
      </c>
      <c r="DC57" s="281">
        <v>732</v>
      </c>
      <c r="DD57" s="282">
        <v>157</v>
      </c>
      <c r="DE57" s="281">
        <v>734</v>
      </c>
      <c r="DF57" s="282">
        <v>160</v>
      </c>
      <c r="DG57" s="281">
        <v>745</v>
      </c>
      <c r="DH57" s="282">
        <v>163</v>
      </c>
      <c r="DI57" s="281">
        <v>755</v>
      </c>
      <c r="DJ57" s="282">
        <v>165</v>
      </c>
      <c r="DK57" s="281">
        <v>766</v>
      </c>
      <c r="DL57" s="282">
        <v>166</v>
      </c>
      <c r="DM57" s="281"/>
      <c r="DN57" s="282"/>
      <c r="DO57" s="281"/>
      <c r="DP57" s="283"/>
      <c r="DQ57" s="91"/>
    </row>
    <row r="58" spans="1:121" s="155" customFormat="1" x14ac:dyDescent="0.2">
      <c r="A58" s="285">
        <v>52</v>
      </c>
      <c r="B58" s="280" t="s">
        <v>49</v>
      </c>
      <c r="C58" s="281"/>
      <c r="D58" s="282"/>
      <c r="E58" s="281"/>
      <c r="F58" s="282"/>
      <c r="G58" s="281"/>
      <c r="H58" s="282"/>
      <c r="I58" s="281"/>
      <c r="J58" s="282"/>
      <c r="K58" s="281">
        <v>9043</v>
      </c>
      <c r="L58" s="282">
        <v>774</v>
      </c>
      <c r="M58" s="281">
        <v>14586</v>
      </c>
      <c r="N58" s="282">
        <v>1612</v>
      </c>
      <c r="O58" s="281">
        <v>18052</v>
      </c>
      <c r="P58" s="282">
        <v>2464</v>
      </c>
      <c r="Q58" s="281">
        <v>19141</v>
      </c>
      <c r="R58" s="282">
        <v>2752</v>
      </c>
      <c r="S58" s="281">
        <v>20688</v>
      </c>
      <c r="T58" s="282">
        <v>2995</v>
      </c>
      <c r="U58" s="281">
        <v>21948</v>
      </c>
      <c r="V58" s="282">
        <v>3264</v>
      </c>
      <c r="W58" s="281">
        <v>23370</v>
      </c>
      <c r="X58" s="282">
        <v>3452</v>
      </c>
      <c r="Y58" s="281">
        <v>24118</v>
      </c>
      <c r="Z58" s="282">
        <v>3676</v>
      </c>
      <c r="AA58" s="281">
        <v>25281</v>
      </c>
      <c r="AB58" s="282">
        <v>3891</v>
      </c>
      <c r="AC58" s="281">
        <v>26433</v>
      </c>
      <c r="AD58" s="282">
        <v>4188</v>
      </c>
      <c r="AE58" s="281">
        <v>27589</v>
      </c>
      <c r="AF58" s="282">
        <v>4442</v>
      </c>
      <c r="AG58" s="281">
        <v>28552</v>
      </c>
      <c r="AH58" s="282">
        <v>4639</v>
      </c>
      <c r="AI58" s="281">
        <v>29945</v>
      </c>
      <c r="AJ58" s="282">
        <v>4932</v>
      </c>
      <c r="AK58" s="281">
        <v>31149</v>
      </c>
      <c r="AL58" s="282">
        <v>5157</v>
      </c>
      <c r="AM58" s="281">
        <v>32382</v>
      </c>
      <c r="AN58" s="282">
        <v>5418</v>
      </c>
      <c r="AO58" s="281">
        <v>33537</v>
      </c>
      <c r="AP58" s="282">
        <v>5677</v>
      </c>
      <c r="AQ58" s="281">
        <v>34688</v>
      </c>
      <c r="AR58" s="282">
        <v>5887</v>
      </c>
      <c r="AS58" s="281">
        <v>35382</v>
      </c>
      <c r="AT58" s="282">
        <v>6096</v>
      </c>
      <c r="AU58" s="281">
        <v>36715</v>
      </c>
      <c r="AV58" s="282">
        <v>6330</v>
      </c>
      <c r="AW58" s="281">
        <v>37806</v>
      </c>
      <c r="AX58" s="282">
        <v>6516</v>
      </c>
      <c r="AY58" s="281">
        <v>38777</v>
      </c>
      <c r="AZ58" s="282">
        <v>6731</v>
      </c>
      <c r="BA58" s="281">
        <v>39786</v>
      </c>
      <c r="BB58" s="282">
        <v>6988</v>
      </c>
      <c r="BC58" s="281">
        <v>40857</v>
      </c>
      <c r="BD58" s="282">
        <v>7282</v>
      </c>
      <c r="BE58" s="281">
        <v>41825</v>
      </c>
      <c r="BF58" s="282">
        <v>7501</v>
      </c>
      <c r="BG58" s="281">
        <v>42979</v>
      </c>
      <c r="BH58" s="282">
        <v>7744</v>
      </c>
      <c r="BI58" s="281">
        <v>43920</v>
      </c>
      <c r="BJ58" s="282">
        <v>8100</v>
      </c>
      <c r="BK58" s="281">
        <v>44821</v>
      </c>
      <c r="BL58" s="282">
        <v>8341</v>
      </c>
      <c r="BM58" s="281">
        <v>45719</v>
      </c>
      <c r="BN58" s="282">
        <v>8582</v>
      </c>
      <c r="BO58" s="281">
        <v>46644</v>
      </c>
      <c r="BP58" s="282">
        <v>8825</v>
      </c>
      <c r="BQ58" s="281">
        <v>47670</v>
      </c>
      <c r="BR58" s="282">
        <v>9106</v>
      </c>
      <c r="BS58" s="281">
        <v>48662</v>
      </c>
      <c r="BT58" s="282">
        <v>9391</v>
      </c>
      <c r="BU58" s="281">
        <v>49566</v>
      </c>
      <c r="BV58" s="282">
        <v>9678</v>
      </c>
      <c r="BW58" s="281">
        <v>50548</v>
      </c>
      <c r="BX58" s="282">
        <v>9947</v>
      </c>
      <c r="BY58" s="281">
        <v>51654</v>
      </c>
      <c r="BZ58" s="282">
        <v>10238</v>
      </c>
      <c r="CA58" s="281">
        <v>52418</v>
      </c>
      <c r="CB58" s="282">
        <v>10530</v>
      </c>
      <c r="CC58" s="281">
        <v>53486</v>
      </c>
      <c r="CD58" s="282">
        <v>10759</v>
      </c>
      <c r="CE58" s="281">
        <v>54406</v>
      </c>
      <c r="CF58" s="282">
        <v>11019</v>
      </c>
      <c r="CG58" s="281">
        <v>55582</v>
      </c>
      <c r="CH58" s="282">
        <v>11293</v>
      </c>
      <c r="CI58" s="281">
        <v>56492</v>
      </c>
      <c r="CJ58" s="282">
        <v>11559</v>
      </c>
      <c r="CK58" s="281">
        <v>57434</v>
      </c>
      <c r="CL58" s="282">
        <v>11834</v>
      </c>
      <c r="CM58" s="281">
        <v>58290</v>
      </c>
      <c r="CN58" s="282">
        <v>12000</v>
      </c>
      <c r="CO58" s="281">
        <v>59205</v>
      </c>
      <c r="CP58" s="282">
        <v>12325</v>
      </c>
      <c r="CQ58" s="281">
        <v>60241</v>
      </c>
      <c r="CR58" s="282">
        <v>12629</v>
      </c>
      <c r="CS58" s="281">
        <v>61422</v>
      </c>
      <c r="CT58" s="282">
        <v>12909</v>
      </c>
      <c r="CU58" s="281">
        <v>62624</v>
      </c>
      <c r="CV58" s="282">
        <v>13209</v>
      </c>
      <c r="CW58" s="281">
        <v>63768</v>
      </c>
      <c r="CX58" s="282">
        <v>13494</v>
      </c>
      <c r="CY58" s="281">
        <v>64891</v>
      </c>
      <c r="CZ58" s="282">
        <v>13688</v>
      </c>
      <c r="DA58" s="281">
        <v>65976</v>
      </c>
      <c r="DB58" s="282">
        <v>14072</v>
      </c>
      <c r="DC58" s="281">
        <v>66188</v>
      </c>
      <c r="DD58" s="282">
        <v>14199</v>
      </c>
      <c r="DE58" s="281">
        <v>66554</v>
      </c>
      <c r="DF58" s="282">
        <v>14416</v>
      </c>
      <c r="DG58" s="281">
        <v>67267</v>
      </c>
      <c r="DH58" s="282">
        <v>14679</v>
      </c>
      <c r="DI58" s="281">
        <v>67930</v>
      </c>
      <c r="DJ58" s="282">
        <v>14934</v>
      </c>
      <c r="DK58" s="281">
        <v>68605</v>
      </c>
      <c r="DL58" s="282">
        <v>15206</v>
      </c>
      <c r="DM58" s="281"/>
      <c r="DN58" s="282"/>
      <c r="DO58" s="281"/>
      <c r="DP58" s="283"/>
      <c r="DQ58" s="91"/>
    </row>
    <row r="59" spans="1:121" s="155" customFormat="1" ht="13.5" customHeight="1" x14ac:dyDescent="0.2">
      <c r="A59" s="285">
        <v>53</v>
      </c>
      <c r="B59" s="280" t="s">
        <v>50</v>
      </c>
      <c r="C59" s="281"/>
      <c r="D59" s="282"/>
      <c r="E59" s="281"/>
      <c r="F59" s="282"/>
      <c r="G59" s="281"/>
      <c r="H59" s="282"/>
      <c r="I59" s="281"/>
      <c r="J59" s="282"/>
      <c r="K59" s="281">
        <v>1227</v>
      </c>
      <c r="L59" s="282">
        <v>49</v>
      </c>
      <c r="M59" s="281">
        <v>2105</v>
      </c>
      <c r="N59" s="282">
        <v>110</v>
      </c>
      <c r="O59" s="281">
        <v>3287</v>
      </c>
      <c r="P59" s="282">
        <v>189</v>
      </c>
      <c r="Q59" s="281">
        <v>3616</v>
      </c>
      <c r="R59" s="282">
        <v>203</v>
      </c>
      <c r="S59" s="281">
        <v>4105</v>
      </c>
      <c r="T59" s="282">
        <v>244</v>
      </c>
      <c r="U59" s="281">
        <v>4679</v>
      </c>
      <c r="V59" s="282">
        <v>284</v>
      </c>
      <c r="W59" s="281">
        <v>5314</v>
      </c>
      <c r="X59" s="282">
        <v>311</v>
      </c>
      <c r="Y59" s="281">
        <v>5512</v>
      </c>
      <c r="Z59" s="282">
        <v>332</v>
      </c>
      <c r="AA59" s="281">
        <v>5979</v>
      </c>
      <c r="AB59" s="282">
        <v>364</v>
      </c>
      <c r="AC59" s="281">
        <v>6483</v>
      </c>
      <c r="AD59" s="282">
        <v>386</v>
      </c>
      <c r="AE59" s="281">
        <v>6984</v>
      </c>
      <c r="AF59" s="282">
        <v>405</v>
      </c>
      <c r="AG59" s="281">
        <v>7300</v>
      </c>
      <c r="AH59" s="282">
        <v>426</v>
      </c>
      <c r="AI59" s="281">
        <v>7891</v>
      </c>
      <c r="AJ59" s="282">
        <v>450</v>
      </c>
      <c r="AK59" s="281">
        <v>8411</v>
      </c>
      <c r="AL59" s="282">
        <v>469</v>
      </c>
      <c r="AM59" s="281">
        <v>8990</v>
      </c>
      <c r="AN59" s="282">
        <v>488</v>
      </c>
      <c r="AO59" s="281">
        <v>9311</v>
      </c>
      <c r="AP59" s="282">
        <v>499</v>
      </c>
      <c r="AQ59" s="281">
        <v>9961</v>
      </c>
      <c r="AR59" s="282">
        <v>529</v>
      </c>
      <c r="AS59" s="281">
        <v>10361</v>
      </c>
      <c r="AT59" s="282">
        <v>545</v>
      </c>
      <c r="AU59" s="281">
        <v>11046</v>
      </c>
      <c r="AV59" s="282">
        <v>565</v>
      </c>
      <c r="AW59" s="281">
        <v>11445</v>
      </c>
      <c r="AX59" s="282">
        <v>580</v>
      </c>
      <c r="AY59" s="281">
        <v>12133</v>
      </c>
      <c r="AZ59" s="282">
        <v>596</v>
      </c>
      <c r="BA59" s="281">
        <v>12809</v>
      </c>
      <c r="BB59" s="282">
        <v>627</v>
      </c>
      <c r="BC59" s="281">
        <v>13413</v>
      </c>
      <c r="BD59" s="282">
        <v>651</v>
      </c>
      <c r="BE59" s="281">
        <v>13767</v>
      </c>
      <c r="BF59" s="282">
        <v>668</v>
      </c>
      <c r="BG59" s="281">
        <v>14382</v>
      </c>
      <c r="BH59" s="282">
        <v>693</v>
      </c>
      <c r="BI59" s="281">
        <v>15051</v>
      </c>
      <c r="BJ59" s="282">
        <v>749</v>
      </c>
      <c r="BK59" s="281">
        <v>15630</v>
      </c>
      <c r="BL59" s="282">
        <v>769</v>
      </c>
      <c r="BM59" s="281">
        <v>15989</v>
      </c>
      <c r="BN59" s="282">
        <v>795</v>
      </c>
      <c r="BO59" s="281">
        <v>16502</v>
      </c>
      <c r="BP59" s="282">
        <v>816</v>
      </c>
      <c r="BQ59" s="281">
        <v>17029</v>
      </c>
      <c r="BR59" s="282">
        <v>852</v>
      </c>
      <c r="BS59" s="281">
        <v>17498</v>
      </c>
      <c r="BT59" s="282">
        <v>882</v>
      </c>
      <c r="BU59" s="281">
        <v>17805</v>
      </c>
      <c r="BV59" s="282">
        <v>913</v>
      </c>
      <c r="BW59" s="281">
        <v>18365</v>
      </c>
      <c r="BX59" s="282">
        <v>938</v>
      </c>
      <c r="BY59" s="281">
        <v>18831</v>
      </c>
      <c r="BZ59" s="282">
        <v>964</v>
      </c>
      <c r="CA59" s="281">
        <v>19203</v>
      </c>
      <c r="CB59" s="282">
        <v>998</v>
      </c>
      <c r="CC59" s="281">
        <v>19556</v>
      </c>
      <c r="CD59" s="282">
        <v>1023</v>
      </c>
      <c r="CE59" s="281">
        <v>19926</v>
      </c>
      <c r="CF59" s="282">
        <v>1060</v>
      </c>
      <c r="CG59" s="281">
        <v>20392</v>
      </c>
      <c r="CH59" s="282">
        <v>1093</v>
      </c>
      <c r="CI59" s="281">
        <v>20743</v>
      </c>
      <c r="CJ59" s="282">
        <v>1133</v>
      </c>
      <c r="CK59" s="281">
        <v>21012</v>
      </c>
      <c r="CL59" s="282">
        <v>1154</v>
      </c>
      <c r="CM59" s="281">
        <v>21412</v>
      </c>
      <c r="CN59" s="282">
        <v>1163</v>
      </c>
      <c r="CO59" s="281">
        <v>21821</v>
      </c>
      <c r="CP59" s="282">
        <v>1195</v>
      </c>
      <c r="CQ59" s="281">
        <v>22141</v>
      </c>
      <c r="CR59" s="282">
        <v>1229</v>
      </c>
      <c r="CS59" s="281">
        <v>22376</v>
      </c>
      <c r="CT59" s="282">
        <v>1250</v>
      </c>
      <c r="CU59" s="281">
        <v>22667</v>
      </c>
      <c r="CV59" s="282">
        <v>1291</v>
      </c>
      <c r="CW59" s="281">
        <v>22967</v>
      </c>
      <c r="CX59" s="282">
        <v>1324</v>
      </c>
      <c r="CY59" s="281">
        <v>23237</v>
      </c>
      <c r="CZ59" s="282">
        <v>1352</v>
      </c>
      <c r="DA59" s="281">
        <v>23439</v>
      </c>
      <c r="DB59" s="282">
        <v>1371</v>
      </c>
      <c r="DC59" s="281">
        <v>23526</v>
      </c>
      <c r="DD59" s="282">
        <v>1375</v>
      </c>
      <c r="DE59" s="281">
        <v>23663</v>
      </c>
      <c r="DF59" s="282">
        <v>1388</v>
      </c>
      <c r="DG59" s="281">
        <v>23771</v>
      </c>
      <c r="DH59" s="282">
        <v>1393</v>
      </c>
      <c r="DI59" s="281">
        <v>23860</v>
      </c>
      <c r="DJ59" s="282">
        <v>1409</v>
      </c>
      <c r="DK59" s="281">
        <v>23993</v>
      </c>
      <c r="DL59" s="282">
        <v>1418</v>
      </c>
      <c r="DM59" s="281"/>
      <c r="DN59" s="282"/>
      <c r="DO59" s="281"/>
      <c r="DP59" s="283"/>
      <c r="DQ59" s="91"/>
    </row>
    <row r="60" spans="1:121" s="155" customFormat="1" x14ac:dyDescent="0.2">
      <c r="A60" s="285">
        <v>54</v>
      </c>
      <c r="B60" s="280" t="s">
        <v>51</v>
      </c>
      <c r="C60" s="281"/>
      <c r="D60" s="282"/>
      <c r="E60" s="281"/>
      <c r="F60" s="282"/>
      <c r="G60" s="281"/>
      <c r="H60" s="282"/>
      <c r="I60" s="281"/>
      <c r="J60" s="282"/>
      <c r="K60" s="281">
        <v>24429</v>
      </c>
      <c r="L60" s="282">
        <v>81</v>
      </c>
      <c r="M60" s="281">
        <v>58181</v>
      </c>
      <c r="N60" s="282">
        <v>145</v>
      </c>
      <c r="O60" s="281">
        <v>92795</v>
      </c>
      <c r="P60" s="282">
        <v>210</v>
      </c>
      <c r="Q60" s="281">
        <v>109060</v>
      </c>
      <c r="R60" s="282">
        <v>268</v>
      </c>
      <c r="S60" s="281">
        <v>125823</v>
      </c>
      <c r="T60" s="282">
        <v>307</v>
      </c>
      <c r="U60" s="281">
        <v>142076</v>
      </c>
      <c r="V60" s="282">
        <v>360</v>
      </c>
      <c r="W60" s="281">
        <v>163164</v>
      </c>
      <c r="X60" s="282">
        <v>406</v>
      </c>
      <c r="Y60" s="281">
        <v>174033</v>
      </c>
      <c r="Z60" s="282">
        <v>446</v>
      </c>
      <c r="AA60" s="281">
        <v>189890</v>
      </c>
      <c r="AB60" s="282">
        <v>514</v>
      </c>
      <c r="AC60" s="281">
        <v>205498</v>
      </c>
      <c r="AD60" s="282">
        <v>556</v>
      </c>
      <c r="AE60" s="281">
        <v>222387</v>
      </c>
      <c r="AF60" s="282">
        <v>601</v>
      </c>
      <c r="AG60" s="281">
        <v>238058</v>
      </c>
      <c r="AH60" s="282">
        <v>648</v>
      </c>
      <c r="AI60" s="281">
        <v>255778</v>
      </c>
      <c r="AJ60" s="282">
        <v>676</v>
      </c>
      <c r="AK60" s="281">
        <v>271904</v>
      </c>
      <c r="AL60" s="282">
        <v>727</v>
      </c>
      <c r="AM60" s="281">
        <v>287629</v>
      </c>
      <c r="AN60" s="282">
        <v>765</v>
      </c>
      <c r="AO60" s="281">
        <v>303906</v>
      </c>
      <c r="AP60" s="282">
        <v>804</v>
      </c>
      <c r="AQ60" s="281">
        <v>319371</v>
      </c>
      <c r="AR60" s="282">
        <v>849</v>
      </c>
      <c r="AS60" s="281">
        <v>329770</v>
      </c>
      <c r="AT60" s="282">
        <v>894</v>
      </c>
      <c r="AU60" s="281">
        <v>348421</v>
      </c>
      <c r="AV60" s="282">
        <v>931</v>
      </c>
      <c r="AW60" s="281">
        <v>363055</v>
      </c>
      <c r="AX60" s="282">
        <v>986</v>
      </c>
      <c r="AY60" s="281">
        <v>378343</v>
      </c>
      <c r="AZ60" s="282">
        <v>1030</v>
      </c>
      <c r="BA60" s="281">
        <v>392532</v>
      </c>
      <c r="BB60" s="282">
        <v>1068</v>
      </c>
      <c r="BC60" s="281">
        <v>406888</v>
      </c>
      <c r="BD60" s="282">
        <v>1113</v>
      </c>
      <c r="BE60" s="281">
        <v>423142</v>
      </c>
      <c r="BF60" s="282">
        <v>1133</v>
      </c>
      <c r="BG60" s="281">
        <v>438560</v>
      </c>
      <c r="BH60" s="282">
        <v>1169</v>
      </c>
      <c r="BI60" s="281">
        <v>453794</v>
      </c>
      <c r="BJ60" s="282">
        <v>1212</v>
      </c>
      <c r="BK60" s="281">
        <v>468186</v>
      </c>
      <c r="BL60" s="282">
        <v>1245</v>
      </c>
      <c r="BM60" s="281">
        <v>485584</v>
      </c>
      <c r="BN60" s="282">
        <v>1277</v>
      </c>
      <c r="BO60" s="281">
        <v>500484</v>
      </c>
      <c r="BP60" s="282">
        <v>1317</v>
      </c>
      <c r="BQ60" s="281">
        <v>515103</v>
      </c>
      <c r="BR60" s="282">
        <v>1357</v>
      </c>
      <c r="BS60" s="281">
        <v>529102</v>
      </c>
      <c r="BT60" s="282">
        <v>1397</v>
      </c>
      <c r="BU60" s="281">
        <v>543592</v>
      </c>
      <c r="BV60" s="282">
        <v>1438</v>
      </c>
      <c r="BW60" s="281">
        <v>557980</v>
      </c>
      <c r="BX60" s="282">
        <v>1474</v>
      </c>
      <c r="BY60" s="281">
        <v>571487</v>
      </c>
      <c r="BZ60" s="282">
        <v>1527</v>
      </c>
      <c r="CA60" s="281">
        <v>584142</v>
      </c>
      <c r="CB60" s="282">
        <v>1576</v>
      </c>
      <c r="CC60" s="281">
        <v>599123</v>
      </c>
      <c r="CD60" s="282">
        <v>1613</v>
      </c>
      <c r="CE60" s="281">
        <v>611848</v>
      </c>
      <c r="CF60" s="282">
        <v>1649</v>
      </c>
      <c r="CG60" s="281">
        <v>627272</v>
      </c>
      <c r="CH60" s="282">
        <v>1672</v>
      </c>
      <c r="CI60" s="281">
        <v>641677</v>
      </c>
      <c r="CJ60" s="282">
        <v>1690</v>
      </c>
      <c r="CK60" s="281">
        <v>655599</v>
      </c>
      <c r="CL60" s="282">
        <v>1719</v>
      </c>
      <c r="CM60" s="281">
        <v>670925</v>
      </c>
      <c r="CN60" s="282">
        <v>1734</v>
      </c>
      <c r="CO60" s="281">
        <v>685185</v>
      </c>
      <c r="CP60" s="282">
        <v>1746</v>
      </c>
      <c r="CQ60" s="281">
        <v>699645</v>
      </c>
      <c r="CR60" s="282">
        <v>1763</v>
      </c>
      <c r="CS60" s="281">
        <v>715471</v>
      </c>
      <c r="CT60" s="282">
        <v>1783</v>
      </c>
      <c r="CU60" s="281">
        <v>731362</v>
      </c>
      <c r="CV60" s="282">
        <v>1801</v>
      </c>
      <c r="CW60" s="281">
        <v>745742</v>
      </c>
      <c r="CX60" s="282">
        <v>1814</v>
      </c>
      <c r="CY60" s="281">
        <v>759465</v>
      </c>
      <c r="CZ60" s="282">
        <v>1829</v>
      </c>
      <c r="DA60" s="281">
        <v>774152</v>
      </c>
      <c r="DB60" s="282">
        <v>1843</v>
      </c>
      <c r="DC60" s="281">
        <v>786381</v>
      </c>
      <c r="DD60" s="282">
        <v>1847</v>
      </c>
      <c r="DE60" s="281">
        <v>798630</v>
      </c>
      <c r="DF60" s="282">
        <v>1852</v>
      </c>
      <c r="DG60" s="281">
        <v>809932</v>
      </c>
      <c r="DH60" s="282">
        <v>1861</v>
      </c>
      <c r="DI60" s="281">
        <v>820690</v>
      </c>
      <c r="DJ60" s="282">
        <v>1871</v>
      </c>
      <c r="DK60" s="281">
        <v>831125</v>
      </c>
      <c r="DL60" s="282">
        <v>1874</v>
      </c>
      <c r="DM60" s="281"/>
      <c r="DN60" s="282"/>
      <c r="DO60" s="281"/>
      <c r="DP60" s="283"/>
      <c r="DQ60" s="91"/>
    </row>
    <row r="61" spans="1:121" s="155" customFormat="1" x14ac:dyDescent="0.2">
      <c r="A61" s="285">
        <v>55</v>
      </c>
      <c r="B61" s="280" t="s">
        <v>52</v>
      </c>
      <c r="C61" s="281"/>
      <c r="D61" s="282"/>
      <c r="E61" s="281"/>
      <c r="F61" s="282"/>
      <c r="G61" s="281"/>
      <c r="H61" s="282"/>
      <c r="I61" s="281"/>
      <c r="J61" s="282"/>
      <c r="K61" s="281">
        <v>390</v>
      </c>
      <c r="L61" s="282">
        <v>12</v>
      </c>
      <c r="M61" s="281">
        <v>807</v>
      </c>
      <c r="N61" s="282">
        <v>28</v>
      </c>
      <c r="O61" s="281">
        <v>1275</v>
      </c>
      <c r="P61" s="282">
        <v>66</v>
      </c>
      <c r="Q61" s="281">
        <v>1454</v>
      </c>
      <c r="R61" s="282">
        <v>74</v>
      </c>
      <c r="S61" s="281">
        <v>1631</v>
      </c>
      <c r="T61" s="282">
        <v>81</v>
      </c>
      <c r="U61" s="281">
        <v>1837</v>
      </c>
      <c r="V61" s="282">
        <v>90</v>
      </c>
      <c r="W61" s="281">
        <v>2101</v>
      </c>
      <c r="X61" s="282">
        <v>99</v>
      </c>
      <c r="Y61" s="281">
        <v>2224</v>
      </c>
      <c r="Z61" s="282">
        <v>113</v>
      </c>
      <c r="AA61" s="281">
        <v>2414</v>
      </c>
      <c r="AB61" s="282">
        <v>126</v>
      </c>
      <c r="AC61" s="281">
        <v>2656</v>
      </c>
      <c r="AD61" s="282">
        <v>137</v>
      </c>
      <c r="AE61" s="281">
        <v>2871</v>
      </c>
      <c r="AF61" s="282">
        <v>153</v>
      </c>
      <c r="AG61" s="281">
        <v>3063</v>
      </c>
      <c r="AH61" s="282">
        <v>165</v>
      </c>
      <c r="AI61" s="281">
        <v>3282</v>
      </c>
      <c r="AJ61" s="282">
        <v>183</v>
      </c>
      <c r="AK61" s="281">
        <v>3545</v>
      </c>
      <c r="AL61" s="282">
        <v>199</v>
      </c>
      <c r="AM61" s="281">
        <v>3743</v>
      </c>
      <c r="AN61" s="282">
        <v>217</v>
      </c>
      <c r="AO61" s="281">
        <v>3930</v>
      </c>
      <c r="AP61" s="282">
        <v>234</v>
      </c>
      <c r="AQ61" s="281">
        <v>4159</v>
      </c>
      <c r="AR61" s="282">
        <v>245</v>
      </c>
      <c r="AS61" s="281">
        <v>4307</v>
      </c>
      <c r="AT61" s="282">
        <v>258</v>
      </c>
      <c r="AU61" s="281">
        <v>4593</v>
      </c>
      <c r="AV61" s="282">
        <v>274</v>
      </c>
      <c r="AW61" s="281">
        <v>4782</v>
      </c>
      <c r="AX61" s="282">
        <v>282</v>
      </c>
      <c r="AY61" s="281">
        <v>4987</v>
      </c>
      <c r="AZ61" s="282">
        <v>294</v>
      </c>
      <c r="BA61" s="281">
        <v>5240</v>
      </c>
      <c r="BB61" s="282">
        <v>307</v>
      </c>
      <c r="BC61" s="281">
        <v>5463</v>
      </c>
      <c r="BD61" s="282">
        <v>323</v>
      </c>
      <c r="BE61" s="281">
        <v>5677</v>
      </c>
      <c r="BF61" s="282">
        <v>336</v>
      </c>
      <c r="BG61" s="281">
        <v>5920</v>
      </c>
      <c r="BH61" s="282">
        <v>354</v>
      </c>
      <c r="BI61" s="281">
        <v>6139</v>
      </c>
      <c r="BJ61" s="282">
        <v>374</v>
      </c>
      <c r="BK61" s="281">
        <v>6306</v>
      </c>
      <c r="BL61" s="282">
        <v>393</v>
      </c>
      <c r="BM61" s="281">
        <v>6514</v>
      </c>
      <c r="BN61" s="282">
        <v>405</v>
      </c>
      <c r="BO61" s="281">
        <v>6731</v>
      </c>
      <c r="BP61" s="282">
        <v>418</v>
      </c>
      <c r="BQ61" s="281">
        <v>6959</v>
      </c>
      <c r="BR61" s="282">
        <v>435</v>
      </c>
      <c r="BS61" s="281">
        <v>7168</v>
      </c>
      <c r="BT61" s="282">
        <v>449</v>
      </c>
      <c r="BU61" s="281">
        <v>7342</v>
      </c>
      <c r="BV61" s="282">
        <v>462</v>
      </c>
      <c r="BW61" s="281">
        <v>7557</v>
      </c>
      <c r="BX61" s="282">
        <v>494</v>
      </c>
      <c r="BY61" s="281">
        <v>7801</v>
      </c>
      <c r="BZ61" s="282">
        <v>509</v>
      </c>
      <c r="CA61" s="281">
        <v>7979</v>
      </c>
      <c r="CB61" s="282">
        <v>526</v>
      </c>
      <c r="CC61" s="281">
        <v>8197</v>
      </c>
      <c r="CD61" s="282">
        <v>544</v>
      </c>
      <c r="CE61" s="281">
        <v>8394</v>
      </c>
      <c r="CF61" s="282">
        <v>569</v>
      </c>
      <c r="CG61" s="281">
        <v>8645</v>
      </c>
      <c r="CH61" s="282">
        <v>603</v>
      </c>
      <c r="CI61" s="281">
        <v>8850</v>
      </c>
      <c r="CJ61" s="282">
        <v>624</v>
      </c>
      <c r="CK61" s="281">
        <v>9067</v>
      </c>
      <c r="CL61" s="282">
        <v>642</v>
      </c>
      <c r="CM61" s="281">
        <v>9304</v>
      </c>
      <c r="CN61" s="282">
        <v>645</v>
      </c>
      <c r="CO61" s="281">
        <v>9553</v>
      </c>
      <c r="CP61" s="282">
        <v>666</v>
      </c>
      <c r="CQ61" s="281">
        <v>9806</v>
      </c>
      <c r="CR61" s="282">
        <v>693</v>
      </c>
      <c r="CS61" s="281">
        <v>10058</v>
      </c>
      <c r="CT61" s="282">
        <v>712</v>
      </c>
      <c r="CU61" s="281">
        <v>10296</v>
      </c>
      <c r="CV61" s="282">
        <v>729</v>
      </c>
      <c r="CW61" s="281">
        <v>10562</v>
      </c>
      <c r="CX61" s="282">
        <v>746</v>
      </c>
      <c r="CY61" s="281">
        <v>10887</v>
      </c>
      <c r="CZ61" s="282">
        <v>770</v>
      </c>
      <c r="DA61" s="281">
        <v>11193</v>
      </c>
      <c r="DB61" s="282">
        <v>782</v>
      </c>
      <c r="DC61" s="281">
        <v>11429</v>
      </c>
      <c r="DD61" s="282">
        <v>792</v>
      </c>
      <c r="DE61" s="281">
        <v>11724</v>
      </c>
      <c r="DF61" s="282">
        <v>810</v>
      </c>
      <c r="DG61" s="281">
        <v>11987</v>
      </c>
      <c r="DH61" s="282">
        <v>829</v>
      </c>
      <c r="DI61" s="281">
        <v>12182</v>
      </c>
      <c r="DJ61" s="282">
        <v>839</v>
      </c>
      <c r="DK61" s="281">
        <v>12400</v>
      </c>
      <c r="DL61" s="282">
        <v>852</v>
      </c>
      <c r="DM61" s="281"/>
      <c r="DN61" s="282"/>
      <c r="DO61" s="281"/>
      <c r="DP61" s="283"/>
      <c r="DQ61" s="91"/>
    </row>
    <row r="62" spans="1:121" s="155" customFormat="1" x14ac:dyDescent="0.2">
      <c r="A62" s="285">
        <v>56</v>
      </c>
      <c r="B62" s="280" t="s">
        <v>53</v>
      </c>
      <c r="C62" s="281"/>
      <c r="D62" s="282"/>
      <c r="E62" s="281"/>
      <c r="F62" s="282"/>
      <c r="G62" s="281"/>
      <c r="H62" s="282"/>
      <c r="I62" s="281"/>
      <c r="J62" s="282"/>
      <c r="K62" s="281">
        <v>9392</v>
      </c>
      <c r="L62" s="282">
        <v>665</v>
      </c>
      <c r="M62" s="281">
        <v>19065</v>
      </c>
      <c r="N62" s="282">
        <v>1372</v>
      </c>
      <c r="O62" s="281">
        <v>29874</v>
      </c>
      <c r="P62" s="282">
        <v>2137</v>
      </c>
      <c r="Q62" s="281">
        <v>34261</v>
      </c>
      <c r="R62" s="282">
        <v>2433</v>
      </c>
      <c r="S62" s="281">
        <v>40263</v>
      </c>
      <c r="T62" s="282">
        <v>2787</v>
      </c>
      <c r="U62" s="281">
        <v>46400</v>
      </c>
      <c r="V62" s="282">
        <v>3152</v>
      </c>
      <c r="W62" s="281">
        <v>55112</v>
      </c>
      <c r="X62" s="282">
        <v>3474</v>
      </c>
      <c r="Y62" s="281">
        <v>58756</v>
      </c>
      <c r="Z62" s="282">
        <v>3793</v>
      </c>
      <c r="AA62" s="281">
        <v>64764</v>
      </c>
      <c r="AB62" s="282">
        <v>4152</v>
      </c>
      <c r="AC62" s="281">
        <v>69865</v>
      </c>
      <c r="AD62" s="282">
        <v>4447</v>
      </c>
      <c r="AE62" s="281">
        <v>77085</v>
      </c>
      <c r="AF62" s="282">
        <v>4783</v>
      </c>
      <c r="AG62" s="281">
        <v>82038</v>
      </c>
      <c r="AH62" s="282">
        <v>5086</v>
      </c>
      <c r="AI62" s="281">
        <v>89309</v>
      </c>
      <c r="AJ62" s="282">
        <v>5430</v>
      </c>
      <c r="AK62" s="281">
        <v>95463</v>
      </c>
      <c r="AL62" s="282">
        <v>5727</v>
      </c>
      <c r="AM62" s="281">
        <v>102430</v>
      </c>
      <c r="AN62" s="282">
        <v>6083</v>
      </c>
      <c r="AO62" s="281">
        <v>107589</v>
      </c>
      <c r="AP62" s="282">
        <v>6382</v>
      </c>
      <c r="AQ62" s="281">
        <v>112683</v>
      </c>
      <c r="AR62" s="282">
        <v>6732</v>
      </c>
      <c r="AS62" s="281">
        <v>116939</v>
      </c>
      <c r="AT62" s="282">
        <v>7005</v>
      </c>
      <c r="AU62" s="281">
        <v>127253</v>
      </c>
      <c r="AV62" s="282">
        <v>7286</v>
      </c>
      <c r="AW62" s="281">
        <v>133473</v>
      </c>
      <c r="AX62" s="282">
        <v>7584</v>
      </c>
      <c r="AY62" s="281">
        <v>140045</v>
      </c>
      <c r="AZ62" s="282">
        <v>7935</v>
      </c>
      <c r="BA62" s="281">
        <v>146180</v>
      </c>
      <c r="BB62" s="282">
        <v>8286</v>
      </c>
      <c r="BC62" s="281">
        <v>152636</v>
      </c>
      <c r="BD62" s="282">
        <v>8612</v>
      </c>
      <c r="BE62" s="281">
        <v>157713</v>
      </c>
      <c r="BF62" s="282">
        <v>8967</v>
      </c>
      <c r="BG62" s="281">
        <v>164892</v>
      </c>
      <c r="BH62" s="282">
        <v>9215</v>
      </c>
      <c r="BI62" s="281">
        <v>172224</v>
      </c>
      <c r="BJ62" s="282">
        <v>9849</v>
      </c>
      <c r="BK62" s="281">
        <v>180454</v>
      </c>
      <c r="BL62" s="282">
        <v>10213</v>
      </c>
      <c r="BM62" s="281">
        <v>187620</v>
      </c>
      <c r="BN62" s="282">
        <v>10567</v>
      </c>
      <c r="BO62" s="281">
        <v>195088</v>
      </c>
      <c r="BP62" s="282">
        <v>10998</v>
      </c>
      <c r="BQ62" s="281">
        <v>203241</v>
      </c>
      <c r="BR62" s="282">
        <v>11397</v>
      </c>
      <c r="BS62" s="281">
        <v>211481</v>
      </c>
      <c r="BT62" s="282">
        <v>11824</v>
      </c>
      <c r="BU62" s="281">
        <v>217847</v>
      </c>
      <c r="BV62" s="282">
        <v>12221</v>
      </c>
      <c r="BW62" s="281">
        <v>226135</v>
      </c>
      <c r="BX62" s="282">
        <v>12709</v>
      </c>
      <c r="BY62" s="281">
        <v>233980</v>
      </c>
      <c r="BZ62" s="282">
        <v>13105</v>
      </c>
      <c r="CA62" s="281">
        <v>240875</v>
      </c>
      <c r="CB62" s="282">
        <v>13472</v>
      </c>
      <c r="CC62" s="281">
        <v>248480</v>
      </c>
      <c r="CD62" s="282">
        <v>13826</v>
      </c>
      <c r="CE62" s="281">
        <v>255923</v>
      </c>
      <c r="CF62" s="282">
        <v>14205</v>
      </c>
      <c r="CG62" s="281">
        <v>264336</v>
      </c>
      <c r="CH62" s="282">
        <v>14576</v>
      </c>
      <c r="CI62" s="281">
        <v>273045</v>
      </c>
      <c r="CJ62" s="282">
        <v>14983</v>
      </c>
      <c r="CK62" s="281">
        <v>280741</v>
      </c>
      <c r="CL62" s="282">
        <v>15396</v>
      </c>
      <c r="CM62" s="281">
        <v>289951</v>
      </c>
      <c r="CN62" s="282">
        <v>15776</v>
      </c>
      <c r="CO62" s="281">
        <v>298521</v>
      </c>
      <c r="CP62" s="282">
        <v>16229</v>
      </c>
      <c r="CQ62" s="281">
        <v>307542</v>
      </c>
      <c r="CR62" s="282">
        <v>16724</v>
      </c>
      <c r="CS62" s="281">
        <v>315431</v>
      </c>
      <c r="CT62" s="282">
        <v>17143</v>
      </c>
      <c r="CU62" s="281">
        <v>325462</v>
      </c>
      <c r="CV62" s="282">
        <v>17621</v>
      </c>
      <c r="CW62" s="281">
        <v>335733</v>
      </c>
      <c r="CX62" s="282">
        <v>18100</v>
      </c>
      <c r="CY62" s="281">
        <v>344711</v>
      </c>
      <c r="CZ62" s="282">
        <v>18416</v>
      </c>
      <c r="DA62" s="281">
        <v>352342</v>
      </c>
      <c r="DB62" s="282">
        <v>19016</v>
      </c>
      <c r="DC62" s="281">
        <v>353056</v>
      </c>
      <c r="DD62" s="282">
        <v>19045</v>
      </c>
      <c r="DE62" s="281">
        <v>354704</v>
      </c>
      <c r="DF62" s="282">
        <v>19246</v>
      </c>
      <c r="DG62" s="281">
        <v>359722</v>
      </c>
      <c r="DH62" s="282">
        <v>19749</v>
      </c>
      <c r="DI62" s="281">
        <v>365505</v>
      </c>
      <c r="DJ62" s="282">
        <v>20179</v>
      </c>
      <c r="DK62" s="281">
        <v>371402</v>
      </c>
      <c r="DL62" s="282">
        <v>20653</v>
      </c>
      <c r="DM62" s="281"/>
      <c r="DN62" s="282"/>
      <c r="DO62" s="281"/>
      <c r="DP62" s="283"/>
      <c r="DQ62" s="91"/>
    </row>
    <row r="63" spans="1:121" s="155" customFormat="1" x14ac:dyDescent="0.2">
      <c r="A63" s="285">
        <v>57</v>
      </c>
      <c r="B63" s="280" t="s">
        <v>472</v>
      </c>
      <c r="C63" s="281"/>
      <c r="D63" s="282"/>
      <c r="E63" s="281"/>
      <c r="F63" s="282"/>
      <c r="G63" s="281"/>
      <c r="H63" s="282"/>
      <c r="I63" s="281"/>
      <c r="J63" s="282"/>
      <c r="K63" s="281"/>
      <c r="L63" s="282"/>
      <c r="M63" s="281"/>
      <c r="N63" s="282"/>
      <c r="O63" s="281"/>
      <c r="P63" s="282"/>
      <c r="Q63" s="281"/>
      <c r="R63" s="282"/>
      <c r="S63" s="281"/>
      <c r="T63" s="282"/>
      <c r="U63" s="281"/>
      <c r="V63" s="282"/>
      <c r="W63" s="281"/>
      <c r="X63" s="282"/>
      <c r="Y63" s="281"/>
      <c r="Z63" s="282"/>
      <c r="AA63" s="281"/>
      <c r="AB63" s="282"/>
      <c r="AC63" s="281">
        <v>361</v>
      </c>
      <c r="AD63" s="282">
        <v>468</v>
      </c>
      <c r="AE63" s="281">
        <v>866</v>
      </c>
      <c r="AF63" s="282">
        <v>537</v>
      </c>
      <c r="AG63" s="281">
        <v>1276</v>
      </c>
      <c r="AH63" s="282">
        <v>605</v>
      </c>
      <c r="AI63" s="281">
        <v>1779</v>
      </c>
      <c r="AJ63" s="282">
        <v>693</v>
      </c>
      <c r="AK63" s="281">
        <v>2277</v>
      </c>
      <c r="AL63" s="282">
        <v>762</v>
      </c>
      <c r="AM63" s="281">
        <v>2723</v>
      </c>
      <c r="AN63" s="282">
        <v>794</v>
      </c>
      <c r="AO63" s="281">
        <v>3239</v>
      </c>
      <c r="AP63" s="282">
        <v>822</v>
      </c>
      <c r="AQ63" s="281">
        <v>3727</v>
      </c>
      <c r="AR63" s="282">
        <v>843</v>
      </c>
      <c r="AS63" s="281">
        <v>4057</v>
      </c>
      <c r="AT63" s="282">
        <v>857</v>
      </c>
      <c r="AU63" s="281">
        <v>4659</v>
      </c>
      <c r="AV63" s="282">
        <v>885</v>
      </c>
      <c r="AW63" s="281">
        <v>5145</v>
      </c>
      <c r="AX63" s="282">
        <v>913</v>
      </c>
      <c r="AY63" s="281">
        <v>5662</v>
      </c>
      <c r="AZ63" s="282">
        <v>924</v>
      </c>
      <c r="BA63" s="281">
        <v>6137</v>
      </c>
      <c r="BB63" s="282">
        <v>941</v>
      </c>
      <c r="BC63" s="281">
        <v>6688</v>
      </c>
      <c r="BD63" s="282">
        <v>965</v>
      </c>
      <c r="BE63" s="281">
        <v>7239</v>
      </c>
      <c r="BF63" s="282">
        <v>981</v>
      </c>
      <c r="BG63" s="281">
        <v>7780</v>
      </c>
      <c r="BH63" s="282">
        <v>989</v>
      </c>
      <c r="BI63" s="281">
        <v>8258</v>
      </c>
      <c r="BJ63" s="282">
        <v>1035</v>
      </c>
      <c r="BK63" s="281">
        <v>8751</v>
      </c>
      <c r="BL63" s="282">
        <v>1056</v>
      </c>
      <c r="BM63" s="281">
        <v>9266</v>
      </c>
      <c r="BN63" s="282">
        <v>1076</v>
      </c>
      <c r="BO63" s="281">
        <v>9728</v>
      </c>
      <c r="BP63" s="282">
        <v>1095</v>
      </c>
      <c r="BQ63" s="281">
        <v>10191</v>
      </c>
      <c r="BR63" s="282">
        <v>1109</v>
      </c>
      <c r="BS63" s="281">
        <v>10651</v>
      </c>
      <c r="BT63" s="282">
        <v>1124</v>
      </c>
      <c r="BU63" s="281">
        <v>11121</v>
      </c>
      <c r="BV63" s="282">
        <v>1152</v>
      </c>
      <c r="BW63" s="281">
        <v>11599</v>
      </c>
      <c r="BX63" s="282">
        <v>1166</v>
      </c>
      <c r="BY63" s="281">
        <v>19441</v>
      </c>
      <c r="BZ63" s="282">
        <v>1199</v>
      </c>
      <c r="CA63" s="281">
        <v>19929</v>
      </c>
      <c r="CB63" s="282">
        <v>1215</v>
      </c>
      <c r="CC63" s="281">
        <v>20361</v>
      </c>
      <c r="CD63" s="282">
        <v>1241</v>
      </c>
      <c r="CE63" s="281">
        <v>20733</v>
      </c>
      <c r="CF63" s="282">
        <v>1258</v>
      </c>
      <c r="CG63" s="281">
        <v>20762</v>
      </c>
      <c r="CH63" s="282">
        <v>1274</v>
      </c>
      <c r="CI63" s="281">
        <v>21167</v>
      </c>
      <c r="CJ63" s="282">
        <v>1295</v>
      </c>
      <c r="CK63" s="281">
        <v>21585</v>
      </c>
      <c r="CL63" s="282">
        <v>1313</v>
      </c>
      <c r="CM63" s="281">
        <v>21763</v>
      </c>
      <c r="CN63" s="282">
        <v>1324</v>
      </c>
      <c r="CO63" s="281">
        <v>22222</v>
      </c>
      <c r="CP63" s="282">
        <v>1334</v>
      </c>
      <c r="CQ63" s="281">
        <v>22664</v>
      </c>
      <c r="CR63" s="282">
        <v>1351</v>
      </c>
      <c r="CS63" s="281">
        <v>23103</v>
      </c>
      <c r="CT63" s="282">
        <v>1367</v>
      </c>
      <c r="CU63" s="281">
        <v>23503</v>
      </c>
      <c r="CV63" s="282">
        <v>1378</v>
      </c>
      <c r="CW63" s="281">
        <v>23993</v>
      </c>
      <c r="CX63" s="282">
        <v>1384</v>
      </c>
      <c r="CY63" s="281">
        <v>24406</v>
      </c>
      <c r="CZ63" s="282">
        <v>1388</v>
      </c>
      <c r="DA63" s="281">
        <v>24829</v>
      </c>
      <c r="DB63" s="282">
        <v>1388</v>
      </c>
      <c r="DC63" s="281">
        <v>25246</v>
      </c>
      <c r="DD63" s="282">
        <v>1398</v>
      </c>
      <c r="DE63" s="281">
        <v>25626</v>
      </c>
      <c r="DF63" s="282">
        <v>1406</v>
      </c>
      <c r="DG63" s="281">
        <v>26034</v>
      </c>
      <c r="DH63" s="282">
        <v>1415</v>
      </c>
      <c r="DI63" s="281">
        <v>26499</v>
      </c>
      <c r="DJ63" s="282">
        <v>1415</v>
      </c>
      <c r="DK63" s="281">
        <v>26873</v>
      </c>
      <c r="DL63" s="282">
        <v>1408</v>
      </c>
      <c r="DM63" s="281"/>
      <c r="DN63" s="282"/>
      <c r="DO63" s="281"/>
      <c r="DP63" s="283"/>
      <c r="DQ63" s="91"/>
    </row>
    <row r="64" spans="1:121" s="155" customFormat="1" x14ac:dyDescent="0.2">
      <c r="A64" s="285">
        <v>58</v>
      </c>
      <c r="B64" s="280" t="s">
        <v>473</v>
      </c>
      <c r="C64" s="281"/>
      <c r="D64" s="282"/>
      <c r="E64" s="281"/>
      <c r="F64" s="282"/>
      <c r="G64" s="281"/>
      <c r="H64" s="282"/>
      <c r="I64" s="281"/>
      <c r="J64" s="282"/>
      <c r="K64" s="281"/>
      <c r="L64" s="282"/>
      <c r="M64" s="281"/>
      <c r="N64" s="282"/>
      <c r="O64" s="281"/>
      <c r="P64" s="282"/>
      <c r="Q64" s="281"/>
      <c r="R64" s="282"/>
      <c r="S64" s="281"/>
      <c r="T64" s="282"/>
      <c r="U64" s="281"/>
      <c r="V64" s="282"/>
      <c r="W64" s="281"/>
      <c r="X64" s="282"/>
      <c r="Y64" s="281"/>
      <c r="Z64" s="282"/>
      <c r="AA64" s="281"/>
      <c r="AB64" s="282"/>
      <c r="AC64" s="281">
        <v>117</v>
      </c>
      <c r="AD64" s="282">
        <v>253</v>
      </c>
      <c r="AE64" s="281">
        <v>288</v>
      </c>
      <c r="AF64" s="282">
        <v>269</v>
      </c>
      <c r="AG64" s="281">
        <v>412</v>
      </c>
      <c r="AH64" s="282">
        <v>277</v>
      </c>
      <c r="AI64" s="281">
        <v>604</v>
      </c>
      <c r="AJ64" s="282">
        <v>339</v>
      </c>
      <c r="AK64" s="281">
        <v>766</v>
      </c>
      <c r="AL64" s="282">
        <v>371</v>
      </c>
      <c r="AM64" s="281">
        <v>924</v>
      </c>
      <c r="AN64" s="282">
        <v>396</v>
      </c>
      <c r="AO64" s="281">
        <v>1117</v>
      </c>
      <c r="AP64" s="282">
        <v>431</v>
      </c>
      <c r="AQ64" s="281">
        <v>1269</v>
      </c>
      <c r="AR64" s="282">
        <v>454</v>
      </c>
      <c r="AS64" s="281">
        <v>1391</v>
      </c>
      <c r="AT64" s="282">
        <v>473</v>
      </c>
      <c r="AU64" s="281">
        <v>1598</v>
      </c>
      <c r="AV64" s="282">
        <v>493</v>
      </c>
      <c r="AW64" s="281">
        <v>1760</v>
      </c>
      <c r="AX64" s="282">
        <v>510</v>
      </c>
      <c r="AY64" s="281">
        <v>1937</v>
      </c>
      <c r="AZ64" s="282">
        <v>525</v>
      </c>
      <c r="BA64" s="281">
        <v>2082</v>
      </c>
      <c r="BB64" s="282">
        <v>550</v>
      </c>
      <c r="BC64" s="281">
        <v>2238</v>
      </c>
      <c r="BD64" s="282">
        <v>575</v>
      </c>
      <c r="BE64" s="281">
        <v>2402</v>
      </c>
      <c r="BF64" s="282">
        <v>602</v>
      </c>
      <c r="BG64" s="281">
        <v>2604</v>
      </c>
      <c r="BH64" s="282">
        <v>647</v>
      </c>
      <c r="BI64" s="281">
        <v>2754</v>
      </c>
      <c r="BJ64" s="282">
        <v>690</v>
      </c>
      <c r="BK64" s="281">
        <v>2896</v>
      </c>
      <c r="BL64" s="282">
        <v>727</v>
      </c>
      <c r="BM64" s="281">
        <v>3080</v>
      </c>
      <c r="BN64" s="282">
        <v>782</v>
      </c>
      <c r="BO64" s="281">
        <v>3250</v>
      </c>
      <c r="BP64" s="282">
        <v>834</v>
      </c>
      <c r="BQ64" s="281">
        <v>3419</v>
      </c>
      <c r="BR64" s="282">
        <v>849</v>
      </c>
      <c r="BS64" s="281">
        <v>3579</v>
      </c>
      <c r="BT64" s="282">
        <v>893</v>
      </c>
      <c r="BU64" s="281">
        <v>3754</v>
      </c>
      <c r="BV64" s="282">
        <v>921</v>
      </c>
      <c r="BW64" s="281">
        <v>3913</v>
      </c>
      <c r="BX64" s="282">
        <v>952</v>
      </c>
      <c r="BY64" s="281">
        <v>7032</v>
      </c>
      <c r="BZ64" s="282">
        <v>996</v>
      </c>
      <c r="CA64" s="281">
        <v>7166</v>
      </c>
      <c r="CB64" s="282">
        <v>1036</v>
      </c>
      <c r="CC64" s="281">
        <v>7339</v>
      </c>
      <c r="CD64" s="282">
        <v>1070</v>
      </c>
      <c r="CE64" s="281">
        <v>7484</v>
      </c>
      <c r="CF64" s="282">
        <v>1104</v>
      </c>
      <c r="CG64" s="281">
        <v>7541</v>
      </c>
      <c r="CH64" s="282">
        <v>1141</v>
      </c>
      <c r="CI64" s="281">
        <v>7693</v>
      </c>
      <c r="CJ64" s="282">
        <v>1179</v>
      </c>
      <c r="CK64" s="281">
        <v>7902</v>
      </c>
      <c r="CL64" s="282">
        <v>1219</v>
      </c>
      <c r="CM64" s="281">
        <v>7976</v>
      </c>
      <c r="CN64" s="282">
        <v>1248</v>
      </c>
      <c r="CO64" s="281">
        <v>8168</v>
      </c>
      <c r="CP64" s="282">
        <v>1292</v>
      </c>
      <c r="CQ64" s="281">
        <v>8333</v>
      </c>
      <c r="CR64" s="282">
        <v>1322</v>
      </c>
      <c r="CS64" s="281">
        <v>8501</v>
      </c>
      <c r="CT64" s="282">
        <v>1360</v>
      </c>
      <c r="CU64" s="281">
        <v>8686</v>
      </c>
      <c r="CV64" s="282">
        <v>1395</v>
      </c>
      <c r="CW64" s="281">
        <v>8840</v>
      </c>
      <c r="CX64" s="282">
        <v>1435</v>
      </c>
      <c r="CY64" s="281">
        <v>9012</v>
      </c>
      <c r="CZ64" s="282">
        <v>1450</v>
      </c>
      <c r="DA64" s="281">
        <v>9182</v>
      </c>
      <c r="DB64" s="282">
        <v>1474</v>
      </c>
      <c r="DC64" s="281">
        <v>9326</v>
      </c>
      <c r="DD64" s="282">
        <v>1415</v>
      </c>
      <c r="DE64" s="281">
        <v>9501</v>
      </c>
      <c r="DF64" s="282">
        <v>1430</v>
      </c>
      <c r="DG64" s="281">
        <v>9652</v>
      </c>
      <c r="DH64" s="282">
        <v>1457</v>
      </c>
      <c r="DI64" s="281">
        <v>9801</v>
      </c>
      <c r="DJ64" s="282">
        <v>1476</v>
      </c>
      <c r="DK64" s="281">
        <v>9955</v>
      </c>
      <c r="DL64" s="282">
        <v>1497</v>
      </c>
      <c r="DM64" s="281"/>
      <c r="DN64" s="282"/>
      <c r="DO64" s="281"/>
      <c r="DP64" s="283"/>
      <c r="DQ64" s="91"/>
    </row>
    <row r="65" spans="1:121" s="155" customFormat="1" x14ac:dyDescent="0.2">
      <c r="A65" s="285">
        <v>59</v>
      </c>
      <c r="B65" s="280" t="s">
        <v>474</v>
      </c>
      <c r="C65" s="281"/>
      <c r="D65" s="282"/>
      <c r="E65" s="281"/>
      <c r="F65" s="282"/>
      <c r="G65" s="281"/>
      <c r="H65" s="282"/>
      <c r="I65" s="281"/>
      <c r="J65" s="282"/>
      <c r="K65" s="281"/>
      <c r="L65" s="282"/>
      <c r="M65" s="281"/>
      <c r="N65" s="282"/>
      <c r="O65" s="281"/>
      <c r="P65" s="282"/>
      <c r="Q65" s="281"/>
      <c r="R65" s="282"/>
      <c r="S65" s="281"/>
      <c r="T65" s="282"/>
      <c r="U65" s="281"/>
      <c r="V65" s="282"/>
      <c r="W65" s="281"/>
      <c r="X65" s="282"/>
      <c r="Y65" s="281"/>
      <c r="Z65" s="282"/>
      <c r="AA65" s="281"/>
      <c r="AB65" s="282"/>
      <c r="AC65" s="281">
        <v>320</v>
      </c>
      <c r="AD65" s="282">
        <v>449</v>
      </c>
      <c r="AE65" s="281">
        <v>782</v>
      </c>
      <c r="AF65" s="282">
        <v>528</v>
      </c>
      <c r="AG65" s="281">
        <v>1161</v>
      </c>
      <c r="AH65" s="282">
        <v>597</v>
      </c>
      <c r="AI65" s="281">
        <v>1564</v>
      </c>
      <c r="AJ65" s="282">
        <v>744</v>
      </c>
      <c r="AK65" s="281">
        <v>2025</v>
      </c>
      <c r="AL65" s="282">
        <v>830</v>
      </c>
      <c r="AM65" s="281">
        <v>2438</v>
      </c>
      <c r="AN65" s="282">
        <v>912</v>
      </c>
      <c r="AO65" s="281">
        <v>2914</v>
      </c>
      <c r="AP65" s="282">
        <v>991</v>
      </c>
      <c r="AQ65" s="281">
        <v>3357</v>
      </c>
      <c r="AR65" s="282">
        <v>1052</v>
      </c>
      <c r="AS65" s="281">
        <v>3653</v>
      </c>
      <c r="AT65" s="282">
        <v>1067</v>
      </c>
      <c r="AU65" s="281">
        <v>4176</v>
      </c>
      <c r="AV65" s="282">
        <v>1092</v>
      </c>
      <c r="AW65" s="281">
        <v>4654</v>
      </c>
      <c r="AX65" s="282">
        <v>1119</v>
      </c>
      <c r="AY65" s="281">
        <v>5063</v>
      </c>
      <c r="AZ65" s="282">
        <v>1131</v>
      </c>
      <c r="BA65" s="281">
        <v>5484</v>
      </c>
      <c r="BB65" s="282">
        <v>1149</v>
      </c>
      <c r="BC65" s="281">
        <v>5967</v>
      </c>
      <c r="BD65" s="282">
        <v>1173</v>
      </c>
      <c r="BE65" s="281">
        <v>6484</v>
      </c>
      <c r="BF65" s="282">
        <v>1186</v>
      </c>
      <c r="BG65" s="281">
        <v>6979</v>
      </c>
      <c r="BH65" s="282">
        <v>1213</v>
      </c>
      <c r="BI65" s="281">
        <v>7410</v>
      </c>
      <c r="BJ65" s="282">
        <v>1249</v>
      </c>
      <c r="BK65" s="281">
        <v>7858</v>
      </c>
      <c r="BL65" s="282">
        <v>1270</v>
      </c>
      <c r="BM65" s="281">
        <v>8348</v>
      </c>
      <c r="BN65" s="282">
        <v>1289</v>
      </c>
      <c r="BO65" s="281">
        <v>8789</v>
      </c>
      <c r="BP65" s="282">
        <v>1302</v>
      </c>
      <c r="BQ65" s="281">
        <v>9181</v>
      </c>
      <c r="BR65" s="282">
        <v>1321</v>
      </c>
      <c r="BS65" s="281">
        <v>9590</v>
      </c>
      <c r="BT65" s="282">
        <v>1339</v>
      </c>
      <c r="BU65" s="281">
        <v>10003</v>
      </c>
      <c r="BV65" s="282">
        <v>1365</v>
      </c>
      <c r="BW65" s="281">
        <v>10400</v>
      </c>
      <c r="BX65" s="282">
        <v>1383</v>
      </c>
      <c r="BY65" s="281">
        <v>17615</v>
      </c>
      <c r="BZ65" s="282">
        <v>1409</v>
      </c>
      <c r="CA65" s="281">
        <v>17971</v>
      </c>
      <c r="CB65" s="282">
        <v>1434</v>
      </c>
      <c r="CC65" s="281">
        <v>18336</v>
      </c>
      <c r="CD65" s="282">
        <v>1457</v>
      </c>
      <c r="CE65" s="281">
        <v>18653</v>
      </c>
      <c r="CF65" s="282">
        <v>1475</v>
      </c>
      <c r="CG65" s="281">
        <v>18679</v>
      </c>
      <c r="CH65" s="282">
        <v>1489</v>
      </c>
      <c r="CI65" s="281">
        <v>19007</v>
      </c>
      <c r="CJ65" s="282">
        <v>1511</v>
      </c>
      <c r="CK65" s="281">
        <v>19392</v>
      </c>
      <c r="CL65" s="282">
        <v>1531</v>
      </c>
      <c r="CM65" s="281">
        <v>19629</v>
      </c>
      <c r="CN65" s="282">
        <v>1545</v>
      </c>
      <c r="CO65" s="281">
        <v>19989</v>
      </c>
      <c r="CP65" s="282">
        <v>1558</v>
      </c>
      <c r="CQ65" s="281">
        <v>20324</v>
      </c>
      <c r="CR65" s="282">
        <v>1582</v>
      </c>
      <c r="CS65" s="281">
        <v>20679</v>
      </c>
      <c r="CT65" s="282">
        <v>1596</v>
      </c>
      <c r="CU65" s="281">
        <v>21001</v>
      </c>
      <c r="CV65" s="282">
        <v>1616</v>
      </c>
      <c r="CW65" s="281">
        <v>21326</v>
      </c>
      <c r="CX65" s="282">
        <v>1626</v>
      </c>
      <c r="CY65" s="281">
        <v>21773</v>
      </c>
      <c r="CZ65" s="282">
        <v>1632</v>
      </c>
      <c r="DA65" s="281">
        <v>22100</v>
      </c>
      <c r="DB65" s="282">
        <v>1634</v>
      </c>
      <c r="DC65" s="281">
        <v>22417</v>
      </c>
      <c r="DD65" s="282">
        <v>1642</v>
      </c>
      <c r="DE65" s="281">
        <v>22800</v>
      </c>
      <c r="DF65" s="282">
        <v>1649</v>
      </c>
      <c r="DG65" s="281">
        <v>23163</v>
      </c>
      <c r="DH65" s="282">
        <v>1657</v>
      </c>
      <c r="DI65" s="281">
        <v>23508</v>
      </c>
      <c r="DJ65" s="282">
        <v>1658</v>
      </c>
      <c r="DK65" s="281">
        <v>23821</v>
      </c>
      <c r="DL65" s="282">
        <v>1657</v>
      </c>
      <c r="DM65" s="281"/>
      <c r="DN65" s="282"/>
      <c r="DO65" s="281"/>
      <c r="DP65" s="283"/>
      <c r="DQ65" s="91"/>
    </row>
    <row r="66" spans="1:121" s="155" customFormat="1" x14ac:dyDescent="0.2">
      <c r="A66" s="285">
        <v>60</v>
      </c>
      <c r="B66" s="280" t="s">
        <v>171</v>
      </c>
      <c r="C66" s="281"/>
      <c r="D66" s="282"/>
      <c r="E66" s="281"/>
      <c r="F66" s="282"/>
      <c r="G66" s="281"/>
      <c r="H66" s="282"/>
      <c r="I66" s="281"/>
      <c r="J66" s="282"/>
      <c r="K66" s="281"/>
      <c r="L66" s="282"/>
      <c r="M66" s="281"/>
      <c r="N66" s="282"/>
      <c r="O66" s="281"/>
      <c r="P66" s="282"/>
      <c r="Q66" s="281"/>
      <c r="R66" s="282"/>
      <c r="S66" s="281"/>
      <c r="T66" s="282"/>
      <c r="U66" s="281"/>
      <c r="V66" s="282"/>
      <c r="W66" s="281"/>
      <c r="X66" s="282"/>
      <c r="Y66" s="281"/>
      <c r="Z66" s="282"/>
      <c r="AA66" s="281"/>
      <c r="AB66" s="282"/>
      <c r="AC66" s="281">
        <v>1714</v>
      </c>
      <c r="AD66" s="282">
        <v>394</v>
      </c>
      <c r="AE66" s="281">
        <v>3349</v>
      </c>
      <c r="AF66" s="282">
        <v>626</v>
      </c>
      <c r="AG66" s="281">
        <v>4950</v>
      </c>
      <c r="AH66" s="282">
        <v>759</v>
      </c>
      <c r="AI66" s="281">
        <v>6707</v>
      </c>
      <c r="AJ66" s="282">
        <v>916</v>
      </c>
      <c r="AK66" s="281">
        <v>7992</v>
      </c>
      <c r="AL66" s="282">
        <v>1033</v>
      </c>
      <c r="AM66" s="281">
        <v>9210</v>
      </c>
      <c r="AN66" s="282">
        <v>1173</v>
      </c>
      <c r="AO66" s="281">
        <v>10392</v>
      </c>
      <c r="AP66" s="282">
        <v>1311</v>
      </c>
      <c r="AQ66" s="281">
        <v>11723</v>
      </c>
      <c r="AR66" s="282">
        <v>1456</v>
      </c>
      <c r="AS66" s="281">
        <v>12907</v>
      </c>
      <c r="AT66" s="282">
        <v>1534</v>
      </c>
      <c r="AU66" s="281">
        <v>15634</v>
      </c>
      <c r="AV66" s="282">
        <v>1616</v>
      </c>
      <c r="AW66" s="281">
        <v>18340</v>
      </c>
      <c r="AX66" s="282">
        <v>1696</v>
      </c>
      <c r="AY66" s="281">
        <v>20115</v>
      </c>
      <c r="AZ66" s="282">
        <v>1806</v>
      </c>
      <c r="BA66" s="281">
        <v>21706</v>
      </c>
      <c r="BB66" s="282">
        <v>1976</v>
      </c>
      <c r="BC66" s="281">
        <v>23352</v>
      </c>
      <c r="BD66" s="282">
        <v>2172</v>
      </c>
      <c r="BE66" s="281">
        <v>25602</v>
      </c>
      <c r="BF66" s="282">
        <v>2334</v>
      </c>
      <c r="BG66" s="281">
        <v>27967</v>
      </c>
      <c r="BH66" s="282">
        <v>2619</v>
      </c>
      <c r="BI66" s="281">
        <v>29361</v>
      </c>
      <c r="BJ66" s="282">
        <v>2941</v>
      </c>
      <c r="BK66" s="281">
        <v>30593</v>
      </c>
      <c r="BL66" s="282">
        <v>3171</v>
      </c>
      <c r="BM66" s="281">
        <v>31920</v>
      </c>
      <c r="BN66" s="282">
        <v>3376</v>
      </c>
      <c r="BO66" s="281">
        <v>33212</v>
      </c>
      <c r="BP66" s="282">
        <v>3581</v>
      </c>
      <c r="BQ66" s="281">
        <v>34628</v>
      </c>
      <c r="BR66" s="282">
        <v>3834</v>
      </c>
      <c r="BS66" s="281">
        <v>35864</v>
      </c>
      <c r="BT66" s="282">
        <v>4052</v>
      </c>
      <c r="BU66" s="281">
        <v>37128</v>
      </c>
      <c r="BV66" s="282">
        <v>4273</v>
      </c>
      <c r="BW66" s="281">
        <v>38483</v>
      </c>
      <c r="BX66" s="282">
        <v>4520</v>
      </c>
      <c r="BY66" s="281">
        <v>39862</v>
      </c>
      <c r="BZ66" s="282">
        <v>4802</v>
      </c>
      <c r="CA66" s="281">
        <v>40875</v>
      </c>
      <c r="CB66" s="282">
        <v>4981</v>
      </c>
      <c r="CC66" s="281">
        <v>42358</v>
      </c>
      <c r="CD66" s="282">
        <v>5217</v>
      </c>
      <c r="CE66" s="281">
        <v>43715</v>
      </c>
      <c r="CF66" s="282">
        <v>5457</v>
      </c>
      <c r="CG66" s="281">
        <v>45429</v>
      </c>
      <c r="CH66" s="282">
        <v>5708</v>
      </c>
      <c r="CI66" s="281">
        <v>46824</v>
      </c>
      <c r="CJ66" s="282">
        <v>5941</v>
      </c>
      <c r="CK66" s="281">
        <v>48138</v>
      </c>
      <c r="CL66" s="282">
        <v>6231</v>
      </c>
      <c r="CM66" s="281">
        <v>49667</v>
      </c>
      <c r="CN66" s="282">
        <v>6414</v>
      </c>
      <c r="CO66" s="281">
        <v>51096</v>
      </c>
      <c r="CP66" s="282">
        <v>6731</v>
      </c>
      <c r="CQ66" s="281">
        <v>52395</v>
      </c>
      <c r="CR66" s="282">
        <v>7000</v>
      </c>
      <c r="CS66" s="281">
        <v>53889</v>
      </c>
      <c r="CT66" s="282">
        <v>7265</v>
      </c>
      <c r="CU66" s="281">
        <v>55494</v>
      </c>
      <c r="CV66" s="282">
        <v>7536</v>
      </c>
      <c r="CW66" s="281">
        <v>57086</v>
      </c>
      <c r="CX66" s="282">
        <v>7801</v>
      </c>
      <c r="CY66" s="281">
        <v>58524</v>
      </c>
      <c r="CZ66" s="282">
        <v>8042</v>
      </c>
      <c r="DA66" s="281">
        <v>60203</v>
      </c>
      <c r="DB66" s="282">
        <v>8367</v>
      </c>
      <c r="DC66" s="281">
        <v>60794</v>
      </c>
      <c r="DD66" s="282">
        <v>8484</v>
      </c>
      <c r="DE66" s="281">
        <v>61736</v>
      </c>
      <c r="DF66" s="282">
        <v>8688</v>
      </c>
      <c r="DG66" s="281">
        <v>62806</v>
      </c>
      <c r="DH66" s="282">
        <v>8894</v>
      </c>
      <c r="DI66" s="281">
        <v>63956</v>
      </c>
      <c r="DJ66" s="282">
        <v>9098</v>
      </c>
      <c r="DK66" s="281">
        <v>65353</v>
      </c>
      <c r="DL66" s="282">
        <v>9286</v>
      </c>
      <c r="DM66" s="281"/>
      <c r="DN66" s="282"/>
      <c r="DO66" s="281"/>
      <c r="DP66" s="283"/>
      <c r="DQ66" s="91"/>
    </row>
    <row r="67" spans="1:121" s="155" customFormat="1" x14ac:dyDescent="0.2">
      <c r="A67" s="285">
        <v>61</v>
      </c>
      <c r="B67" s="280" t="s">
        <v>172</v>
      </c>
      <c r="C67" s="281"/>
      <c r="D67" s="282"/>
      <c r="E67" s="281"/>
      <c r="F67" s="282"/>
      <c r="G67" s="281"/>
      <c r="H67" s="282"/>
      <c r="I67" s="281"/>
      <c r="J67" s="282"/>
      <c r="K67" s="281"/>
      <c r="L67" s="282"/>
      <c r="M67" s="281"/>
      <c r="N67" s="282"/>
      <c r="O67" s="281"/>
      <c r="P67" s="282"/>
      <c r="Q67" s="281"/>
      <c r="R67" s="282"/>
      <c r="S67" s="281"/>
      <c r="T67" s="282"/>
      <c r="U67" s="281"/>
      <c r="V67" s="282"/>
      <c r="W67" s="281"/>
      <c r="X67" s="282"/>
      <c r="Y67" s="281"/>
      <c r="Z67" s="282"/>
      <c r="AA67" s="281"/>
      <c r="AB67" s="282"/>
      <c r="AC67" s="281">
        <v>6083</v>
      </c>
      <c r="AD67" s="282">
        <v>1691</v>
      </c>
      <c r="AE67" s="281">
        <v>11879</v>
      </c>
      <c r="AF67" s="282">
        <v>3165</v>
      </c>
      <c r="AG67" s="281">
        <v>17553</v>
      </c>
      <c r="AH67" s="282">
        <v>4156</v>
      </c>
      <c r="AI67" s="281">
        <v>25683</v>
      </c>
      <c r="AJ67" s="282">
        <v>5607</v>
      </c>
      <c r="AK67" s="281">
        <v>32016</v>
      </c>
      <c r="AL67" s="282">
        <v>6812</v>
      </c>
      <c r="AM67" s="281">
        <v>37472</v>
      </c>
      <c r="AN67" s="282">
        <v>7966</v>
      </c>
      <c r="AO67" s="281">
        <v>43092</v>
      </c>
      <c r="AP67" s="282">
        <v>8866</v>
      </c>
      <c r="AQ67" s="281">
        <v>49744</v>
      </c>
      <c r="AR67" s="282">
        <v>9968</v>
      </c>
      <c r="AS67" s="281">
        <v>55283</v>
      </c>
      <c r="AT67" s="282">
        <v>10837</v>
      </c>
      <c r="AU67" s="281">
        <v>69180</v>
      </c>
      <c r="AV67" s="282">
        <v>11729</v>
      </c>
      <c r="AW67" s="281">
        <v>79933</v>
      </c>
      <c r="AX67" s="282">
        <v>12568</v>
      </c>
      <c r="AY67" s="281">
        <v>87578</v>
      </c>
      <c r="AZ67" s="282">
        <v>13657</v>
      </c>
      <c r="BA67" s="281">
        <v>94039</v>
      </c>
      <c r="BB67" s="282">
        <v>14632</v>
      </c>
      <c r="BC67" s="281">
        <v>99300</v>
      </c>
      <c r="BD67" s="282">
        <v>15585</v>
      </c>
      <c r="BE67" s="281">
        <v>106376</v>
      </c>
      <c r="BF67" s="282">
        <v>16388</v>
      </c>
      <c r="BG67" s="281">
        <v>114168</v>
      </c>
      <c r="BH67" s="282">
        <v>17845</v>
      </c>
      <c r="BI67" s="281">
        <v>120124</v>
      </c>
      <c r="BJ67" s="282">
        <v>19717</v>
      </c>
      <c r="BK67" s="281">
        <v>125413</v>
      </c>
      <c r="BL67" s="282">
        <v>20890</v>
      </c>
      <c r="BM67" s="281">
        <v>131112</v>
      </c>
      <c r="BN67" s="282">
        <v>21911</v>
      </c>
      <c r="BO67" s="281">
        <v>137529</v>
      </c>
      <c r="BP67" s="282">
        <v>23360</v>
      </c>
      <c r="BQ67" s="281">
        <v>144345</v>
      </c>
      <c r="BR67" s="282">
        <v>24853</v>
      </c>
      <c r="BS67" s="281">
        <v>150488</v>
      </c>
      <c r="BT67" s="282">
        <v>26335</v>
      </c>
      <c r="BU67" s="281">
        <v>156066</v>
      </c>
      <c r="BV67" s="282">
        <v>27669</v>
      </c>
      <c r="BW67" s="281">
        <v>162634</v>
      </c>
      <c r="BX67" s="282">
        <v>29408</v>
      </c>
      <c r="BY67" s="281">
        <v>169524</v>
      </c>
      <c r="BZ67" s="282">
        <v>31355</v>
      </c>
      <c r="CA67" s="281">
        <v>174523</v>
      </c>
      <c r="CB67" s="282">
        <v>33009</v>
      </c>
      <c r="CC67" s="281">
        <v>180924</v>
      </c>
      <c r="CD67" s="282">
        <v>34340</v>
      </c>
      <c r="CE67" s="281">
        <v>187150</v>
      </c>
      <c r="CF67" s="282">
        <v>36007</v>
      </c>
      <c r="CG67" s="281">
        <v>194587</v>
      </c>
      <c r="CH67" s="282">
        <v>37752</v>
      </c>
      <c r="CI67" s="281">
        <v>200715</v>
      </c>
      <c r="CJ67" s="282">
        <v>39440</v>
      </c>
      <c r="CK67" s="281">
        <v>206995</v>
      </c>
      <c r="CL67" s="282">
        <v>41031</v>
      </c>
      <c r="CM67" s="281">
        <v>214239</v>
      </c>
      <c r="CN67" s="282">
        <v>42941</v>
      </c>
      <c r="CO67" s="281">
        <v>221437</v>
      </c>
      <c r="CP67" s="282">
        <v>44889</v>
      </c>
      <c r="CQ67" s="281">
        <v>227893</v>
      </c>
      <c r="CR67" s="282">
        <v>46856</v>
      </c>
      <c r="CS67" s="281">
        <v>234716</v>
      </c>
      <c r="CT67" s="282">
        <v>48517</v>
      </c>
      <c r="CU67" s="281">
        <v>242543</v>
      </c>
      <c r="CV67" s="282">
        <v>50761</v>
      </c>
      <c r="CW67" s="281">
        <v>250281</v>
      </c>
      <c r="CX67" s="282">
        <v>52944</v>
      </c>
      <c r="CY67" s="281">
        <v>255528</v>
      </c>
      <c r="CZ67" s="282">
        <v>54747</v>
      </c>
      <c r="DA67" s="281">
        <v>261810</v>
      </c>
      <c r="DB67" s="282">
        <v>57270</v>
      </c>
      <c r="DC67" s="281">
        <v>264117</v>
      </c>
      <c r="DD67" s="282">
        <v>58464</v>
      </c>
      <c r="DE67" s="281">
        <v>266808</v>
      </c>
      <c r="DF67" s="282">
        <v>59718</v>
      </c>
      <c r="DG67" s="281">
        <v>269901</v>
      </c>
      <c r="DH67" s="282">
        <v>61353</v>
      </c>
      <c r="DI67" s="281">
        <v>273688</v>
      </c>
      <c r="DJ67" s="282">
        <v>63303</v>
      </c>
      <c r="DK67" s="281">
        <v>278667</v>
      </c>
      <c r="DL67" s="282">
        <v>65265</v>
      </c>
      <c r="DM67" s="281"/>
      <c r="DN67" s="282"/>
      <c r="DO67" s="281"/>
      <c r="DP67" s="283"/>
      <c r="DQ67" s="91"/>
    </row>
    <row r="68" spans="1:121" s="155" customFormat="1" x14ac:dyDescent="0.2">
      <c r="A68" s="285">
        <v>62</v>
      </c>
      <c r="B68" s="280" t="s">
        <v>173</v>
      </c>
      <c r="C68" s="281"/>
      <c r="D68" s="282"/>
      <c r="E68" s="281"/>
      <c r="F68" s="282"/>
      <c r="G68" s="281"/>
      <c r="H68" s="282"/>
      <c r="I68" s="281"/>
      <c r="J68" s="282"/>
      <c r="K68" s="281"/>
      <c r="L68" s="282"/>
      <c r="M68" s="281"/>
      <c r="N68" s="282"/>
      <c r="O68" s="281"/>
      <c r="P68" s="282"/>
      <c r="Q68" s="281"/>
      <c r="R68" s="282"/>
      <c r="S68" s="281"/>
      <c r="T68" s="282"/>
      <c r="U68" s="281"/>
      <c r="V68" s="282"/>
      <c r="W68" s="281"/>
      <c r="X68" s="282"/>
      <c r="Y68" s="281"/>
      <c r="Z68" s="282"/>
      <c r="AA68" s="281"/>
      <c r="AB68" s="282"/>
      <c r="AC68" s="281">
        <v>998</v>
      </c>
      <c r="AD68" s="282">
        <v>719</v>
      </c>
      <c r="AE68" s="281">
        <v>2318</v>
      </c>
      <c r="AF68" s="282">
        <v>968</v>
      </c>
      <c r="AG68" s="281">
        <v>3327</v>
      </c>
      <c r="AH68" s="282">
        <v>1086</v>
      </c>
      <c r="AI68" s="281">
        <v>4622</v>
      </c>
      <c r="AJ68" s="282">
        <v>1195</v>
      </c>
      <c r="AK68" s="281">
        <v>5432</v>
      </c>
      <c r="AL68" s="282">
        <v>1295</v>
      </c>
      <c r="AM68" s="281">
        <v>6188</v>
      </c>
      <c r="AN68" s="282">
        <v>1389</v>
      </c>
      <c r="AO68" s="281">
        <v>6993</v>
      </c>
      <c r="AP68" s="282">
        <v>1486</v>
      </c>
      <c r="AQ68" s="281">
        <v>7939</v>
      </c>
      <c r="AR68" s="282">
        <v>1567</v>
      </c>
      <c r="AS68" s="281">
        <v>8651</v>
      </c>
      <c r="AT68" s="282">
        <v>1631</v>
      </c>
      <c r="AU68" s="281">
        <v>10427</v>
      </c>
      <c r="AV68" s="282">
        <v>1710</v>
      </c>
      <c r="AW68" s="281">
        <v>12487</v>
      </c>
      <c r="AX68" s="282">
        <v>1795</v>
      </c>
      <c r="AY68" s="281">
        <v>13870</v>
      </c>
      <c r="AZ68" s="282">
        <v>1869</v>
      </c>
      <c r="BA68" s="281">
        <v>14711</v>
      </c>
      <c r="BB68" s="282">
        <v>1960</v>
      </c>
      <c r="BC68" s="281">
        <v>15671</v>
      </c>
      <c r="BD68" s="282">
        <v>2048</v>
      </c>
      <c r="BE68" s="281">
        <v>16794</v>
      </c>
      <c r="BF68" s="282">
        <v>2127</v>
      </c>
      <c r="BG68" s="281">
        <v>17931</v>
      </c>
      <c r="BH68" s="282">
        <v>2238</v>
      </c>
      <c r="BI68" s="281">
        <v>18660</v>
      </c>
      <c r="BJ68" s="282">
        <v>2390</v>
      </c>
      <c r="BK68" s="281">
        <v>19308</v>
      </c>
      <c r="BL68" s="282">
        <v>2459</v>
      </c>
      <c r="BM68" s="281">
        <v>20047</v>
      </c>
      <c r="BN68" s="282">
        <v>2533</v>
      </c>
      <c r="BO68" s="281">
        <v>20756</v>
      </c>
      <c r="BP68" s="282">
        <v>2631</v>
      </c>
      <c r="BQ68" s="281">
        <v>21646</v>
      </c>
      <c r="BR68" s="282">
        <v>2730</v>
      </c>
      <c r="BS68" s="281">
        <v>22344</v>
      </c>
      <c r="BT68" s="282">
        <v>2831</v>
      </c>
      <c r="BU68" s="281">
        <v>23098</v>
      </c>
      <c r="BV68" s="282">
        <v>2929</v>
      </c>
      <c r="BW68" s="281">
        <v>23913</v>
      </c>
      <c r="BX68" s="282">
        <v>3030</v>
      </c>
      <c r="BY68" s="281">
        <v>24702</v>
      </c>
      <c r="BZ68" s="282">
        <v>3142</v>
      </c>
      <c r="CA68" s="281">
        <v>25376</v>
      </c>
      <c r="CB68" s="282">
        <v>3246</v>
      </c>
      <c r="CC68" s="281">
        <v>26214</v>
      </c>
      <c r="CD68" s="282">
        <v>3370</v>
      </c>
      <c r="CE68" s="281">
        <v>26998</v>
      </c>
      <c r="CF68" s="282">
        <v>3478</v>
      </c>
      <c r="CG68" s="281">
        <v>27831</v>
      </c>
      <c r="CH68" s="282">
        <v>3594</v>
      </c>
      <c r="CI68" s="281">
        <v>28592</v>
      </c>
      <c r="CJ68" s="282">
        <v>3703</v>
      </c>
      <c r="CK68" s="281">
        <v>29378</v>
      </c>
      <c r="CL68" s="282">
        <v>3817</v>
      </c>
      <c r="CM68" s="281">
        <v>30272</v>
      </c>
      <c r="CN68" s="282">
        <v>3914</v>
      </c>
      <c r="CO68" s="281">
        <v>31084</v>
      </c>
      <c r="CP68" s="282">
        <v>4028</v>
      </c>
      <c r="CQ68" s="281">
        <v>31940</v>
      </c>
      <c r="CR68" s="282">
        <v>4156</v>
      </c>
      <c r="CS68" s="281">
        <v>32838</v>
      </c>
      <c r="CT68" s="282">
        <v>4259</v>
      </c>
      <c r="CU68" s="281">
        <v>33739</v>
      </c>
      <c r="CV68" s="282">
        <v>4389</v>
      </c>
      <c r="CW68" s="281">
        <v>34634</v>
      </c>
      <c r="CX68" s="282">
        <v>4516</v>
      </c>
      <c r="CY68" s="281">
        <v>35394</v>
      </c>
      <c r="CZ68" s="282">
        <v>4594</v>
      </c>
      <c r="DA68" s="281">
        <v>36415</v>
      </c>
      <c r="DB68" s="282">
        <v>4765</v>
      </c>
      <c r="DC68" s="281">
        <v>36668</v>
      </c>
      <c r="DD68" s="282">
        <v>4791</v>
      </c>
      <c r="DE68" s="281">
        <v>37044</v>
      </c>
      <c r="DF68" s="282">
        <v>4868</v>
      </c>
      <c r="DG68" s="281">
        <v>37635</v>
      </c>
      <c r="DH68" s="282">
        <v>5005</v>
      </c>
      <c r="DI68" s="281">
        <v>38397</v>
      </c>
      <c r="DJ68" s="282">
        <v>5117</v>
      </c>
      <c r="DK68" s="281">
        <v>39154</v>
      </c>
      <c r="DL68" s="282">
        <v>5224</v>
      </c>
      <c r="DM68" s="281"/>
      <c r="DN68" s="282"/>
      <c r="DO68" s="281"/>
      <c r="DP68" s="283"/>
      <c r="DQ68" s="91"/>
    </row>
    <row r="69" spans="1:121" s="155" customFormat="1" x14ac:dyDescent="0.2">
      <c r="A69" s="285">
        <v>63</v>
      </c>
      <c r="B69" s="280" t="s">
        <v>174</v>
      </c>
      <c r="C69" s="281"/>
      <c r="D69" s="282"/>
      <c r="E69" s="281"/>
      <c r="F69" s="282"/>
      <c r="G69" s="281"/>
      <c r="H69" s="282"/>
      <c r="I69" s="281"/>
      <c r="J69" s="282"/>
      <c r="K69" s="281"/>
      <c r="L69" s="282"/>
      <c r="M69" s="281"/>
      <c r="N69" s="282"/>
      <c r="O69" s="281"/>
      <c r="P69" s="282"/>
      <c r="Q69" s="281"/>
      <c r="R69" s="282"/>
      <c r="S69" s="281"/>
      <c r="T69" s="282"/>
      <c r="U69" s="281"/>
      <c r="V69" s="282"/>
      <c r="W69" s="281"/>
      <c r="X69" s="282"/>
      <c r="Y69" s="281"/>
      <c r="Z69" s="282"/>
      <c r="AA69" s="281"/>
      <c r="AB69" s="282"/>
      <c r="AC69" s="281">
        <v>46</v>
      </c>
      <c r="AD69" s="282">
        <v>55</v>
      </c>
      <c r="AE69" s="281">
        <v>92</v>
      </c>
      <c r="AF69" s="282">
        <v>88</v>
      </c>
      <c r="AG69" s="281">
        <v>129</v>
      </c>
      <c r="AH69" s="282">
        <v>103</v>
      </c>
      <c r="AI69" s="281">
        <v>174</v>
      </c>
      <c r="AJ69" s="282">
        <v>122</v>
      </c>
      <c r="AK69" s="281">
        <v>208</v>
      </c>
      <c r="AL69" s="282">
        <v>142</v>
      </c>
      <c r="AM69" s="281">
        <v>260</v>
      </c>
      <c r="AN69" s="282">
        <v>155</v>
      </c>
      <c r="AO69" s="281">
        <v>293</v>
      </c>
      <c r="AP69" s="282">
        <v>174</v>
      </c>
      <c r="AQ69" s="281">
        <v>347</v>
      </c>
      <c r="AR69" s="282">
        <v>192</v>
      </c>
      <c r="AS69" s="281">
        <v>362</v>
      </c>
      <c r="AT69" s="282">
        <v>205</v>
      </c>
      <c r="AU69" s="281">
        <v>486</v>
      </c>
      <c r="AV69" s="282">
        <v>220</v>
      </c>
      <c r="AW69" s="281">
        <v>597</v>
      </c>
      <c r="AX69" s="282">
        <v>232</v>
      </c>
      <c r="AY69" s="281">
        <v>642</v>
      </c>
      <c r="AZ69" s="282">
        <v>249</v>
      </c>
      <c r="BA69" s="281">
        <v>688</v>
      </c>
      <c r="BB69" s="282">
        <v>259</v>
      </c>
      <c r="BC69" s="281">
        <v>733</v>
      </c>
      <c r="BD69" s="282">
        <v>268</v>
      </c>
      <c r="BE69" s="281">
        <v>779</v>
      </c>
      <c r="BF69" s="282">
        <v>284</v>
      </c>
      <c r="BG69" s="281">
        <v>834</v>
      </c>
      <c r="BH69" s="282">
        <v>301</v>
      </c>
      <c r="BI69" s="281">
        <v>877</v>
      </c>
      <c r="BJ69" s="282">
        <v>329</v>
      </c>
      <c r="BK69" s="281">
        <v>921</v>
      </c>
      <c r="BL69" s="282">
        <v>342</v>
      </c>
      <c r="BM69" s="281">
        <v>966</v>
      </c>
      <c r="BN69" s="282">
        <v>352</v>
      </c>
      <c r="BO69" s="281">
        <v>1012</v>
      </c>
      <c r="BP69" s="282">
        <v>368</v>
      </c>
      <c r="BQ69" s="281">
        <v>1051</v>
      </c>
      <c r="BR69" s="282">
        <v>394</v>
      </c>
      <c r="BS69" s="281">
        <v>1096</v>
      </c>
      <c r="BT69" s="282">
        <v>416</v>
      </c>
      <c r="BU69" s="281">
        <v>1145</v>
      </c>
      <c r="BV69" s="282">
        <v>431</v>
      </c>
      <c r="BW69" s="281">
        <v>1202</v>
      </c>
      <c r="BX69" s="282">
        <v>449</v>
      </c>
      <c r="BY69" s="281">
        <v>1284</v>
      </c>
      <c r="BZ69" s="282">
        <v>479</v>
      </c>
      <c r="CA69" s="281">
        <v>1362</v>
      </c>
      <c r="CB69" s="282">
        <v>502</v>
      </c>
      <c r="CC69" s="281">
        <v>1438</v>
      </c>
      <c r="CD69" s="282">
        <v>518</v>
      </c>
      <c r="CE69" s="281">
        <v>1511</v>
      </c>
      <c r="CF69" s="282">
        <v>534</v>
      </c>
      <c r="CG69" s="281">
        <v>1617</v>
      </c>
      <c r="CH69" s="282">
        <v>554</v>
      </c>
      <c r="CI69" s="281">
        <v>1689</v>
      </c>
      <c r="CJ69" s="282">
        <v>576</v>
      </c>
      <c r="CK69" s="281">
        <v>1746</v>
      </c>
      <c r="CL69" s="282">
        <v>604</v>
      </c>
      <c r="CM69" s="281">
        <v>1833</v>
      </c>
      <c r="CN69" s="282">
        <v>630</v>
      </c>
      <c r="CO69" s="281">
        <v>1911</v>
      </c>
      <c r="CP69" s="282">
        <v>659</v>
      </c>
      <c r="CQ69" s="281">
        <v>1993</v>
      </c>
      <c r="CR69" s="282">
        <v>681</v>
      </c>
      <c r="CS69" s="281">
        <v>2070</v>
      </c>
      <c r="CT69" s="282">
        <v>714</v>
      </c>
      <c r="CU69" s="281">
        <v>2142</v>
      </c>
      <c r="CV69" s="282">
        <v>730</v>
      </c>
      <c r="CW69" s="281">
        <v>2238</v>
      </c>
      <c r="CX69" s="282">
        <v>749</v>
      </c>
      <c r="CY69" s="281">
        <v>2303</v>
      </c>
      <c r="CZ69" s="282">
        <v>767</v>
      </c>
      <c r="DA69" s="281">
        <v>2350</v>
      </c>
      <c r="DB69" s="282">
        <v>781</v>
      </c>
      <c r="DC69" s="281">
        <v>2374</v>
      </c>
      <c r="DD69" s="282">
        <v>793</v>
      </c>
      <c r="DE69" s="281">
        <v>2404</v>
      </c>
      <c r="DF69" s="282">
        <v>812</v>
      </c>
      <c r="DG69" s="281">
        <v>2455</v>
      </c>
      <c r="DH69" s="282">
        <v>833</v>
      </c>
      <c r="DI69" s="281">
        <v>2511</v>
      </c>
      <c r="DJ69" s="282">
        <v>851</v>
      </c>
      <c r="DK69" s="281">
        <v>2575</v>
      </c>
      <c r="DL69" s="282">
        <v>869</v>
      </c>
      <c r="DM69" s="281"/>
      <c r="DN69" s="282"/>
      <c r="DO69" s="281"/>
      <c r="DP69" s="283"/>
      <c r="DQ69" s="91"/>
    </row>
    <row r="70" spans="1:121" s="155" customFormat="1" x14ac:dyDescent="0.2">
      <c r="A70" s="285">
        <v>64</v>
      </c>
      <c r="B70" s="280" t="s">
        <v>175</v>
      </c>
      <c r="C70" s="281"/>
      <c r="D70" s="282"/>
      <c r="E70" s="281"/>
      <c r="F70" s="282"/>
      <c r="G70" s="281"/>
      <c r="H70" s="282"/>
      <c r="I70" s="281"/>
      <c r="J70" s="282"/>
      <c r="K70" s="281"/>
      <c r="L70" s="282"/>
      <c r="M70" s="281"/>
      <c r="N70" s="282"/>
      <c r="O70" s="281"/>
      <c r="P70" s="282"/>
      <c r="Q70" s="281"/>
      <c r="R70" s="282"/>
      <c r="S70" s="281"/>
      <c r="T70" s="282"/>
      <c r="U70" s="281"/>
      <c r="V70" s="282"/>
      <c r="W70" s="281"/>
      <c r="X70" s="282"/>
      <c r="Y70" s="281"/>
      <c r="Z70" s="282"/>
      <c r="AA70" s="281"/>
      <c r="AB70" s="282"/>
      <c r="AC70" s="281">
        <v>2048</v>
      </c>
      <c r="AD70" s="282">
        <v>47</v>
      </c>
      <c r="AE70" s="281">
        <v>4723</v>
      </c>
      <c r="AF70" s="282">
        <v>98</v>
      </c>
      <c r="AG70" s="281">
        <v>9141</v>
      </c>
      <c r="AH70" s="282">
        <v>125</v>
      </c>
      <c r="AI70" s="281">
        <v>13936</v>
      </c>
      <c r="AJ70" s="282">
        <v>165</v>
      </c>
      <c r="AK70" s="281">
        <v>18826</v>
      </c>
      <c r="AL70" s="282">
        <v>201</v>
      </c>
      <c r="AM70" s="281">
        <v>24321</v>
      </c>
      <c r="AN70" s="282">
        <v>246</v>
      </c>
      <c r="AO70" s="281">
        <v>31790</v>
      </c>
      <c r="AP70" s="282">
        <v>280</v>
      </c>
      <c r="AQ70" s="281">
        <v>38693</v>
      </c>
      <c r="AR70" s="282">
        <v>310</v>
      </c>
      <c r="AS70" s="281">
        <v>43796</v>
      </c>
      <c r="AT70" s="282">
        <v>363</v>
      </c>
      <c r="AU70" s="281">
        <v>53177</v>
      </c>
      <c r="AV70" s="282">
        <v>425</v>
      </c>
      <c r="AW70" s="281">
        <v>61342</v>
      </c>
      <c r="AX70" s="282">
        <v>467</v>
      </c>
      <c r="AY70" s="281">
        <v>71113</v>
      </c>
      <c r="AZ70" s="282">
        <v>530</v>
      </c>
      <c r="BA70" s="281">
        <v>80559</v>
      </c>
      <c r="BB70" s="282">
        <v>590</v>
      </c>
      <c r="BC70" s="281">
        <v>89005</v>
      </c>
      <c r="BD70" s="282">
        <v>623</v>
      </c>
      <c r="BE70" s="281">
        <v>98202</v>
      </c>
      <c r="BF70" s="282">
        <v>662</v>
      </c>
      <c r="BG70" s="281">
        <v>107915</v>
      </c>
      <c r="BH70" s="282">
        <v>726</v>
      </c>
      <c r="BI70" s="281">
        <v>116649</v>
      </c>
      <c r="BJ70" s="282">
        <v>787</v>
      </c>
      <c r="BK70" s="281">
        <v>124823</v>
      </c>
      <c r="BL70" s="282">
        <v>836</v>
      </c>
      <c r="BM70" s="281">
        <v>134029</v>
      </c>
      <c r="BN70" s="282">
        <v>866</v>
      </c>
      <c r="BO70" s="281">
        <v>142541</v>
      </c>
      <c r="BP70" s="282">
        <v>914</v>
      </c>
      <c r="BQ70" s="281">
        <v>150736</v>
      </c>
      <c r="BR70" s="282">
        <v>963</v>
      </c>
      <c r="BS70" s="281">
        <v>158235</v>
      </c>
      <c r="BT70" s="282">
        <v>1000</v>
      </c>
      <c r="BU70" s="281">
        <v>166059</v>
      </c>
      <c r="BV70" s="282">
        <v>1050</v>
      </c>
      <c r="BW70" s="281">
        <v>174487</v>
      </c>
      <c r="BX70" s="282">
        <v>1122</v>
      </c>
      <c r="BY70" s="281">
        <v>183123</v>
      </c>
      <c r="BZ70" s="282">
        <v>1186</v>
      </c>
      <c r="CA70" s="281">
        <v>189493</v>
      </c>
      <c r="CB70" s="282">
        <v>1250</v>
      </c>
      <c r="CC70" s="281">
        <v>199728</v>
      </c>
      <c r="CD70" s="282">
        <v>1312</v>
      </c>
      <c r="CE70" s="281">
        <v>208779</v>
      </c>
      <c r="CF70" s="282">
        <v>1374</v>
      </c>
      <c r="CG70" s="281">
        <v>218861</v>
      </c>
      <c r="CH70" s="282">
        <v>1432</v>
      </c>
      <c r="CI70" s="281">
        <v>227957</v>
      </c>
      <c r="CJ70" s="282">
        <v>1484</v>
      </c>
      <c r="CK70" s="281">
        <v>238240</v>
      </c>
      <c r="CL70" s="282">
        <v>1552</v>
      </c>
      <c r="CM70" s="281">
        <v>247524</v>
      </c>
      <c r="CN70" s="282">
        <v>1583</v>
      </c>
      <c r="CO70" s="281">
        <v>256002</v>
      </c>
      <c r="CP70" s="282">
        <v>1657</v>
      </c>
      <c r="CQ70" s="281">
        <v>264135</v>
      </c>
      <c r="CR70" s="282">
        <v>1727</v>
      </c>
      <c r="CS70" s="281">
        <v>273374</v>
      </c>
      <c r="CT70" s="282">
        <v>1785</v>
      </c>
      <c r="CU70" s="281">
        <v>282427</v>
      </c>
      <c r="CV70" s="282">
        <v>1848</v>
      </c>
      <c r="CW70" s="281">
        <v>290940</v>
      </c>
      <c r="CX70" s="282">
        <v>1924</v>
      </c>
      <c r="CY70" s="281">
        <v>297181</v>
      </c>
      <c r="CZ70" s="282">
        <v>1983</v>
      </c>
      <c r="DA70" s="281">
        <v>305178</v>
      </c>
      <c r="DB70" s="282">
        <v>2113</v>
      </c>
      <c r="DC70" s="281">
        <v>306307</v>
      </c>
      <c r="DD70" s="282">
        <v>2128</v>
      </c>
      <c r="DE70" s="281">
        <v>309197</v>
      </c>
      <c r="DF70" s="282">
        <v>2176</v>
      </c>
      <c r="DG70" s="281">
        <v>313508</v>
      </c>
      <c r="DH70" s="282">
        <v>2239</v>
      </c>
      <c r="DI70" s="281">
        <v>318700</v>
      </c>
      <c r="DJ70" s="282">
        <v>2314</v>
      </c>
      <c r="DK70" s="281">
        <v>323997</v>
      </c>
      <c r="DL70" s="282">
        <v>2402</v>
      </c>
      <c r="DM70" s="281"/>
      <c r="DN70" s="282"/>
      <c r="DO70" s="281"/>
      <c r="DP70" s="283"/>
      <c r="DQ70" s="91"/>
    </row>
    <row r="71" spans="1:121" s="155" customFormat="1" x14ac:dyDescent="0.2">
      <c r="A71" s="285">
        <v>65</v>
      </c>
      <c r="B71" s="280" t="s">
        <v>176</v>
      </c>
      <c r="C71" s="281"/>
      <c r="D71" s="282"/>
      <c r="E71" s="281"/>
      <c r="F71" s="282"/>
      <c r="G71" s="281"/>
      <c r="H71" s="282"/>
      <c r="I71" s="281"/>
      <c r="J71" s="282"/>
      <c r="K71" s="281"/>
      <c r="L71" s="282"/>
      <c r="M71" s="281"/>
      <c r="N71" s="282"/>
      <c r="O71" s="281"/>
      <c r="P71" s="282"/>
      <c r="Q71" s="281"/>
      <c r="R71" s="282"/>
      <c r="S71" s="281"/>
      <c r="T71" s="282"/>
      <c r="U71" s="281"/>
      <c r="V71" s="282"/>
      <c r="W71" s="281"/>
      <c r="X71" s="282"/>
      <c r="Y71" s="281"/>
      <c r="Z71" s="282"/>
      <c r="AA71" s="281"/>
      <c r="AB71" s="282"/>
      <c r="AC71" s="281">
        <v>9447</v>
      </c>
      <c r="AD71" s="282">
        <v>132</v>
      </c>
      <c r="AE71" s="281">
        <v>25046</v>
      </c>
      <c r="AF71" s="282">
        <v>271</v>
      </c>
      <c r="AG71" s="281">
        <v>39888</v>
      </c>
      <c r="AH71" s="282">
        <v>355</v>
      </c>
      <c r="AI71" s="281">
        <v>61471</v>
      </c>
      <c r="AJ71" s="282">
        <v>447</v>
      </c>
      <c r="AK71" s="281">
        <v>81921</v>
      </c>
      <c r="AL71" s="282">
        <v>588</v>
      </c>
      <c r="AM71" s="281">
        <v>104409</v>
      </c>
      <c r="AN71" s="282">
        <v>728</v>
      </c>
      <c r="AO71" s="281">
        <v>126652</v>
      </c>
      <c r="AP71" s="282">
        <v>793</v>
      </c>
      <c r="AQ71" s="281">
        <v>149659</v>
      </c>
      <c r="AR71" s="282">
        <v>874</v>
      </c>
      <c r="AS71" s="281">
        <v>166727</v>
      </c>
      <c r="AT71" s="282">
        <v>979</v>
      </c>
      <c r="AU71" s="281">
        <v>198108</v>
      </c>
      <c r="AV71" s="282">
        <v>1086</v>
      </c>
      <c r="AW71" s="281">
        <v>220898</v>
      </c>
      <c r="AX71" s="282">
        <v>1166</v>
      </c>
      <c r="AY71" s="281">
        <v>246103</v>
      </c>
      <c r="AZ71" s="282">
        <v>1253</v>
      </c>
      <c r="BA71" s="281">
        <v>270831</v>
      </c>
      <c r="BB71" s="282">
        <v>1370</v>
      </c>
      <c r="BC71" s="281">
        <v>294420</v>
      </c>
      <c r="BD71" s="282">
        <v>1485</v>
      </c>
      <c r="BE71" s="281">
        <v>319601</v>
      </c>
      <c r="BF71" s="282">
        <v>1578</v>
      </c>
      <c r="BG71" s="281">
        <v>346169</v>
      </c>
      <c r="BH71" s="282">
        <v>1663</v>
      </c>
      <c r="BI71" s="281">
        <v>372254</v>
      </c>
      <c r="BJ71" s="282">
        <v>1863</v>
      </c>
      <c r="BK71" s="281">
        <v>399040</v>
      </c>
      <c r="BL71" s="282">
        <v>2000</v>
      </c>
      <c r="BM71" s="281">
        <v>427314</v>
      </c>
      <c r="BN71" s="282">
        <v>2116</v>
      </c>
      <c r="BO71" s="281">
        <v>453916</v>
      </c>
      <c r="BP71" s="282">
        <v>2225</v>
      </c>
      <c r="BQ71" s="281">
        <v>480553</v>
      </c>
      <c r="BR71" s="282">
        <v>2386</v>
      </c>
      <c r="BS71" s="281">
        <v>506585</v>
      </c>
      <c r="BT71" s="282">
        <v>2570</v>
      </c>
      <c r="BU71" s="281">
        <v>531269</v>
      </c>
      <c r="BV71" s="282">
        <v>2692</v>
      </c>
      <c r="BW71" s="281">
        <v>557345</v>
      </c>
      <c r="BX71" s="282">
        <v>2844</v>
      </c>
      <c r="BY71" s="281">
        <v>583228</v>
      </c>
      <c r="BZ71" s="282">
        <v>3059</v>
      </c>
      <c r="CA71" s="281">
        <v>605098</v>
      </c>
      <c r="CB71" s="282">
        <v>3254</v>
      </c>
      <c r="CC71" s="281">
        <v>629691</v>
      </c>
      <c r="CD71" s="282">
        <v>3391</v>
      </c>
      <c r="CE71" s="281">
        <v>651686</v>
      </c>
      <c r="CF71" s="282">
        <v>3491</v>
      </c>
      <c r="CG71" s="281">
        <v>678448</v>
      </c>
      <c r="CH71" s="282">
        <v>3667</v>
      </c>
      <c r="CI71" s="281">
        <v>702981</v>
      </c>
      <c r="CJ71" s="282">
        <v>3865</v>
      </c>
      <c r="CK71" s="281">
        <v>725769</v>
      </c>
      <c r="CL71" s="282">
        <v>3977</v>
      </c>
      <c r="CM71" s="281">
        <v>750553</v>
      </c>
      <c r="CN71" s="282">
        <v>4084</v>
      </c>
      <c r="CO71" s="281">
        <v>775744</v>
      </c>
      <c r="CP71" s="282">
        <v>4273</v>
      </c>
      <c r="CQ71" s="281">
        <v>801789</v>
      </c>
      <c r="CR71" s="282">
        <v>4467</v>
      </c>
      <c r="CS71" s="281">
        <v>829439</v>
      </c>
      <c r="CT71" s="282">
        <v>4592</v>
      </c>
      <c r="CU71" s="281">
        <v>855789</v>
      </c>
      <c r="CV71" s="282">
        <v>4706</v>
      </c>
      <c r="CW71" s="281">
        <v>881320</v>
      </c>
      <c r="CX71" s="282">
        <v>4887</v>
      </c>
      <c r="CY71" s="281">
        <v>904530</v>
      </c>
      <c r="CZ71" s="282">
        <v>5048</v>
      </c>
      <c r="DA71" s="281">
        <v>929185</v>
      </c>
      <c r="DB71" s="282">
        <v>5085</v>
      </c>
      <c r="DC71" s="281">
        <v>946217</v>
      </c>
      <c r="DD71" s="282">
        <v>5129</v>
      </c>
      <c r="DE71" s="281">
        <v>971059</v>
      </c>
      <c r="DF71" s="282">
        <v>5265</v>
      </c>
      <c r="DG71" s="281">
        <v>994279</v>
      </c>
      <c r="DH71" s="282">
        <v>5395</v>
      </c>
      <c r="DI71" s="281">
        <v>1017091</v>
      </c>
      <c r="DJ71" s="282">
        <v>5492</v>
      </c>
      <c r="DK71" s="281">
        <v>1036814</v>
      </c>
      <c r="DL71" s="282">
        <v>5600</v>
      </c>
      <c r="DM71" s="281"/>
      <c r="DN71" s="282"/>
      <c r="DO71" s="281"/>
      <c r="DP71" s="283"/>
      <c r="DQ71" s="91"/>
    </row>
    <row r="72" spans="1:121" s="155" customFormat="1" x14ac:dyDescent="0.2">
      <c r="A72" s="285">
        <v>66</v>
      </c>
      <c r="B72" s="280" t="s">
        <v>177</v>
      </c>
      <c r="C72" s="281"/>
      <c r="D72" s="282"/>
      <c r="E72" s="281"/>
      <c r="F72" s="282"/>
      <c r="G72" s="281"/>
      <c r="H72" s="282"/>
      <c r="I72" s="281"/>
      <c r="J72" s="282"/>
      <c r="K72" s="281"/>
      <c r="L72" s="282"/>
      <c r="M72" s="281"/>
      <c r="N72" s="282"/>
      <c r="O72" s="281"/>
      <c r="P72" s="282"/>
      <c r="Q72" s="281"/>
      <c r="R72" s="282"/>
      <c r="S72" s="281"/>
      <c r="T72" s="282"/>
      <c r="U72" s="281"/>
      <c r="V72" s="282"/>
      <c r="W72" s="281"/>
      <c r="X72" s="282"/>
      <c r="Y72" s="281"/>
      <c r="Z72" s="282"/>
      <c r="AA72" s="281"/>
      <c r="AB72" s="282"/>
      <c r="AC72" s="281">
        <v>31205</v>
      </c>
      <c r="AD72" s="282">
        <v>1428</v>
      </c>
      <c r="AE72" s="281">
        <v>64713</v>
      </c>
      <c r="AF72" s="282">
        <v>2669</v>
      </c>
      <c r="AG72" s="281">
        <v>94530</v>
      </c>
      <c r="AH72" s="282">
        <v>3753</v>
      </c>
      <c r="AI72" s="281">
        <v>133466</v>
      </c>
      <c r="AJ72" s="282">
        <v>5001</v>
      </c>
      <c r="AK72" s="281">
        <v>166218</v>
      </c>
      <c r="AL72" s="282">
        <v>6327</v>
      </c>
      <c r="AM72" s="281">
        <v>201210</v>
      </c>
      <c r="AN72" s="282">
        <v>8193</v>
      </c>
      <c r="AO72" s="281">
        <v>237710</v>
      </c>
      <c r="AP72" s="282">
        <v>10377</v>
      </c>
      <c r="AQ72" s="281">
        <v>274913</v>
      </c>
      <c r="AR72" s="282">
        <v>12409</v>
      </c>
      <c r="AS72" s="281">
        <v>298342</v>
      </c>
      <c r="AT72" s="282">
        <v>14735</v>
      </c>
      <c r="AU72" s="281">
        <v>342759</v>
      </c>
      <c r="AV72" s="282">
        <v>17022</v>
      </c>
      <c r="AW72" s="281">
        <v>377165</v>
      </c>
      <c r="AX72" s="282">
        <v>19006</v>
      </c>
      <c r="AY72" s="281">
        <v>415890</v>
      </c>
      <c r="AZ72" s="282">
        <v>21489</v>
      </c>
      <c r="BA72" s="281">
        <v>450165</v>
      </c>
      <c r="BB72" s="282">
        <v>23782</v>
      </c>
      <c r="BC72" s="281">
        <v>484934</v>
      </c>
      <c r="BD72" s="282">
        <v>25969</v>
      </c>
      <c r="BE72" s="281">
        <v>522634</v>
      </c>
      <c r="BF72" s="282">
        <v>28156</v>
      </c>
      <c r="BG72" s="281">
        <v>562128</v>
      </c>
      <c r="BH72" s="282">
        <v>31090</v>
      </c>
      <c r="BI72" s="281">
        <v>597989</v>
      </c>
      <c r="BJ72" s="282">
        <v>36077</v>
      </c>
      <c r="BK72" s="281">
        <v>633078</v>
      </c>
      <c r="BL72" s="282">
        <v>39023</v>
      </c>
      <c r="BM72" s="281">
        <v>672214</v>
      </c>
      <c r="BN72" s="282">
        <v>42363</v>
      </c>
      <c r="BO72" s="281">
        <v>707111</v>
      </c>
      <c r="BP72" s="282">
        <v>45735</v>
      </c>
      <c r="BQ72" s="281">
        <v>742684</v>
      </c>
      <c r="BR72" s="282">
        <v>49352</v>
      </c>
      <c r="BS72" s="281">
        <v>776626</v>
      </c>
      <c r="BT72" s="282">
        <v>52593</v>
      </c>
      <c r="BU72" s="281">
        <v>811934</v>
      </c>
      <c r="BV72" s="282">
        <v>56210</v>
      </c>
      <c r="BW72" s="281">
        <v>848032</v>
      </c>
      <c r="BX72" s="282">
        <v>60064</v>
      </c>
      <c r="BY72" s="281">
        <v>881873</v>
      </c>
      <c r="BZ72" s="282">
        <v>63583</v>
      </c>
      <c r="CA72" s="281">
        <v>910603</v>
      </c>
      <c r="CB72" s="282">
        <v>66664</v>
      </c>
      <c r="CC72" s="281">
        <v>947798</v>
      </c>
      <c r="CD72" s="282">
        <v>69876</v>
      </c>
      <c r="CE72" s="281">
        <v>979410</v>
      </c>
      <c r="CF72" s="282">
        <v>73017</v>
      </c>
      <c r="CG72" s="281">
        <v>1016102</v>
      </c>
      <c r="CH72" s="282">
        <v>76143</v>
      </c>
      <c r="CI72" s="281">
        <v>1049820</v>
      </c>
      <c r="CJ72" s="282">
        <v>79024</v>
      </c>
      <c r="CK72" s="281">
        <v>1084565</v>
      </c>
      <c r="CL72" s="282">
        <v>82132</v>
      </c>
      <c r="CM72" s="281">
        <v>1119633</v>
      </c>
      <c r="CN72" s="282">
        <v>85034</v>
      </c>
      <c r="CO72" s="281">
        <v>1152819</v>
      </c>
      <c r="CP72" s="282">
        <v>88137</v>
      </c>
      <c r="CQ72" s="281">
        <v>1187410</v>
      </c>
      <c r="CR72" s="282">
        <v>91056</v>
      </c>
      <c r="CS72" s="281">
        <v>1223069</v>
      </c>
      <c r="CT72" s="282">
        <v>94093</v>
      </c>
      <c r="CU72" s="281">
        <v>1257205</v>
      </c>
      <c r="CV72" s="282">
        <v>97008</v>
      </c>
      <c r="CW72" s="281">
        <v>1289293</v>
      </c>
      <c r="CX72" s="282">
        <v>99831</v>
      </c>
      <c r="CY72" s="281">
        <v>1318425</v>
      </c>
      <c r="CZ72" s="282">
        <v>102329</v>
      </c>
      <c r="DA72" s="281">
        <v>1350069</v>
      </c>
      <c r="DB72" s="282">
        <v>105043</v>
      </c>
      <c r="DC72" s="281">
        <v>1362454</v>
      </c>
      <c r="DD72" s="282">
        <v>105242</v>
      </c>
      <c r="DE72" s="281">
        <v>1383703</v>
      </c>
      <c r="DF72" s="282">
        <v>106951</v>
      </c>
      <c r="DG72" s="281">
        <v>1402698</v>
      </c>
      <c r="DH72" s="282">
        <v>108770</v>
      </c>
      <c r="DI72" s="281">
        <v>1426381</v>
      </c>
      <c r="DJ72" s="282">
        <v>110377</v>
      </c>
      <c r="DK72" s="281">
        <v>1448525</v>
      </c>
      <c r="DL72" s="282">
        <v>111803</v>
      </c>
      <c r="DM72" s="281"/>
      <c r="DN72" s="282"/>
      <c r="DO72" s="281"/>
      <c r="DP72" s="283"/>
      <c r="DQ72" s="91"/>
    </row>
    <row r="73" spans="1:121" s="155" customFormat="1" x14ac:dyDescent="0.2">
      <c r="A73" s="285">
        <v>67</v>
      </c>
      <c r="B73" s="280" t="s">
        <v>178</v>
      </c>
      <c r="C73" s="281"/>
      <c r="D73" s="282"/>
      <c r="E73" s="281"/>
      <c r="F73" s="282"/>
      <c r="G73" s="281"/>
      <c r="H73" s="282"/>
      <c r="I73" s="281"/>
      <c r="J73" s="282"/>
      <c r="K73" s="281"/>
      <c r="L73" s="282"/>
      <c r="M73" s="281"/>
      <c r="N73" s="282"/>
      <c r="O73" s="281"/>
      <c r="P73" s="282"/>
      <c r="Q73" s="281"/>
      <c r="R73" s="282"/>
      <c r="S73" s="281"/>
      <c r="T73" s="282"/>
      <c r="U73" s="281"/>
      <c r="V73" s="282"/>
      <c r="W73" s="281"/>
      <c r="X73" s="282"/>
      <c r="Y73" s="281"/>
      <c r="Z73" s="282"/>
      <c r="AA73" s="281"/>
      <c r="AB73" s="282"/>
      <c r="AC73" s="281">
        <v>231</v>
      </c>
      <c r="AD73" s="282">
        <v>246</v>
      </c>
      <c r="AE73" s="281">
        <v>332</v>
      </c>
      <c r="AF73" s="282">
        <v>298</v>
      </c>
      <c r="AG73" s="281">
        <v>401</v>
      </c>
      <c r="AH73" s="282">
        <v>329</v>
      </c>
      <c r="AI73" s="281">
        <v>427</v>
      </c>
      <c r="AJ73" s="282">
        <v>380</v>
      </c>
      <c r="AK73" s="281">
        <v>484</v>
      </c>
      <c r="AL73" s="282">
        <v>426</v>
      </c>
      <c r="AM73" s="281">
        <v>520</v>
      </c>
      <c r="AN73" s="282">
        <v>461</v>
      </c>
      <c r="AO73" s="281">
        <v>566</v>
      </c>
      <c r="AP73" s="282">
        <v>500</v>
      </c>
      <c r="AQ73" s="281">
        <v>615</v>
      </c>
      <c r="AR73" s="282">
        <v>527</v>
      </c>
      <c r="AS73" s="281">
        <v>641</v>
      </c>
      <c r="AT73" s="282">
        <v>552</v>
      </c>
      <c r="AU73" s="281">
        <v>700</v>
      </c>
      <c r="AV73" s="282">
        <v>592</v>
      </c>
      <c r="AW73" s="281">
        <v>752</v>
      </c>
      <c r="AX73" s="282">
        <v>624</v>
      </c>
      <c r="AY73" s="281">
        <v>806</v>
      </c>
      <c r="AZ73" s="282">
        <v>654</v>
      </c>
      <c r="BA73" s="281">
        <v>863</v>
      </c>
      <c r="BB73" s="282">
        <v>695</v>
      </c>
      <c r="BC73" s="281">
        <v>912</v>
      </c>
      <c r="BD73" s="282">
        <v>735</v>
      </c>
      <c r="BE73" s="281">
        <v>951</v>
      </c>
      <c r="BF73" s="282">
        <v>773</v>
      </c>
      <c r="BG73" s="281">
        <v>996</v>
      </c>
      <c r="BH73" s="282">
        <v>800</v>
      </c>
      <c r="BI73" s="281">
        <v>1026</v>
      </c>
      <c r="BJ73" s="282">
        <v>869</v>
      </c>
      <c r="BK73" s="281">
        <v>1072</v>
      </c>
      <c r="BL73" s="282">
        <v>909</v>
      </c>
      <c r="BM73" s="281">
        <v>1119</v>
      </c>
      <c r="BN73" s="282">
        <v>939</v>
      </c>
      <c r="BO73" s="281">
        <v>1166</v>
      </c>
      <c r="BP73" s="282">
        <v>972</v>
      </c>
      <c r="BQ73" s="281">
        <v>1206</v>
      </c>
      <c r="BR73" s="282">
        <v>1005</v>
      </c>
      <c r="BS73" s="281">
        <v>1249</v>
      </c>
      <c r="BT73" s="282">
        <v>1052</v>
      </c>
      <c r="BU73" s="281">
        <v>1297</v>
      </c>
      <c r="BV73" s="282">
        <v>1086</v>
      </c>
      <c r="BW73" s="281">
        <v>1342</v>
      </c>
      <c r="BX73" s="282">
        <v>1128</v>
      </c>
      <c r="BY73" s="281">
        <v>1382</v>
      </c>
      <c r="BZ73" s="282">
        <v>1165</v>
      </c>
      <c r="CA73" s="281">
        <v>1429</v>
      </c>
      <c r="CB73" s="282">
        <v>1211</v>
      </c>
      <c r="CC73" s="281">
        <v>1496</v>
      </c>
      <c r="CD73" s="282">
        <v>1260</v>
      </c>
      <c r="CE73" s="281">
        <v>1548</v>
      </c>
      <c r="CF73" s="282">
        <v>1289</v>
      </c>
      <c r="CG73" s="281">
        <v>1590</v>
      </c>
      <c r="CH73" s="282">
        <v>1310</v>
      </c>
      <c r="CI73" s="281">
        <v>1627</v>
      </c>
      <c r="CJ73" s="282">
        <v>1349</v>
      </c>
      <c r="CK73" s="281">
        <v>1675</v>
      </c>
      <c r="CL73" s="282">
        <v>1393</v>
      </c>
      <c r="CM73" s="281">
        <v>1723</v>
      </c>
      <c r="CN73" s="282">
        <v>1410</v>
      </c>
      <c r="CO73" s="281">
        <v>1763</v>
      </c>
      <c r="CP73" s="282">
        <v>1442</v>
      </c>
      <c r="CQ73" s="281">
        <v>1829</v>
      </c>
      <c r="CR73" s="282">
        <v>1479</v>
      </c>
      <c r="CS73" s="281">
        <v>1878</v>
      </c>
      <c r="CT73" s="282">
        <v>1518</v>
      </c>
      <c r="CU73" s="281">
        <v>1928</v>
      </c>
      <c r="CV73" s="282">
        <v>1551</v>
      </c>
      <c r="CW73" s="281">
        <v>1986</v>
      </c>
      <c r="CX73" s="282">
        <v>1587</v>
      </c>
      <c r="CY73" s="281">
        <v>2042</v>
      </c>
      <c r="CZ73" s="282">
        <v>1622</v>
      </c>
      <c r="DA73" s="281">
        <v>2095</v>
      </c>
      <c r="DB73" s="282">
        <v>1671</v>
      </c>
      <c r="DC73" s="281">
        <v>2124</v>
      </c>
      <c r="DD73" s="282">
        <v>1685</v>
      </c>
      <c r="DE73" s="281">
        <v>2188</v>
      </c>
      <c r="DF73" s="282">
        <v>1719</v>
      </c>
      <c r="DG73" s="281">
        <v>2262</v>
      </c>
      <c r="DH73" s="282">
        <v>1763</v>
      </c>
      <c r="DI73" s="281">
        <v>2328</v>
      </c>
      <c r="DJ73" s="282">
        <v>1815</v>
      </c>
      <c r="DK73" s="281">
        <v>2387</v>
      </c>
      <c r="DL73" s="282">
        <v>1875</v>
      </c>
      <c r="DM73" s="281"/>
      <c r="DN73" s="282"/>
      <c r="DO73" s="281"/>
      <c r="DP73" s="283"/>
      <c r="DQ73" s="91"/>
    </row>
    <row r="74" spans="1:121" s="155" customFormat="1" x14ac:dyDescent="0.2">
      <c r="A74" s="285">
        <v>68</v>
      </c>
      <c r="B74" s="280" t="s">
        <v>179</v>
      </c>
      <c r="C74" s="281"/>
      <c r="D74" s="282"/>
      <c r="E74" s="281"/>
      <c r="F74" s="282"/>
      <c r="G74" s="281"/>
      <c r="H74" s="282"/>
      <c r="I74" s="281"/>
      <c r="J74" s="282"/>
      <c r="K74" s="281"/>
      <c r="L74" s="282"/>
      <c r="M74" s="281"/>
      <c r="N74" s="282"/>
      <c r="O74" s="281"/>
      <c r="P74" s="282"/>
      <c r="Q74" s="281"/>
      <c r="R74" s="282"/>
      <c r="S74" s="281"/>
      <c r="T74" s="282"/>
      <c r="U74" s="281"/>
      <c r="V74" s="282"/>
      <c r="W74" s="281"/>
      <c r="X74" s="282"/>
      <c r="Y74" s="281"/>
      <c r="Z74" s="282"/>
      <c r="AA74" s="281"/>
      <c r="AB74" s="282"/>
      <c r="AC74" s="281">
        <v>99</v>
      </c>
      <c r="AD74" s="282">
        <v>63</v>
      </c>
      <c r="AE74" s="281">
        <v>170</v>
      </c>
      <c r="AF74" s="282">
        <v>101</v>
      </c>
      <c r="AG74" s="281">
        <v>303</v>
      </c>
      <c r="AH74" s="282">
        <v>125</v>
      </c>
      <c r="AI74" s="281">
        <v>393</v>
      </c>
      <c r="AJ74" s="282">
        <v>158</v>
      </c>
      <c r="AK74" s="281">
        <v>441</v>
      </c>
      <c r="AL74" s="282">
        <v>193</v>
      </c>
      <c r="AM74" s="281">
        <v>485</v>
      </c>
      <c r="AN74" s="282">
        <v>221</v>
      </c>
      <c r="AO74" s="281">
        <v>569</v>
      </c>
      <c r="AP74" s="282">
        <v>242</v>
      </c>
      <c r="AQ74" s="281">
        <v>648</v>
      </c>
      <c r="AR74" s="282">
        <v>263</v>
      </c>
      <c r="AS74" s="281">
        <v>708</v>
      </c>
      <c r="AT74" s="282">
        <v>289</v>
      </c>
      <c r="AU74" s="281">
        <v>853</v>
      </c>
      <c r="AV74" s="282">
        <v>303</v>
      </c>
      <c r="AW74" s="281">
        <v>965</v>
      </c>
      <c r="AX74" s="282">
        <v>327</v>
      </c>
      <c r="AY74" s="281">
        <v>1077</v>
      </c>
      <c r="AZ74" s="282">
        <v>361</v>
      </c>
      <c r="BA74" s="281">
        <v>1181</v>
      </c>
      <c r="BB74" s="282">
        <v>385</v>
      </c>
      <c r="BC74" s="281">
        <v>1288</v>
      </c>
      <c r="BD74" s="282">
        <v>413</v>
      </c>
      <c r="BE74" s="281">
        <v>1369</v>
      </c>
      <c r="BF74" s="282">
        <v>432</v>
      </c>
      <c r="BG74" s="281">
        <v>1463</v>
      </c>
      <c r="BH74" s="282">
        <v>458</v>
      </c>
      <c r="BI74" s="281">
        <v>1549</v>
      </c>
      <c r="BJ74" s="282">
        <v>496</v>
      </c>
      <c r="BK74" s="281">
        <v>1613</v>
      </c>
      <c r="BL74" s="282">
        <v>520</v>
      </c>
      <c r="BM74" s="281">
        <v>1675</v>
      </c>
      <c r="BN74" s="282">
        <v>540</v>
      </c>
      <c r="BO74" s="281">
        <v>1737</v>
      </c>
      <c r="BP74" s="282">
        <v>567</v>
      </c>
      <c r="BQ74" s="281">
        <v>1798</v>
      </c>
      <c r="BR74" s="282">
        <v>596</v>
      </c>
      <c r="BS74" s="281">
        <v>1853</v>
      </c>
      <c r="BT74" s="282">
        <v>618</v>
      </c>
      <c r="BU74" s="281">
        <v>1932</v>
      </c>
      <c r="BV74" s="282">
        <v>640</v>
      </c>
      <c r="BW74" s="281">
        <v>2004</v>
      </c>
      <c r="BX74" s="282">
        <v>663</v>
      </c>
      <c r="BY74" s="281">
        <v>2073</v>
      </c>
      <c r="BZ74" s="282">
        <v>688</v>
      </c>
      <c r="CA74" s="281">
        <v>2145</v>
      </c>
      <c r="CB74" s="282">
        <v>711</v>
      </c>
      <c r="CC74" s="281">
        <v>2235</v>
      </c>
      <c r="CD74" s="282">
        <v>745</v>
      </c>
      <c r="CE74" s="281">
        <v>2306</v>
      </c>
      <c r="CF74" s="282">
        <v>777</v>
      </c>
      <c r="CG74" s="281">
        <v>2374</v>
      </c>
      <c r="CH74" s="282">
        <v>810</v>
      </c>
      <c r="CI74" s="281">
        <v>2453</v>
      </c>
      <c r="CJ74" s="282">
        <v>843</v>
      </c>
      <c r="CK74" s="281">
        <v>2551</v>
      </c>
      <c r="CL74" s="282">
        <v>877</v>
      </c>
      <c r="CM74" s="281">
        <v>2646</v>
      </c>
      <c r="CN74" s="282">
        <v>855</v>
      </c>
      <c r="CO74" s="281">
        <v>2721</v>
      </c>
      <c r="CP74" s="282">
        <v>895</v>
      </c>
      <c r="CQ74" s="281">
        <v>2802</v>
      </c>
      <c r="CR74" s="282">
        <v>917</v>
      </c>
      <c r="CS74" s="281">
        <v>2880</v>
      </c>
      <c r="CT74" s="282">
        <v>938</v>
      </c>
      <c r="CU74" s="281">
        <v>2969</v>
      </c>
      <c r="CV74" s="282">
        <v>961</v>
      </c>
      <c r="CW74" s="281">
        <v>3072</v>
      </c>
      <c r="CX74" s="282">
        <v>980</v>
      </c>
      <c r="CY74" s="281">
        <v>3183</v>
      </c>
      <c r="CZ74" s="282">
        <v>994</v>
      </c>
      <c r="DA74" s="281">
        <v>3278</v>
      </c>
      <c r="DB74" s="282">
        <v>1022</v>
      </c>
      <c r="DC74" s="281">
        <v>3329</v>
      </c>
      <c r="DD74" s="282">
        <v>1028</v>
      </c>
      <c r="DE74" s="281">
        <v>3403</v>
      </c>
      <c r="DF74" s="282">
        <v>1044</v>
      </c>
      <c r="DG74" s="281">
        <v>3529</v>
      </c>
      <c r="DH74" s="282">
        <v>1048</v>
      </c>
      <c r="DI74" s="281">
        <v>3615</v>
      </c>
      <c r="DJ74" s="282">
        <v>1064</v>
      </c>
      <c r="DK74" s="281">
        <v>3729</v>
      </c>
      <c r="DL74" s="282">
        <v>1074</v>
      </c>
      <c r="DM74" s="281"/>
      <c r="DN74" s="282"/>
      <c r="DO74" s="281"/>
      <c r="DP74" s="283"/>
      <c r="DQ74" s="91"/>
    </row>
    <row r="75" spans="1:121" s="155" customFormat="1" x14ac:dyDescent="0.2">
      <c r="A75" s="285">
        <v>69</v>
      </c>
      <c r="B75" s="280" t="s">
        <v>180</v>
      </c>
      <c r="C75" s="281"/>
      <c r="D75" s="282"/>
      <c r="E75" s="281"/>
      <c r="F75" s="282"/>
      <c r="G75" s="281"/>
      <c r="H75" s="282"/>
      <c r="I75" s="281"/>
      <c r="J75" s="282"/>
      <c r="K75" s="281"/>
      <c r="L75" s="282"/>
      <c r="M75" s="281"/>
      <c r="N75" s="282"/>
      <c r="O75" s="281"/>
      <c r="P75" s="282"/>
      <c r="Q75" s="281"/>
      <c r="R75" s="282"/>
      <c r="S75" s="281"/>
      <c r="T75" s="282"/>
      <c r="U75" s="281"/>
      <c r="V75" s="282"/>
      <c r="W75" s="281"/>
      <c r="X75" s="282"/>
      <c r="Y75" s="281"/>
      <c r="Z75" s="282"/>
      <c r="AA75" s="281"/>
      <c r="AB75" s="282"/>
      <c r="AC75" s="281">
        <v>200</v>
      </c>
      <c r="AD75" s="282">
        <v>85</v>
      </c>
      <c r="AE75" s="281">
        <v>314</v>
      </c>
      <c r="AF75" s="282">
        <v>120</v>
      </c>
      <c r="AG75" s="281">
        <v>446</v>
      </c>
      <c r="AH75" s="282">
        <v>137</v>
      </c>
      <c r="AI75" s="281">
        <v>598</v>
      </c>
      <c r="AJ75" s="282">
        <v>160</v>
      </c>
      <c r="AK75" s="281">
        <v>726</v>
      </c>
      <c r="AL75" s="282">
        <v>183</v>
      </c>
      <c r="AM75" s="281">
        <v>836</v>
      </c>
      <c r="AN75" s="282">
        <v>209</v>
      </c>
      <c r="AO75" s="281">
        <v>931</v>
      </c>
      <c r="AP75" s="282">
        <v>221</v>
      </c>
      <c r="AQ75" s="281">
        <v>1057</v>
      </c>
      <c r="AR75" s="282">
        <v>243</v>
      </c>
      <c r="AS75" s="281">
        <v>1135</v>
      </c>
      <c r="AT75" s="282">
        <v>256</v>
      </c>
      <c r="AU75" s="281">
        <v>1238</v>
      </c>
      <c r="AV75" s="282">
        <v>271</v>
      </c>
      <c r="AW75" s="281">
        <v>1329</v>
      </c>
      <c r="AX75" s="282">
        <v>287</v>
      </c>
      <c r="AY75" s="281">
        <v>1423</v>
      </c>
      <c r="AZ75" s="282">
        <v>300</v>
      </c>
      <c r="BA75" s="281">
        <v>1498</v>
      </c>
      <c r="BB75" s="282">
        <v>314</v>
      </c>
      <c r="BC75" s="281">
        <v>1571</v>
      </c>
      <c r="BD75" s="282">
        <v>329</v>
      </c>
      <c r="BE75" s="281">
        <v>1657</v>
      </c>
      <c r="BF75" s="282">
        <v>335</v>
      </c>
      <c r="BG75" s="281">
        <v>1715</v>
      </c>
      <c r="BH75" s="282">
        <v>352</v>
      </c>
      <c r="BI75" s="281">
        <v>1796</v>
      </c>
      <c r="BJ75" s="282">
        <v>383</v>
      </c>
      <c r="BK75" s="281">
        <v>1878</v>
      </c>
      <c r="BL75" s="282">
        <v>398</v>
      </c>
      <c r="BM75" s="281">
        <v>1968</v>
      </c>
      <c r="BN75" s="282">
        <v>408</v>
      </c>
      <c r="BO75" s="281">
        <v>2047</v>
      </c>
      <c r="BP75" s="282">
        <v>421</v>
      </c>
      <c r="BQ75" s="281">
        <v>2133</v>
      </c>
      <c r="BR75" s="282">
        <v>439</v>
      </c>
      <c r="BS75" s="281">
        <v>2212</v>
      </c>
      <c r="BT75" s="282">
        <v>462</v>
      </c>
      <c r="BU75" s="281">
        <v>2286</v>
      </c>
      <c r="BV75" s="282">
        <v>484</v>
      </c>
      <c r="BW75" s="281">
        <v>2362</v>
      </c>
      <c r="BX75" s="282">
        <v>511</v>
      </c>
      <c r="BY75" s="281">
        <v>2444</v>
      </c>
      <c r="BZ75" s="282">
        <v>530</v>
      </c>
      <c r="CA75" s="281">
        <v>2490</v>
      </c>
      <c r="CB75" s="282">
        <v>547</v>
      </c>
      <c r="CC75" s="281">
        <v>2560</v>
      </c>
      <c r="CD75" s="282">
        <v>568</v>
      </c>
      <c r="CE75" s="281">
        <v>2615</v>
      </c>
      <c r="CF75" s="282">
        <v>581</v>
      </c>
      <c r="CG75" s="281">
        <v>2686</v>
      </c>
      <c r="CH75" s="282">
        <v>598</v>
      </c>
      <c r="CI75" s="281">
        <v>2762</v>
      </c>
      <c r="CJ75" s="282">
        <v>612</v>
      </c>
      <c r="CK75" s="281">
        <v>2831</v>
      </c>
      <c r="CL75" s="282">
        <v>627</v>
      </c>
      <c r="CM75" s="281">
        <v>2915</v>
      </c>
      <c r="CN75" s="282">
        <v>641</v>
      </c>
      <c r="CO75" s="281">
        <v>3010</v>
      </c>
      <c r="CP75" s="282">
        <v>661</v>
      </c>
      <c r="CQ75" s="281">
        <v>3102</v>
      </c>
      <c r="CR75" s="282">
        <v>682</v>
      </c>
      <c r="CS75" s="281">
        <v>3192</v>
      </c>
      <c r="CT75" s="282">
        <v>699</v>
      </c>
      <c r="CU75" s="281">
        <v>3296</v>
      </c>
      <c r="CV75" s="282">
        <v>717</v>
      </c>
      <c r="CW75" s="281">
        <v>3393</v>
      </c>
      <c r="CX75" s="282">
        <v>732</v>
      </c>
      <c r="CY75" s="281">
        <v>3495</v>
      </c>
      <c r="CZ75" s="282">
        <v>746</v>
      </c>
      <c r="DA75" s="281">
        <v>3592</v>
      </c>
      <c r="DB75" s="282">
        <v>777</v>
      </c>
      <c r="DC75" s="281">
        <v>3630</v>
      </c>
      <c r="DD75" s="282">
        <v>786</v>
      </c>
      <c r="DE75" s="281">
        <v>3701</v>
      </c>
      <c r="DF75" s="282">
        <v>805</v>
      </c>
      <c r="DG75" s="281">
        <v>3800</v>
      </c>
      <c r="DH75" s="282">
        <v>824</v>
      </c>
      <c r="DI75" s="281">
        <v>3881</v>
      </c>
      <c r="DJ75" s="282">
        <v>839</v>
      </c>
      <c r="DK75" s="281">
        <v>3971</v>
      </c>
      <c r="DL75" s="282">
        <v>860</v>
      </c>
      <c r="DM75" s="281"/>
      <c r="DN75" s="282"/>
      <c r="DO75" s="281"/>
      <c r="DP75" s="283"/>
      <c r="DQ75" s="91"/>
    </row>
    <row r="76" spans="1:121" s="155" customFormat="1" x14ac:dyDescent="0.2">
      <c r="A76" s="285">
        <v>70</v>
      </c>
      <c r="B76" s="280" t="s">
        <v>288</v>
      </c>
      <c r="C76" s="281"/>
      <c r="D76" s="282"/>
      <c r="E76" s="281"/>
      <c r="F76" s="282"/>
      <c r="G76" s="281"/>
      <c r="H76" s="282"/>
      <c r="I76" s="281"/>
      <c r="J76" s="282"/>
      <c r="K76" s="281"/>
      <c r="L76" s="282"/>
      <c r="M76" s="281"/>
      <c r="N76" s="282"/>
      <c r="O76" s="281"/>
      <c r="P76" s="282"/>
      <c r="Q76" s="281"/>
      <c r="R76" s="282"/>
      <c r="S76" s="281"/>
      <c r="T76" s="282"/>
      <c r="U76" s="281"/>
      <c r="V76" s="282"/>
      <c r="W76" s="281"/>
      <c r="X76" s="282"/>
      <c r="Y76" s="281"/>
      <c r="Z76" s="282"/>
      <c r="AA76" s="281"/>
      <c r="AB76" s="282"/>
      <c r="AC76" s="281"/>
      <c r="AD76" s="282"/>
      <c r="AE76" s="281"/>
      <c r="AF76" s="282"/>
      <c r="AG76" s="281"/>
      <c r="AH76" s="282"/>
      <c r="AI76" s="281"/>
      <c r="AJ76" s="282"/>
      <c r="AK76" s="281"/>
      <c r="AL76" s="282"/>
      <c r="AM76" s="281"/>
      <c r="AN76" s="282"/>
      <c r="AO76" s="281"/>
      <c r="AP76" s="282"/>
      <c r="AQ76" s="281"/>
      <c r="AR76" s="282"/>
      <c r="AS76" s="281"/>
      <c r="AT76" s="282"/>
      <c r="AU76" s="281"/>
      <c r="AV76" s="282"/>
      <c r="AW76" s="281"/>
      <c r="AX76" s="282"/>
      <c r="AY76" s="281"/>
      <c r="AZ76" s="282"/>
      <c r="BA76" s="281">
        <v>1546</v>
      </c>
      <c r="BB76" s="282">
        <v>152</v>
      </c>
      <c r="BC76" s="281">
        <v>2688</v>
      </c>
      <c r="BD76" s="282">
        <v>309</v>
      </c>
      <c r="BE76" s="281">
        <v>3591</v>
      </c>
      <c r="BF76" s="282">
        <v>452</v>
      </c>
      <c r="BG76" s="281">
        <v>4441</v>
      </c>
      <c r="BH76" s="282">
        <v>593</v>
      </c>
      <c r="BI76" s="281">
        <v>5188</v>
      </c>
      <c r="BJ76" s="282">
        <v>762</v>
      </c>
      <c r="BK76" s="281">
        <v>5906</v>
      </c>
      <c r="BL76" s="282">
        <v>883</v>
      </c>
      <c r="BM76" s="281">
        <v>6736</v>
      </c>
      <c r="BN76" s="282">
        <v>991</v>
      </c>
      <c r="BO76" s="281">
        <v>7468</v>
      </c>
      <c r="BP76" s="282">
        <v>1104</v>
      </c>
      <c r="BQ76" s="281">
        <v>8259</v>
      </c>
      <c r="BR76" s="282">
        <v>1223</v>
      </c>
      <c r="BS76" s="281">
        <v>9013</v>
      </c>
      <c r="BT76" s="282">
        <v>1306</v>
      </c>
      <c r="BU76" s="281">
        <v>9847</v>
      </c>
      <c r="BV76" s="282">
        <v>1441</v>
      </c>
      <c r="BW76" s="281">
        <v>10703</v>
      </c>
      <c r="BX76" s="282">
        <v>1551</v>
      </c>
      <c r="BY76" s="281">
        <v>12200</v>
      </c>
      <c r="BZ76" s="282">
        <v>1682</v>
      </c>
      <c r="CA76" s="281">
        <v>13692</v>
      </c>
      <c r="CB76" s="282">
        <v>1787</v>
      </c>
      <c r="CC76" s="281">
        <v>15712</v>
      </c>
      <c r="CD76" s="282">
        <v>1920</v>
      </c>
      <c r="CE76" s="281">
        <v>17457</v>
      </c>
      <c r="CF76" s="282">
        <v>2029</v>
      </c>
      <c r="CG76" s="281">
        <v>19556</v>
      </c>
      <c r="CH76" s="282">
        <v>2161</v>
      </c>
      <c r="CI76" s="281">
        <v>21743</v>
      </c>
      <c r="CJ76" s="282">
        <v>2304</v>
      </c>
      <c r="CK76" s="281">
        <v>24328</v>
      </c>
      <c r="CL76" s="282">
        <v>2456</v>
      </c>
      <c r="CM76" s="281">
        <v>26775</v>
      </c>
      <c r="CN76" s="282">
        <v>2539</v>
      </c>
      <c r="CO76" s="281">
        <v>29457</v>
      </c>
      <c r="CP76" s="282">
        <v>2677</v>
      </c>
      <c r="CQ76" s="281">
        <v>32203</v>
      </c>
      <c r="CR76" s="282">
        <v>2835</v>
      </c>
      <c r="CS76" s="281">
        <v>35330</v>
      </c>
      <c r="CT76" s="282">
        <v>2980</v>
      </c>
      <c r="CU76" s="281">
        <v>38892</v>
      </c>
      <c r="CV76" s="282">
        <v>3118</v>
      </c>
      <c r="CW76" s="281">
        <v>42292</v>
      </c>
      <c r="CX76" s="282">
        <v>3273</v>
      </c>
      <c r="CY76" s="281">
        <v>45566</v>
      </c>
      <c r="CZ76" s="282">
        <v>3420</v>
      </c>
      <c r="DA76" s="281">
        <v>49095</v>
      </c>
      <c r="DB76" s="282">
        <v>3586</v>
      </c>
      <c r="DC76" s="281">
        <v>50397</v>
      </c>
      <c r="DD76" s="282">
        <v>3672</v>
      </c>
      <c r="DE76" s="281">
        <v>52667</v>
      </c>
      <c r="DF76" s="282">
        <v>3832</v>
      </c>
      <c r="DG76" s="281">
        <v>55553</v>
      </c>
      <c r="DH76" s="282">
        <v>4020</v>
      </c>
      <c r="DI76" s="281">
        <v>58637</v>
      </c>
      <c r="DJ76" s="282">
        <v>4233</v>
      </c>
      <c r="DK76" s="281">
        <v>61707</v>
      </c>
      <c r="DL76" s="282">
        <v>4434</v>
      </c>
      <c r="DM76" s="281"/>
      <c r="DN76" s="282"/>
      <c r="DO76" s="281"/>
      <c r="DP76" s="283"/>
      <c r="DQ76" s="91"/>
    </row>
    <row r="77" spans="1:121" s="155" customFormat="1" x14ac:dyDescent="0.2">
      <c r="A77" s="285">
        <v>71</v>
      </c>
      <c r="B77" s="280" t="s">
        <v>289</v>
      </c>
      <c r="C77" s="281"/>
      <c r="D77" s="282"/>
      <c r="E77" s="281"/>
      <c r="F77" s="282"/>
      <c r="G77" s="281"/>
      <c r="H77" s="282"/>
      <c r="I77" s="281"/>
      <c r="J77" s="282"/>
      <c r="K77" s="281"/>
      <c r="L77" s="282"/>
      <c r="M77" s="281"/>
      <c r="N77" s="282"/>
      <c r="O77" s="281"/>
      <c r="P77" s="282"/>
      <c r="Q77" s="281"/>
      <c r="R77" s="282"/>
      <c r="S77" s="281"/>
      <c r="T77" s="282"/>
      <c r="U77" s="281"/>
      <c r="V77" s="282"/>
      <c r="W77" s="281"/>
      <c r="X77" s="282"/>
      <c r="Y77" s="281"/>
      <c r="Z77" s="282"/>
      <c r="AA77" s="281"/>
      <c r="AB77" s="282"/>
      <c r="AC77" s="281"/>
      <c r="AD77" s="282"/>
      <c r="AE77" s="281"/>
      <c r="AF77" s="282"/>
      <c r="AG77" s="281"/>
      <c r="AH77" s="282"/>
      <c r="AI77" s="281"/>
      <c r="AJ77" s="282"/>
      <c r="AK77" s="281"/>
      <c r="AL77" s="282"/>
      <c r="AM77" s="281"/>
      <c r="AN77" s="282"/>
      <c r="AO77" s="281"/>
      <c r="AP77" s="282"/>
      <c r="AQ77" s="281"/>
      <c r="AR77" s="282"/>
      <c r="AS77" s="281"/>
      <c r="AT77" s="282"/>
      <c r="AU77" s="281"/>
      <c r="AV77" s="282"/>
      <c r="AW77" s="281"/>
      <c r="AX77" s="282"/>
      <c r="AY77" s="281"/>
      <c r="AZ77" s="282"/>
      <c r="BA77" s="281">
        <v>421</v>
      </c>
      <c r="BB77" s="282">
        <v>47</v>
      </c>
      <c r="BC77" s="281">
        <v>798</v>
      </c>
      <c r="BD77" s="282">
        <v>81</v>
      </c>
      <c r="BE77" s="281">
        <v>1037</v>
      </c>
      <c r="BF77" s="282">
        <v>112</v>
      </c>
      <c r="BG77" s="281">
        <v>1294</v>
      </c>
      <c r="BH77" s="282">
        <v>132</v>
      </c>
      <c r="BI77" s="281">
        <v>1561</v>
      </c>
      <c r="BJ77" s="282">
        <v>191</v>
      </c>
      <c r="BK77" s="281">
        <v>1766</v>
      </c>
      <c r="BL77" s="282">
        <v>220</v>
      </c>
      <c r="BM77" s="281">
        <v>1998</v>
      </c>
      <c r="BN77" s="282">
        <v>258</v>
      </c>
      <c r="BO77" s="281">
        <v>2225</v>
      </c>
      <c r="BP77" s="282">
        <v>300</v>
      </c>
      <c r="BQ77" s="281">
        <v>2436</v>
      </c>
      <c r="BR77" s="282">
        <v>337</v>
      </c>
      <c r="BS77" s="281">
        <v>2665</v>
      </c>
      <c r="BT77" s="282">
        <v>366</v>
      </c>
      <c r="BU77" s="281">
        <v>2903</v>
      </c>
      <c r="BV77" s="282">
        <v>412</v>
      </c>
      <c r="BW77" s="281">
        <v>3133</v>
      </c>
      <c r="BX77" s="282">
        <v>429</v>
      </c>
      <c r="BY77" s="281">
        <v>3366</v>
      </c>
      <c r="BZ77" s="282">
        <v>458</v>
      </c>
      <c r="CA77" s="281">
        <v>3587</v>
      </c>
      <c r="CB77" s="282">
        <v>473</v>
      </c>
      <c r="CC77" s="281">
        <v>3844</v>
      </c>
      <c r="CD77" s="282">
        <v>505</v>
      </c>
      <c r="CE77" s="281">
        <v>4121</v>
      </c>
      <c r="CF77" s="282">
        <v>526</v>
      </c>
      <c r="CG77" s="281">
        <v>4422</v>
      </c>
      <c r="CH77" s="282">
        <v>560</v>
      </c>
      <c r="CI77" s="281">
        <v>4686</v>
      </c>
      <c r="CJ77" s="282">
        <v>587</v>
      </c>
      <c r="CK77" s="281">
        <v>4969</v>
      </c>
      <c r="CL77" s="282">
        <v>617</v>
      </c>
      <c r="CM77" s="281">
        <v>5260</v>
      </c>
      <c r="CN77" s="282">
        <v>610</v>
      </c>
      <c r="CO77" s="281">
        <v>5503</v>
      </c>
      <c r="CP77" s="282">
        <v>646</v>
      </c>
      <c r="CQ77" s="281">
        <v>5807</v>
      </c>
      <c r="CR77" s="282">
        <v>685</v>
      </c>
      <c r="CS77" s="281">
        <v>6075</v>
      </c>
      <c r="CT77" s="282">
        <v>719</v>
      </c>
      <c r="CU77" s="281">
        <v>6392</v>
      </c>
      <c r="CV77" s="282">
        <v>765</v>
      </c>
      <c r="CW77" s="281">
        <v>6680</v>
      </c>
      <c r="CX77" s="282">
        <v>795</v>
      </c>
      <c r="CY77" s="281">
        <v>6954</v>
      </c>
      <c r="CZ77" s="282">
        <v>825</v>
      </c>
      <c r="DA77" s="281">
        <v>7222</v>
      </c>
      <c r="DB77" s="282">
        <v>868</v>
      </c>
      <c r="DC77" s="281">
        <v>7424</v>
      </c>
      <c r="DD77" s="282">
        <v>884</v>
      </c>
      <c r="DE77" s="281">
        <v>7683</v>
      </c>
      <c r="DF77" s="282">
        <v>922</v>
      </c>
      <c r="DG77" s="281">
        <v>8033</v>
      </c>
      <c r="DH77" s="282">
        <v>966</v>
      </c>
      <c r="DI77" s="281">
        <v>8382</v>
      </c>
      <c r="DJ77" s="282">
        <v>1018</v>
      </c>
      <c r="DK77" s="281">
        <v>8700</v>
      </c>
      <c r="DL77" s="282">
        <v>1068</v>
      </c>
      <c r="DM77" s="281"/>
      <c r="DN77" s="282"/>
      <c r="DO77" s="281"/>
      <c r="DP77" s="283"/>
      <c r="DQ77" s="91"/>
    </row>
    <row r="78" spans="1:121" s="155" customFormat="1" x14ac:dyDescent="0.2">
      <c r="A78" s="285">
        <v>72</v>
      </c>
      <c r="B78" s="280" t="s">
        <v>290</v>
      </c>
      <c r="C78" s="281"/>
      <c r="D78" s="282"/>
      <c r="E78" s="281"/>
      <c r="F78" s="282"/>
      <c r="G78" s="281"/>
      <c r="H78" s="282"/>
      <c r="I78" s="281"/>
      <c r="J78" s="282"/>
      <c r="K78" s="281"/>
      <c r="L78" s="282"/>
      <c r="M78" s="281"/>
      <c r="N78" s="282"/>
      <c r="O78" s="281"/>
      <c r="P78" s="282"/>
      <c r="Q78" s="281"/>
      <c r="R78" s="282"/>
      <c r="S78" s="281"/>
      <c r="T78" s="282"/>
      <c r="U78" s="281"/>
      <c r="V78" s="282"/>
      <c r="W78" s="281"/>
      <c r="X78" s="282"/>
      <c r="Y78" s="281"/>
      <c r="Z78" s="282"/>
      <c r="AA78" s="281"/>
      <c r="AB78" s="282"/>
      <c r="AC78" s="281"/>
      <c r="AD78" s="282"/>
      <c r="AE78" s="281"/>
      <c r="AF78" s="282"/>
      <c r="AG78" s="281"/>
      <c r="AH78" s="282"/>
      <c r="AI78" s="281"/>
      <c r="AJ78" s="282"/>
      <c r="AK78" s="281"/>
      <c r="AL78" s="282"/>
      <c r="AM78" s="281"/>
      <c r="AN78" s="282"/>
      <c r="AO78" s="281"/>
      <c r="AP78" s="282"/>
      <c r="AQ78" s="281"/>
      <c r="AR78" s="282"/>
      <c r="AS78" s="281"/>
      <c r="AT78" s="282"/>
      <c r="AU78" s="281"/>
      <c r="AV78" s="282"/>
      <c r="AW78" s="281"/>
      <c r="AX78" s="282"/>
      <c r="AY78" s="281"/>
      <c r="AZ78" s="282"/>
      <c r="BA78" s="281">
        <v>313</v>
      </c>
      <c r="BB78" s="282">
        <v>74</v>
      </c>
      <c r="BC78" s="281">
        <v>587</v>
      </c>
      <c r="BD78" s="282">
        <v>147</v>
      </c>
      <c r="BE78" s="281">
        <v>840</v>
      </c>
      <c r="BF78" s="282">
        <v>187</v>
      </c>
      <c r="BG78" s="281">
        <v>1057</v>
      </c>
      <c r="BH78" s="282">
        <v>206</v>
      </c>
      <c r="BI78" s="281">
        <v>1253</v>
      </c>
      <c r="BJ78" s="282">
        <v>284</v>
      </c>
      <c r="BK78" s="281">
        <v>1459</v>
      </c>
      <c r="BL78" s="282">
        <v>324</v>
      </c>
      <c r="BM78" s="281">
        <v>1682</v>
      </c>
      <c r="BN78" s="282">
        <v>355</v>
      </c>
      <c r="BO78" s="281">
        <v>1850</v>
      </c>
      <c r="BP78" s="282">
        <v>397</v>
      </c>
      <c r="BQ78" s="281">
        <v>2017</v>
      </c>
      <c r="BR78" s="282">
        <v>433</v>
      </c>
      <c r="BS78" s="281">
        <v>2203</v>
      </c>
      <c r="BT78" s="282">
        <v>467</v>
      </c>
      <c r="BU78" s="281">
        <v>2388</v>
      </c>
      <c r="BV78" s="282">
        <v>496</v>
      </c>
      <c r="BW78" s="281">
        <v>2584</v>
      </c>
      <c r="BX78" s="282">
        <v>534</v>
      </c>
      <c r="BY78" s="281">
        <v>2743</v>
      </c>
      <c r="BZ78" s="282">
        <v>565</v>
      </c>
      <c r="CA78" s="281">
        <v>2941</v>
      </c>
      <c r="CB78" s="282">
        <v>594</v>
      </c>
      <c r="CC78" s="281">
        <v>3177</v>
      </c>
      <c r="CD78" s="282">
        <v>630</v>
      </c>
      <c r="CE78" s="281">
        <v>3336</v>
      </c>
      <c r="CF78" s="282">
        <v>668</v>
      </c>
      <c r="CG78" s="281">
        <v>3543</v>
      </c>
      <c r="CH78" s="282">
        <v>719</v>
      </c>
      <c r="CI78" s="281">
        <v>3724</v>
      </c>
      <c r="CJ78" s="282">
        <v>760</v>
      </c>
      <c r="CK78" s="281">
        <v>3935</v>
      </c>
      <c r="CL78" s="282">
        <v>807</v>
      </c>
      <c r="CM78" s="281">
        <v>4146</v>
      </c>
      <c r="CN78" s="282">
        <v>821</v>
      </c>
      <c r="CO78" s="281">
        <v>4340</v>
      </c>
      <c r="CP78" s="282">
        <v>872</v>
      </c>
      <c r="CQ78" s="281">
        <v>4571</v>
      </c>
      <c r="CR78" s="282">
        <v>926</v>
      </c>
      <c r="CS78" s="281">
        <v>4817</v>
      </c>
      <c r="CT78" s="282">
        <v>960</v>
      </c>
      <c r="CU78" s="281">
        <v>5044</v>
      </c>
      <c r="CV78" s="282">
        <v>1017</v>
      </c>
      <c r="CW78" s="281">
        <v>5283</v>
      </c>
      <c r="CX78" s="282">
        <v>1055</v>
      </c>
      <c r="CY78" s="281">
        <v>5532</v>
      </c>
      <c r="CZ78" s="282">
        <v>1083</v>
      </c>
      <c r="DA78" s="281">
        <v>5796</v>
      </c>
      <c r="DB78" s="282">
        <v>1154</v>
      </c>
      <c r="DC78" s="281">
        <v>5971</v>
      </c>
      <c r="DD78" s="282">
        <v>1169</v>
      </c>
      <c r="DE78" s="281">
        <v>6207</v>
      </c>
      <c r="DF78" s="282">
        <v>1213</v>
      </c>
      <c r="DG78" s="281">
        <v>6475</v>
      </c>
      <c r="DH78" s="282">
        <v>1255</v>
      </c>
      <c r="DI78" s="281">
        <v>6747</v>
      </c>
      <c r="DJ78" s="282">
        <v>1305</v>
      </c>
      <c r="DK78" s="281">
        <v>7038</v>
      </c>
      <c r="DL78" s="282">
        <v>1371</v>
      </c>
      <c r="DM78" s="281"/>
      <c r="DN78" s="282"/>
      <c r="DO78" s="281"/>
      <c r="DP78" s="283"/>
      <c r="DQ78" s="91"/>
    </row>
    <row r="79" spans="1:121" s="155" customFormat="1" x14ac:dyDescent="0.2">
      <c r="A79" s="285">
        <v>73</v>
      </c>
      <c r="B79" s="280" t="s">
        <v>291</v>
      </c>
      <c r="C79" s="281"/>
      <c r="D79" s="282"/>
      <c r="E79" s="281"/>
      <c r="F79" s="282"/>
      <c r="G79" s="281"/>
      <c r="H79" s="282"/>
      <c r="I79" s="281"/>
      <c r="J79" s="282"/>
      <c r="K79" s="281"/>
      <c r="L79" s="282"/>
      <c r="M79" s="281"/>
      <c r="N79" s="282"/>
      <c r="O79" s="281"/>
      <c r="P79" s="282"/>
      <c r="Q79" s="281"/>
      <c r="R79" s="282"/>
      <c r="S79" s="281"/>
      <c r="T79" s="282"/>
      <c r="U79" s="281"/>
      <c r="V79" s="282"/>
      <c r="W79" s="281"/>
      <c r="X79" s="282"/>
      <c r="Y79" s="281"/>
      <c r="Z79" s="282"/>
      <c r="AA79" s="281"/>
      <c r="AB79" s="282"/>
      <c r="AC79" s="281"/>
      <c r="AD79" s="282"/>
      <c r="AE79" s="281"/>
      <c r="AF79" s="282"/>
      <c r="AG79" s="281"/>
      <c r="AH79" s="282"/>
      <c r="AI79" s="281"/>
      <c r="AJ79" s="282"/>
      <c r="AK79" s="281"/>
      <c r="AL79" s="282"/>
      <c r="AM79" s="281"/>
      <c r="AN79" s="282"/>
      <c r="AO79" s="281"/>
      <c r="AP79" s="282"/>
      <c r="AQ79" s="281"/>
      <c r="AR79" s="282"/>
      <c r="AS79" s="281"/>
      <c r="AT79" s="282"/>
      <c r="AU79" s="281"/>
      <c r="AV79" s="282"/>
      <c r="AW79" s="281"/>
      <c r="AX79" s="282"/>
      <c r="AY79" s="281"/>
      <c r="AZ79" s="282"/>
      <c r="BA79" s="281">
        <v>26</v>
      </c>
      <c r="BB79" s="282">
        <v>6</v>
      </c>
      <c r="BC79" s="281">
        <v>42</v>
      </c>
      <c r="BD79" s="282">
        <v>7</v>
      </c>
      <c r="BE79" s="281">
        <v>53</v>
      </c>
      <c r="BF79" s="282">
        <v>8</v>
      </c>
      <c r="BG79" s="281">
        <v>68</v>
      </c>
      <c r="BH79" s="282">
        <v>9</v>
      </c>
      <c r="BI79" s="281">
        <v>81</v>
      </c>
      <c r="BJ79" s="282">
        <v>14</v>
      </c>
      <c r="BK79" s="281">
        <v>99</v>
      </c>
      <c r="BL79" s="282">
        <v>17</v>
      </c>
      <c r="BM79" s="281">
        <v>133</v>
      </c>
      <c r="BN79" s="282">
        <v>20</v>
      </c>
      <c r="BO79" s="281">
        <v>165</v>
      </c>
      <c r="BP79" s="282">
        <v>22</v>
      </c>
      <c r="BQ79" s="281">
        <v>201</v>
      </c>
      <c r="BR79" s="282">
        <v>26</v>
      </c>
      <c r="BS79" s="281">
        <v>225</v>
      </c>
      <c r="BT79" s="282">
        <v>28</v>
      </c>
      <c r="BU79" s="281">
        <v>240</v>
      </c>
      <c r="BV79" s="282">
        <v>31</v>
      </c>
      <c r="BW79" s="281">
        <v>255</v>
      </c>
      <c r="BX79" s="282">
        <v>33</v>
      </c>
      <c r="BY79" s="281">
        <v>266</v>
      </c>
      <c r="BZ79" s="282">
        <v>38</v>
      </c>
      <c r="CA79" s="281">
        <v>284</v>
      </c>
      <c r="CB79" s="282">
        <v>41</v>
      </c>
      <c r="CC79" s="281">
        <v>304</v>
      </c>
      <c r="CD79" s="282">
        <v>43</v>
      </c>
      <c r="CE79" s="281">
        <v>318</v>
      </c>
      <c r="CF79" s="282">
        <v>45</v>
      </c>
      <c r="CG79" s="281">
        <v>336</v>
      </c>
      <c r="CH79" s="282">
        <v>47</v>
      </c>
      <c r="CI79" s="281">
        <v>352</v>
      </c>
      <c r="CJ79" s="282">
        <v>52</v>
      </c>
      <c r="CK79" s="281">
        <v>363</v>
      </c>
      <c r="CL79" s="282">
        <v>53</v>
      </c>
      <c r="CM79" s="281">
        <v>387</v>
      </c>
      <c r="CN79" s="282">
        <v>51</v>
      </c>
      <c r="CO79" s="281">
        <v>398</v>
      </c>
      <c r="CP79" s="282">
        <v>54</v>
      </c>
      <c r="CQ79" s="281">
        <v>415</v>
      </c>
      <c r="CR79" s="282">
        <v>56</v>
      </c>
      <c r="CS79" s="281">
        <v>435</v>
      </c>
      <c r="CT79" s="282">
        <v>62</v>
      </c>
      <c r="CU79" s="281">
        <v>455</v>
      </c>
      <c r="CV79" s="282">
        <v>67</v>
      </c>
      <c r="CW79" s="281">
        <v>478</v>
      </c>
      <c r="CX79" s="282">
        <v>69</v>
      </c>
      <c r="CY79" s="281">
        <v>508</v>
      </c>
      <c r="CZ79" s="282">
        <v>74</v>
      </c>
      <c r="DA79" s="281">
        <v>530</v>
      </c>
      <c r="DB79" s="282">
        <v>80</v>
      </c>
      <c r="DC79" s="281">
        <v>543</v>
      </c>
      <c r="DD79" s="282">
        <v>81</v>
      </c>
      <c r="DE79" s="281">
        <v>564</v>
      </c>
      <c r="DF79" s="282">
        <v>81</v>
      </c>
      <c r="DG79" s="281">
        <v>581</v>
      </c>
      <c r="DH79" s="282">
        <v>87</v>
      </c>
      <c r="DI79" s="281">
        <v>599</v>
      </c>
      <c r="DJ79" s="282">
        <v>92</v>
      </c>
      <c r="DK79" s="281">
        <v>621</v>
      </c>
      <c r="DL79" s="282">
        <v>94</v>
      </c>
      <c r="DM79" s="281"/>
      <c r="DN79" s="282"/>
      <c r="DO79" s="281"/>
      <c r="DP79" s="283"/>
      <c r="DQ79" s="91"/>
    </row>
    <row r="80" spans="1:121" s="155" customFormat="1" x14ac:dyDescent="0.2">
      <c r="A80" s="285">
        <v>74</v>
      </c>
      <c r="B80" s="280" t="s">
        <v>292</v>
      </c>
      <c r="C80" s="281"/>
      <c r="D80" s="282"/>
      <c r="E80" s="281"/>
      <c r="F80" s="282"/>
      <c r="G80" s="281"/>
      <c r="H80" s="282"/>
      <c r="I80" s="281"/>
      <c r="J80" s="282"/>
      <c r="K80" s="281"/>
      <c r="L80" s="282"/>
      <c r="M80" s="281"/>
      <c r="N80" s="282"/>
      <c r="O80" s="281"/>
      <c r="P80" s="282"/>
      <c r="Q80" s="281"/>
      <c r="R80" s="282"/>
      <c r="S80" s="281"/>
      <c r="T80" s="282"/>
      <c r="U80" s="281"/>
      <c r="V80" s="282"/>
      <c r="W80" s="281"/>
      <c r="X80" s="282"/>
      <c r="Y80" s="281"/>
      <c r="Z80" s="282"/>
      <c r="AA80" s="281"/>
      <c r="AB80" s="282"/>
      <c r="AC80" s="281"/>
      <c r="AD80" s="282"/>
      <c r="AE80" s="281"/>
      <c r="AF80" s="282"/>
      <c r="AG80" s="281"/>
      <c r="AH80" s="282"/>
      <c r="AI80" s="281"/>
      <c r="AJ80" s="282"/>
      <c r="AK80" s="281"/>
      <c r="AL80" s="282"/>
      <c r="AM80" s="281"/>
      <c r="AN80" s="282"/>
      <c r="AO80" s="281"/>
      <c r="AP80" s="282"/>
      <c r="AQ80" s="281"/>
      <c r="AR80" s="282"/>
      <c r="AS80" s="281"/>
      <c r="AT80" s="282"/>
      <c r="AU80" s="281"/>
      <c r="AV80" s="282"/>
      <c r="AW80" s="281"/>
      <c r="AX80" s="282"/>
      <c r="AY80" s="281"/>
      <c r="AZ80" s="282"/>
      <c r="BA80" s="281">
        <v>500</v>
      </c>
      <c r="BB80" s="282">
        <v>34</v>
      </c>
      <c r="BC80" s="281">
        <v>802</v>
      </c>
      <c r="BD80" s="282">
        <v>65</v>
      </c>
      <c r="BE80" s="281">
        <v>1108</v>
      </c>
      <c r="BF80" s="282">
        <v>98</v>
      </c>
      <c r="BG80" s="281">
        <v>1419</v>
      </c>
      <c r="BH80" s="282">
        <v>126</v>
      </c>
      <c r="BI80" s="281">
        <v>1706</v>
      </c>
      <c r="BJ80" s="282">
        <v>172</v>
      </c>
      <c r="BK80" s="281">
        <v>2042</v>
      </c>
      <c r="BL80" s="282">
        <v>205</v>
      </c>
      <c r="BM80" s="281">
        <v>2261</v>
      </c>
      <c r="BN80" s="282">
        <v>231</v>
      </c>
      <c r="BO80" s="281">
        <v>2564</v>
      </c>
      <c r="BP80" s="282">
        <v>258</v>
      </c>
      <c r="BQ80" s="281">
        <v>2839</v>
      </c>
      <c r="BR80" s="282">
        <v>293</v>
      </c>
      <c r="BS80" s="281">
        <v>3091</v>
      </c>
      <c r="BT80" s="282">
        <v>335</v>
      </c>
      <c r="BU80" s="281">
        <v>3282</v>
      </c>
      <c r="BV80" s="282">
        <v>370</v>
      </c>
      <c r="BW80" s="281">
        <v>3531</v>
      </c>
      <c r="BX80" s="282">
        <v>401</v>
      </c>
      <c r="BY80" s="281">
        <v>3742</v>
      </c>
      <c r="BZ80" s="282">
        <v>441</v>
      </c>
      <c r="CA80" s="281">
        <v>3917</v>
      </c>
      <c r="CB80" s="282">
        <v>474</v>
      </c>
      <c r="CC80" s="281">
        <v>4197</v>
      </c>
      <c r="CD80" s="282">
        <v>518</v>
      </c>
      <c r="CE80" s="281">
        <v>4448</v>
      </c>
      <c r="CF80" s="282">
        <v>560</v>
      </c>
      <c r="CG80" s="281">
        <v>4713</v>
      </c>
      <c r="CH80" s="282">
        <v>617</v>
      </c>
      <c r="CI80" s="281">
        <v>4997</v>
      </c>
      <c r="CJ80" s="282">
        <v>663</v>
      </c>
      <c r="CK80" s="281">
        <v>5283</v>
      </c>
      <c r="CL80" s="282">
        <v>701</v>
      </c>
      <c r="CM80" s="281">
        <v>5569</v>
      </c>
      <c r="CN80" s="282">
        <v>727</v>
      </c>
      <c r="CO80" s="281">
        <v>5868</v>
      </c>
      <c r="CP80" s="282">
        <v>767</v>
      </c>
      <c r="CQ80" s="281">
        <v>6141</v>
      </c>
      <c r="CR80" s="282">
        <v>821</v>
      </c>
      <c r="CS80" s="281">
        <v>6398</v>
      </c>
      <c r="CT80" s="282">
        <v>874</v>
      </c>
      <c r="CU80" s="281">
        <v>6746</v>
      </c>
      <c r="CV80" s="282">
        <v>925</v>
      </c>
      <c r="CW80" s="281">
        <v>7079</v>
      </c>
      <c r="CX80" s="282">
        <v>967</v>
      </c>
      <c r="CY80" s="281">
        <v>7383</v>
      </c>
      <c r="CZ80" s="282">
        <v>1009</v>
      </c>
      <c r="DA80" s="281">
        <v>7648</v>
      </c>
      <c r="DB80" s="282">
        <v>1066</v>
      </c>
      <c r="DC80" s="281">
        <v>7731</v>
      </c>
      <c r="DD80" s="282">
        <v>1081</v>
      </c>
      <c r="DE80" s="281">
        <v>7884</v>
      </c>
      <c r="DF80" s="282">
        <v>1117</v>
      </c>
      <c r="DG80" s="281">
        <v>8115</v>
      </c>
      <c r="DH80" s="282">
        <v>1177</v>
      </c>
      <c r="DI80" s="281">
        <v>8352</v>
      </c>
      <c r="DJ80" s="282">
        <v>1223</v>
      </c>
      <c r="DK80" s="281">
        <v>8564</v>
      </c>
      <c r="DL80" s="282">
        <v>1263</v>
      </c>
      <c r="DM80" s="281"/>
      <c r="DN80" s="282"/>
      <c r="DO80" s="281"/>
      <c r="DP80" s="283"/>
      <c r="DQ80" s="91"/>
    </row>
    <row r="81" spans="1:121" s="155" customFormat="1" x14ac:dyDescent="0.2">
      <c r="A81" s="285">
        <v>75</v>
      </c>
      <c r="B81" s="280" t="s">
        <v>293</v>
      </c>
      <c r="C81" s="281"/>
      <c r="D81" s="282"/>
      <c r="E81" s="281"/>
      <c r="F81" s="282"/>
      <c r="G81" s="281"/>
      <c r="H81" s="282"/>
      <c r="I81" s="281"/>
      <c r="J81" s="282"/>
      <c r="K81" s="281"/>
      <c r="L81" s="282"/>
      <c r="M81" s="281"/>
      <c r="N81" s="282"/>
      <c r="O81" s="281"/>
      <c r="P81" s="282"/>
      <c r="Q81" s="281"/>
      <c r="R81" s="282"/>
      <c r="S81" s="281"/>
      <c r="T81" s="282"/>
      <c r="U81" s="281"/>
      <c r="V81" s="282"/>
      <c r="W81" s="281"/>
      <c r="X81" s="282"/>
      <c r="Y81" s="281"/>
      <c r="Z81" s="282"/>
      <c r="AA81" s="281"/>
      <c r="AB81" s="282"/>
      <c r="AC81" s="281"/>
      <c r="AD81" s="282"/>
      <c r="AE81" s="281"/>
      <c r="AF81" s="282"/>
      <c r="AG81" s="281"/>
      <c r="AH81" s="282"/>
      <c r="AI81" s="281"/>
      <c r="AJ81" s="282"/>
      <c r="AK81" s="281"/>
      <c r="AL81" s="282"/>
      <c r="AM81" s="281"/>
      <c r="AN81" s="282"/>
      <c r="AO81" s="281"/>
      <c r="AP81" s="282"/>
      <c r="AQ81" s="281"/>
      <c r="AR81" s="282"/>
      <c r="AS81" s="281"/>
      <c r="AT81" s="282"/>
      <c r="AU81" s="281"/>
      <c r="AV81" s="282"/>
      <c r="AW81" s="281"/>
      <c r="AX81" s="282"/>
      <c r="AY81" s="281"/>
      <c r="AZ81" s="282"/>
      <c r="BA81" s="281">
        <v>3778</v>
      </c>
      <c r="BB81" s="282">
        <v>3331</v>
      </c>
      <c r="BC81" s="281">
        <v>6526</v>
      </c>
      <c r="BD81" s="282">
        <v>4377</v>
      </c>
      <c r="BE81" s="281">
        <v>7699</v>
      </c>
      <c r="BF81" s="282">
        <v>5098</v>
      </c>
      <c r="BG81" s="281">
        <v>8735</v>
      </c>
      <c r="BH81" s="282">
        <v>5993</v>
      </c>
      <c r="BI81" s="281">
        <v>9529</v>
      </c>
      <c r="BJ81" s="282">
        <v>7380</v>
      </c>
      <c r="BK81" s="281">
        <v>10223</v>
      </c>
      <c r="BL81" s="282">
        <v>8089</v>
      </c>
      <c r="BM81" s="281">
        <v>10965</v>
      </c>
      <c r="BN81" s="282">
        <v>8669</v>
      </c>
      <c r="BO81" s="281">
        <v>11635</v>
      </c>
      <c r="BP81" s="282">
        <v>9333</v>
      </c>
      <c r="BQ81" s="281">
        <v>12258</v>
      </c>
      <c r="BR81" s="282">
        <v>10046</v>
      </c>
      <c r="BS81" s="281">
        <v>12850</v>
      </c>
      <c r="BT81" s="282">
        <v>10639</v>
      </c>
      <c r="BU81" s="281">
        <v>13447</v>
      </c>
      <c r="BV81" s="282">
        <v>11306</v>
      </c>
      <c r="BW81" s="281">
        <v>14212</v>
      </c>
      <c r="BX81" s="282">
        <v>12062</v>
      </c>
      <c r="BY81" s="281">
        <v>14903</v>
      </c>
      <c r="BZ81" s="282">
        <v>12922</v>
      </c>
      <c r="CA81" s="281">
        <v>15339</v>
      </c>
      <c r="CB81" s="282">
        <v>13708</v>
      </c>
      <c r="CC81" s="281">
        <v>15845</v>
      </c>
      <c r="CD81" s="282">
        <v>14414</v>
      </c>
      <c r="CE81" s="281">
        <v>16422</v>
      </c>
      <c r="CF81" s="282">
        <v>15209</v>
      </c>
      <c r="CG81" s="281">
        <v>17039</v>
      </c>
      <c r="CH81" s="282">
        <v>15979</v>
      </c>
      <c r="CI81" s="281">
        <v>17517</v>
      </c>
      <c r="CJ81" s="282">
        <v>16674</v>
      </c>
      <c r="CK81" s="281">
        <v>17944</v>
      </c>
      <c r="CL81" s="282">
        <v>17337</v>
      </c>
      <c r="CM81" s="281">
        <v>18465</v>
      </c>
      <c r="CN81" s="282">
        <v>17764</v>
      </c>
      <c r="CO81" s="281">
        <v>19021</v>
      </c>
      <c r="CP81" s="282">
        <v>18498</v>
      </c>
      <c r="CQ81" s="281">
        <v>19599</v>
      </c>
      <c r="CR81" s="282">
        <v>19257</v>
      </c>
      <c r="CS81" s="281">
        <v>20115</v>
      </c>
      <c r="CT81" s="282">
        <v>19875</v>
      </c>
      <c r="CU81" s="281">
        <v>20746</v>
      </c>
      <c r="CV81" s="282">
        <v>20607</v>
      </c>
      <c r="CW81" s="281">
        <v>21469</v>
      </c>
      <c r="CX81" s="282">
        <v>21346</v>
      </c>
      <c r="CY81" s="281">
        <v>22095</v>
      </c>
      <c r="CZ81" s="282">
        <v>21971</v>
      </c>
      <c r="DA81" s="281">
        <v>22621</v>
      </c>
      <c r="DB81" s="282">
        <v>22754</v>
      </c>
      <c r="DC81" s="281">
        <v>22940</v>
      </c>
      <c r="DD81" s="282">
        <v>23082</v>
      </c>
      <c r="DE81" s="281">
        <v>23346</v>
      </c>
      <c r="DF81" s="282">
        <v>23622</v>
      </c>
      <c r="DG81" s="281">
        <v>23786</v>
      </c>
      <c r="DH81" s="282">
        <v>24180</v>
      </c>
      <c r="DI81" s="281">
        <v>24294</v>
      </c>
      <c r="DJ81" s="282">
        <v>24695</v>
      </c>
      <c r="DK81" s="281">
        <v>24830</v>
      </c>
      <c r="DL81" s="282">
        <v>25375</v>
      </c>
      <c r="DM81" s="281"/>
      <c r="DN81" s="282"/>
      <c r="DO81" s="281"/>
      <c r="DP81" s="283"/>
      <c r="DQ81" s="91"/>
    </row>
    <row r="82" spans="1:121" s="155" customFormat="1" x14ac:dyDescent="0.2">
      <c r="A82" s="285">
        <v>76</v>
      </c>
      <c r="B82" s="280" t="s">
        <v>294</v>
      </c>
      <c r="C82" s="281"/>
      <c r="D82" s="282"/>
      <c r="E82" s="281"/>
      <c r="F82" s="282"/>
      <c r="G82" s="281"/>
      <c r="H82" s="282"/>
      <c r="I82" s="281"/>
      <c r="J82" s="282"/>
      <c r="K82" s="281"/>
      <c r="L82" s="282"/>
      <c r="M82" s="281"/>
      <c r="N82" s="282"/>
      <c r="O82" s="281"/>
      <c r="P82" s="282"/>
      <c r="Q82" s="281"/>
      <c r="R82" s="282"/>
      <c r="S82" s="281"/>
      <c r="T82" s="282"/>
      <c r="U82" s="281"/>
      <c r="V82" s="282"/>
      <c r="W82" s="281"/>
      <c r="X82" s="282"/>
      <c r="Y82" s="281"/>
      <c r="Z82" s="282"/>
      <c r="AA82" s="281"/>
      <c r="AB82" s="282"/>
      <c r="AC82" s="281"/>
      <c r="AD82" s="282"/>
      <c r="AE82" s="281"/>
      <c r="AF82" s="282"/>
      <c r="AG82" s="281"/>
      <c r="AH82" s="282"/>
      <c r="AI82" s="281"/>
      <c r="AJ82" s="282"/>
      <c r="AK82" s="281"/>
      <c r="AL82" s="282"/>
      <c r="AM82" s="281"/>
      <c r="AN82" s="282"/>
      <c r="AO82" s="281"/>
      <c r="AP82" s="282"/>
      <c r="AQ82" s="281"/>
      <c r="AR82" s="282"/>
      <c r="AS82" s="281"/>
      <c r="AT82" s="282"/>
      <c r="AU82" s="281"/>
      <c r="AV82" s="282"/>
      <c r="AW82" s="281"/>
      <c r="AX82" s="282"/>
      <c r="AY82" s="281"/>
      <c r="AZ82" s="282"/>
      <c r="BA82" s="281">
        <v>40750</v>
      </c>
      <c r="BB82" s="282">
        <v>6960</v>
      </c>
      <c r="BC82" s="281">
        <v>81276</v>
      </c>
      <c r="BD82" s="282">
        <v>12642</v>
      </c>
      <c r="BE82" s="281">
        <v>117785</v>
      </c>
      <c r="BF82" s="282">
        <v>16467</v>
      </c>
      <c r="BG82" s="281">
        <v>147073</v>
      </c>
      <c r="BH82" s="282">
        <v>21258</v>
      </c>
      <c r="BI82" s="281">
        <v>169914</v>
      </c>
      <c r="BJ82" s="282">
        <v>27035</v>
      </c>
      <c r="BK82" s="281">
        <v>189530</v>
      </c>
      <c r="BL82" s="282">
        <v>30393</v>
      </c>
      <c r="BM82" s="281">
        <v>212807</v>
      </c>
      <c r="BN82" s="282">
        <v>33985</v>
      </c>
      <c r="BO82" s="281">
        <v>232778</v>
      </c>
      <c r="BP82" s="282">
        <v>37555</v>
      </c>
      <c r="BQ82" s="281">
        <v>253006</v>
      </c>
      <c r="BR82" s="282">
        <v>40998</v>
      </c>
      <c r="BS82" s="281">
        <v>272906</v>
      </c>
      <c r="BT82" s="282">
        <v>44125</v>
      </c>
      <c r="BU82" s="281">
        <v>293760</v>
      </c>
      <c r="BV82" s="282">
        <v>47482</v>
      </c>
      <c r="BW82" s="281">
        <v>315073</v>
      </c>
      <c r="BX82" s="282">
        <v>50998</v>
      </c>
      <c r="BY82" s="281">
        <v>335292</v>
      </c>
      <c r="BZ82" s="282">
        <v>54511</v>
      </c>
      <c r="CA82" s="281">
        <v>349533</v>
      </c>
      <c r="CB82" s="282">
        <v>57310</v>
      </c>
      <c r="CC82" s="281">
        <v>371901</v>
      </c>
      <c r="CD82" s="282">
        <v>60347</v>
      </c>
      <c r="CE82" s="281">
        <v>389961</v>
      </c>
      <c r="CF82" s="282">
        <v>63210</v>
      </c>
      <c r="CG82" s="281">
        <v>409597</v>
      </c>
      <c r="CH82" s="282">
        <v>66070</v>
      </c>
      <c r="CI82" s="281">
        <v>426959</v>
      </c>
      <c r="CJ82" s="282">
        <v>68737</v>
      </c>
      <c r="CK82" s="281">
        <v>447628</v>
      </c>
      <c r="CL82" s="282">
        <v>71791</v>
      </c>
      <c r="CM82" s="281">
        <v>467086</v>
      </c>
      <c r="CN82" s="282">
        <v>74651</v>
      </c>
      <c r="CO82" s="281">
        <v>485723</v>
      </c>
      <c r="CP82" s="282">
        <v>77837</v>
      </c>
      <c r="CQ82" s="281">
        <v>503570</v>
      </c>
      <c r="CR82" s="282">
        <v>80711</v>
      </c>
      <c r="CS82" s="281">
        <v>523337</v>
      </c>
      <c r="CT82" s="282">
        <v>83862</v>
      </c>
      <c r="CU82" s="281">
        <v>542116</v>
      </c>
      <c r="CV82" s="282">
        <v>86865</v>
      </c>
      <c r="CW82" s="281">
        <v>560481</v>
      </c>
      <c r="CX82" s="282">
        <v>90145</v>
      </c>
      <c r="CY82" s="281">
        <v>574688</v>
      </c>
      <c r="CZ82" s="282">
        <v>92191</v>
      </c>
      <c r="DA82" s="281">
        <v>593694</v>
      </c>
      <c r="DB82" s="282">
        <v>96749</v>
      </c>
      <c r="DC82" s="281">
        <v>599424</v>
      </c>
      <c r="DD82" s="282">
        <v>97442</v>
      </c>
      <c r="DE82" s="281">
        <v>609494</v>
      </c>
      <c r="DF82" s="282">
        <v>99070</v>
      </c>
      <c r="DG82" s="281">
        <v>621587</v>
      </c>
      <c r="DH82" s="282">
        <v>101238</v>
      </c>
      <c r="DI82" s="281">
        <v>636118</v>
      </c>
      <c r="DJ82" s="282">
        <v>103391</v>
      </c>
      <c r="DK82" s="281">
        <v>651320</v>
      </c>
      <c r="DL82" s="282">
        <v>105630</v>
      </c>
      <c r="DM82" s="281"/>
      <c r="DN82" s="282"/>
      <c r="DO82" s="281"/>
      <c r="DP82" s="283"/>
      <c r="DQ82" s="91"/>
    </row>
    <row r="83" spans="1:121" s="155" customFormat="1" x14ac:dyDescent="0.2">
      <c r="A83" s="285">
        <v>77</v>
      </c>
      <c r="B83" s="280" t="s">
        <v>295</v>
      </c>
      <c r="C83" s="281"/>
      <c r="D83" s="282"/>
      <c r="E83" s="281"/>
      <c r="F83" s="282"/>
      <c r="G83" s="281"/>
      <c r="H83" s="282"/>
      <c r="I83" s="281"/>
      <c r="J83" s="282"/>
      <c r="K83" s="281"/>
      <c r="L83" s="282"/>
      <c r="M83" s="281"/>
      <c r="N83" s="282"/>
      <c r="O83" s="281"/>
      <c r="P83" s="282"/>
      <c r="Q83" s="281"/>
      <c r="R83" s="282"/>
      <c r="S83" s="281"/>
      <c r="T83" s="282"/>
      <c r="U83" s="281"/>
      <c r="V83" s="282"/>
      <c r="W83" s="281"/>
      <c r="X83" s="282"/>
      <c r="Y83" s="281"/>
      <c r="Z83" s="282"/>
      <c r="AA83" s="281"/>
      <c r="AB83" s="282"/>
      <c r="AC83" s="281"/>
      <c r="AD83" s="282"/>
      <c r="AE83" s="281"/>
      <c r="AF83" s="282"/>
      <c r="AG83" s="281"/>
      <c r="AH83" s="282"/>
      <c r="AI83" s="281"/>
      <c r="AJ83" s="282"/>
      <c r="AK83" s="281"/>
      <c r="AL83" s="282"/>
      <c r="AM83" s="281"/>
      <c r="AN83" s="282"/>
      <c r="AO83" s="281"/>
      <c r="AP83" s="282"/>
      <c r="AQ83" s="281"/>
      <c r="AR83" s="282"/>
      <c r="AS83" s="281"/>
      <c r="AT83" s="282"/>
      <c r="AU83" s="281"/>
      <c r="AV83" s="282"/>
      <c r="AW83" s="281"/>
      <c r="AX83" s="282"/>
      <c r="AY83" s="281"/>
      <c r="AZ83" s="282"/>
      <c r="BA83" s="281">
        <v>0</v>
      </c>
      <c r="BB83" s="282">
        <v>4</v>
      </c>
      <c r="BC83" s="281">
        <v>0</v>
      </c>
      <c r="BD83" s="282">
        <v>8</v>
      </c>
      <c r="BE83" s="281">
        <v>23</v>
      </c>
      <c r="BF83" s="282">
        <v>9</v>
      </c>
      <c r="BG83" s="281">
        <v>37</v>
      </c>
      <c r="BH83" s="282">
        <v>12</v>
      </c>
      <c r="BI83" s="281">
        <v>52</v>
      </c>
      <c r="BJ83" s="282">
        <v>18</v>
      </c>
      <c r="BK83" s="281">
        <v>70</v>
      </c>
      <c r="BL83" s="282">
        <v>23</v>
      </c>
      <c r="BM83" s="281">
        <v>94</v>
      </c>
      <c r="BN83" s="282">
        <v>29</v>
      </c>
      <c r="BO83" s="281">
        <v>106</v>
      </c>
      <c r="BP83" s="282">
        <v>40</v>
      </c>
      <c r="BQ83" s="281">
        <v>128</v>
      </c>
      <c r="BR83" s="282">
        <v>46</v>
      </c>
      <c r="BS83" s="281">
        <v>152</v>
      </c>
      <c r="BT83" s="282">
        <v>55</v>
      </c>
      <c r="BU83" s="281">
        <v>174</v>
      </c>
      <c r="BV83" s="282">
        <v>63</v>
      </c>
      <c r="BW83" s="281">
        <v>207</v>
      </c>
      <c r="BX83" s="282">
        <v>72</v>
      </c>
      <c r="BY83" s="281">
        <v>243</v>
      </c>
      <c r="BZ83" s="282">
        <v>84</v>
      </c>
      <c r="CA83" s="281">
        <v>276</v>
      </c>
      <c r="CB83" s="282">
        <v>99</v>
      </c>
      <c r="CC83" s="281">
        <v>316</v>
      </c>
      <c r="CD83" s="282">
        <v>107</v>
      </c>
      <c r="CE83" s="281">
        <v>356</v>
      </c>
      <c r="CF83" s="282">
        <v>117</v>
      </c>
      <c r="CG83" s="281">
        <v>410</v>
      </c>
      <c r="CH83" s="282">
        <v>124</v>
      </c>
      <c r="CI83" s="281">
        <v>463</v>
      </c>
      <c r="CJ83" s="282">
        <v>137</v>
      </c>
      <c r="CK83" s="281">
        <v>506</v>
      </c>
      <c r="CL83" s="282">
        <v>148</v>
      </c>
      <c r="CM83" s="281">
        <v>545</v>
      </c>
      <c r="CN83" s="282">
        <v>147</v>
      </c>
      <c r="CO83" s="281">
        <v>581</v>
      </c>
      <c r="CP83" s="282">
        <v>152</v>
      </c>
      <c r="CQ83" s="281">
        <v>624</v>
      </c>
      <c r="CR83" s="282">
        <v>160</v>
      </c>
      <c r="CS83" s="281">
        <v>661</v>
      </c>
      <c r="CT83" s="282">
        <v>169</v>
      </c>
      <c r="CU83" s="281">
        <v>697</v>
      </c>
      <c r="CV83" s="282">
        <v>176</v>
      </c>
      <c r="CW83" s="281">
        <v>730</v>
      </c>
      <c r="CX83" s="282">
        <v>186</v>
      </c>
      <c r="CY83" s="281">
        <v>765</v>
      </c>
      <c r="CZ83" s="282">
        <v>197</v>
      </c>
      <c r="DA83" s="281">
        <v>800</v>
      </c>
      <c r="DB83" s="282">
        <v>205</v>
      </c>
      <c r="DC83" s="281">
        <v>813</v>
      </c>
      <c r="DD83" s="282">
        <v>207</v>
      </c>
      <c r="DE83" s="281">
        <v>858</v>
      </c>
      <c r="DF83" s="282">
        <v>212</v>
      </c>
      <c r="DG83" s="281">
        <v>898</v>
      </c>
      <c r="DH83" s="282">
        <v>221</v>
      </c>
      <c r="DI83" s="281">
        <v>943</v>
      </c>
      <c r="DJ83" s="282">
        <v>227</v>
      </c>
      <c r="DK83" s="281">
        <v>979</v>
      </c>
      <c r="DL83" s="282">
        <v>234</v>
      </c>
      <c r="DM83" s="281"/>
      <c r="DN83" s="282"/>
      <c r="DO83" s="281"/>
      <c r="DP83" s="283"/>
      <c r="DQ83" s="91"/>
    </row>
    <row r="84" spans="1:121" s="155" customFormat="1" x14ac:dyDescent="0.2">
      <c r="A84" s="285">
        <v>78</v>
      </c>
      <c r="B84" s="280" t="s">
        <v>296</v>
      </c>
      <c r="C84" s="281"/>
      <c r="D84" s="282"/>
      <c r="E84" s="281"/>
      <c r="F84" s="282"/>
      <c r="G84" s="281"/>
      <c r="H84" s="282"/>
      <c r="I84" s="281"/>
      <c r="J84" s="282"/>
      <c r="K84" s="281"/>
      <c r="L84" s="282"/>
      <c r="M84" s="281"/>
      <c r="N84" s="282"/>
      <c r="O84" s="281"/>
      <c r="P84" s="282"/>
      <c r="Q84" s="281"/>
      <c r="R84" s="282"/>
      <c r="S84" s="281"/>
      <c r="T84" s="282"/>
      <c r="U84" s="281"/>
      <c r="V84" s="282"/>
      <c r="W84" s="281"/>
      <c r="X84" s="282"/>
      <c r="Y84" s="281"/>
      <c r="Z84" s="282"/>
      <c r="AA84" s="281"/>
      <c r="AB84" s="282"/>
      <c r="AC84" s="281"/>
      <c r="AD84" s="282"/>
      <c r="AE84" s="281"/>
      <c r="AF84" s="282"/>
      <c r="AG84" s="281"/>
      <c r="AH84" s="282"/>
      <c r="AI84" s="281"/>
      <c r="AJ84" s="282"/>
      <c r="AK84" s="281"/>
      <c r="AL84" s="282"/>
      <c r="AM84" s="281"/>
      <c r="AN84" s="282"/>
      <c r="AO84" s="281"/>
      <c r="AP84" s="282"/>
      <c r="AQ84" s="281"/>
      <c r="AR84" s="282"/>
      <c r="AS84" s="281"/>
      <c r="AT84" s="282"/>
      <c r="AU84" s="281"/>
      <c r="AV84" s="282"/>
      <c r="AW84" s="281"/>
      <c r="AX84" s="282"/>
      <c r="AY84" s="281"/>
      <c r="AZ84" s="282"/>
      <c r="BA84" s="281">
        <v>1955</v>
      </c>
      <c r="BB84" s="282">
        <v>528</v>
      </c>
      <c r="BC84" s="281">
        <v>3365</v>
      </c>
      <c r="BD84" s="282">
        <v>795</v>
      </c>
      <c r="BE84" s="281">
        <v>4017</v>
      </c>
      <c r="BF84" s="282">
        <v>954</v>
      </c>
      <c r="BG84" s="281">
        <v>4528</v>
      </c>
      <c r="BH84" s="282">
        <v>1098</v>
      </c>
      <c r="BI84" s="281">
        <v>4943</v>
      </c>
      <c r="BJ84" s="282">
        <v>1297</v>
      </c>
      <c r="BK84" s="281">
        <v>5290</v>
      </c>
      <c r="BL84" s="282">
        <v>1398</v>
      </c>
      <c r="BM84" s="281">
        <v>5676</v>
      </c>
      <c r="BN84" s="282">
        <v>1504</v>
      </c>
      <c r="BO84" s="281">
        <v>5959</v>
      </c>
      <c r="BP84" s="282">
        <v>1602</v>
      </c>
      <c r="BQ84" s="281">
        <v>6329</v>
      </c>
      <c r="BR84" s="282">
        <v>1694</v>
      </c>
      <c r="BS84" s="281">
        <v>6668</v>
      </c>
      <c r="BT84" s="282">
        <v>1793</v>
      </c>
      <c r="BU84" s="281">
        <v>6988</v>
      </c>
      <c r="BV84" s="282">
        <v>1903</v>
      </c>
      <c r="BW84" s="281">
        <v>7315</v>
      </c>
      <c r="BX84" s="282">
        <v>2003</v>
      </c>
      <c r="BY84" s="281">
        <v>7743</v>
      </c>
      <c r="BZ84" s="282">
        <v>2133</v>
      </c>
      <c r="CA84" s="281">
        <v>8010</v>
      </c>
      <c r="CB84" s="282">
        <v>2243</v>
      </c>
      <c r="CC84" s="281">
        <v>8387</v>
      </c>
      <c r="CD84" s="282">
        <v>2346</v>
      </c>
      <c r="CE84" s="281">
        <v>8671</v>
      </c>
      <c r="CF84" s="282">
        <v>2441</v>
      </c>
      <c r="CG84" s="281">
        <v>9051</v>
      </c>
      <c r="CH84" s="282">
        <v>2528</v>
      </c>
      <c r="CI84" s="281">
        <v>9353</v>
      </c>
      <c r="CJ84" s="282">
        <v>2646</v>
      </c>
      <c r="CK84" s="281">
        <v>9699</v>
      </c>
      <c r="CL84" s="282">
        <v>2764</v>
      </c>
      <c r="CM84" s="281">
        <v>10022</v>
      </c>
      <c r="CN84" s="282">
        <v>2853</v>
      </c>
      <c r="CO84" s="281">
        <v>10284</v>
      </c>
      <c r="CP84" s="282">
        <v>2964</v>
      </c>
      <c r="CQ84" s="281">
        <v>10621</v>
      </c>
      <c r="CR84" s="282">
        <v>3051</v>
      </c>
      <c r="CS84" s="281">
        <v>10995</v>
      </c>
      <c r="CT84" s="282">
        <v>3160</v>
      </c>
      <c r="CU84" s="281">
        <v>11393</v>
      </c>
      <c r="CV84" s="282">
        <v>3256</v>
      </c>
      <c r="CW84" s="281">
        <v>11803</v>
      </c>
      <c r="CX84" s="282">
        <v>3356</v>
      </c>
      <c r="CY84" s="281">
        <v>12256</v>
      </c>
      <c r="CZ84" s="282">
        <v>3464</v>
      </c>
      <c r="DA84" s="281">
        <v>12615</v>
      </c>
      <c r="DB84" s="282">
        <v>3591</v>
      </c>
      <c r="DC84" s="281">
        <v>12705</v>
      </c>
      <c r="DD84" s="282">
        <v>3634</v>
      </c>
      <c r="DE84" s="281">
        <v>12879</v>
      </c>
      <c r="DF84" s="282">
        <v>3712</v>
      </c>
      <c r="DG84" s="281">
        <v>13147</v>
      </c>
      <c r="DH84" s="282">
        <v>3801</v>
      </c>
      <c r="DI84" s="281">
        <v>13388</v>
      </c>
      <c r="DJ84" s="282">
        <v>3891</v>
      </c>
      <c r="DK84" s="281">
        <v>13680</v>
      </c>
      <c r="DL84" s="282">
        <v>3979</v>
      </c>
      <c r="DM84" s="281"/>
      <c r="DN84" s="282"/>
      <c r="DO84" s="281"/>
      <c r="DP84" s="283"/>
      <c r="DQ84" s="91"/>
    </row>
    <row r="85" spans="1:121" s="155" customFormat="1" x14ac:dyDescent="0.2">
      <c r="A85" s="285">
        <v>79</v>
      </c>
      <c r="B85" s="280" t="s">
        <v>297</v>
      </c>
      <c r="C85" s="281"/>
      <c r="D85" s="282"/>
      <c r="E85" s="281"/>
      <c r="F85" s="282"/>
      <c r="G85" s="281"/>
      <c r="H85" s="282"/>
      <c r="I85" s="281"/>
      <c r="J85" s="282"/>
      <c r="K85" s="281"/>
      <c r="L85" s="282"/>
      <c r="M85" s="281"/>
      <c r="N85" s="282"/>
      <c r="O85" s="281"/>
      <c r="P85" s="282"/>
      <c r="Q85" s="281"/>
      <c r="R85" s="282"/>
      <c r="S85" s="281"/>
      <c r="T85" s="282"/>
      <c r="U85" s="281"/>
      <c r="V85" s="282"/>
      <c r="W85" s="281"/>
      <c r="X85" s="282"/>
      <c r="Y85" s="281"/>
      <c r="Z85" s="282"/>
      <c r="AA85" s="281"/>
      <c r="AB85" s="282"/>
      <c r="AC85" s="281"/>
      <c r="AD85" s="282"/>
      <c r="AE85" s="281"/>
      <c r="AF85" s="282"/>
      <c r="AG85" s="281"/>
      <c r="AH85" s="282"/>
      <c r="AI85" s="281"/>
      <c r="AJ85" s="282"/>
      <c r="AK85" s="281"/>
      <c r="AL85" s="282"/>
      <c r="AM85" s="281"/>
      <c r="AN85" s="282"/>
      <c r="AO85" s="281"/>
      <c r="AP85" s="282"/>
      <c r="AQ85" s="281"/>
      <c r="AR85" s="282"/>
      <c r="AS85" s="281"/>
      <c r="AT85" s="282"/>
      <c r="AU85" s="281"/>
      <c r="AV85" s="282"/>
      <c r="AW85" s="281"/>
      <c r="AX85" s="282"/>
      <c r="AY85" s="281"/>
      <c r="AZ85" s="282"/>
      <c r="BA85" s="281">
        <v>509</v>
      </c>
      <c r="BB85" s="282">
        <v>40</v>
      </c>
      <c r="BC85" s="281">
        <v>1082</v>
      </c>
      <c r="BD85" s="282">
        <v>61</v>
      </c>
      <c r="BE85" s="281">
        <v>1210</v>
      </c>
      <c r="BF85" s="282">
        <v>78</v>
      </c>
      <c r="BG85" s="281">
        <v>1424</v>
      </c>
      <c r="BH85" s="282">
        <v>86</v>
      </c>
      <c r="BI85" s="281">
        <v>1653</v>
      </c>
      <c r="BJ85" s="282">
        <v>116</v>
      </c>
      <c r="BK85" s="281">
        <v>1716</v>
      </c>
      <c r="BL85" s="282">
        <v>137</v>
      </c>
      <c r="BM85" s="281">
        <v>1874</v>
      </c>
      <c r="BN85" s="282">
        <v>154</v>
      </c>
      <c r="BO85" s="281">
        <v>2005</v>
      </c>
      <c r="BP85" s="282">
        <v>167</v>
      </c>
      <c r="BQ85" s="281">
        <v>2150</v>
      </c>
      <c r="BR85" s="282">
        <v>179</v>
      </c>
      <c r="BS85" s="281">
        <v>2309</v>
      </c>
      <c r="BT85" s="282">
        <v>206</v>
      </c>
      <c r="BU85" s="281">
        <v>2430</v>
      </c>
      <c r="BV85" s="282">
        <v>222</v>
      </c>
      <c r="BW85" s="281">
        <v>2591</v>
      </c>
      <c r="BX85" s="282">
        <v>244</v>
      </c>
      <c r="BY85" s="281">
        <v>2733</v>
      </c>
      <c r="BZ85" s="282">
        <v>259</v>
      </c>
      <c r="CA85" s="281">
        <v>2852</v>
      </c>
      <c r="CB85" s="282">
        <v>273</v>
      </c>
      <c r="CC85" s="281">
        <v>3013</v>
      </c>
      <c r="CD85" s="282">
        <v>284</v>
      </c>
      <c r="CE85" s="281">
        <v>3136</v>
      </c>
      <c r="CF85" s="282">
        <v>297</v>
      </c>
      <c r="CG85" s="281">
        <v>3284</v>
      </c>
      <c r="CH85" s="282">
        <v>326</v>
      </c>
      <c r="CI85" s="281">
        <v>3410</v>
      </c>
      <c r="CJ85" s="282">
        <v>344</v>
      </c>
      <c r="CK85" s="281">
        <v>3543</v>
      </c>
      <c r="CL85" s="282">
        <v>363</v>
      </c>
      <c r="CM85" s="281">
        <v>3690</v>
      </c>
      <c r="CN85" s="282">
        <v>350</v>
      </c>
      <c r="CO85" s="281">
        <v>3842</v>
      </c>
      <c r="CP85" s="282">
        <v>369</v>
      </c>
      <c r="CQ85" s="281">
        <v>3958</v>
      </c>
      <c r="CR85" s="282">
        <v>391</v>
      </c>
      <c r="CS85" s="281">
        <v>4088</v>
      </c>
      <c r="CT85" s="282">
        <v>410</v>
      </c>
      <c r="CU85" s="281">
        <v>4236</v>
      </c>
      <c r="CV85" s="282">
        <v>432</v>
      </c>
      <c r="CW85" s="281">
        <v>4373</v>
      </c>
      <c r="CX85" s="282">
        <v>446</v>
      </c>
      <c r="CY85" s="281">
        <v>4483</v>
      </c>
      <c r="CZ85" s="282">
        <v>457</v>
      </c>
      <c r="DA85" s="281">
        <v>4587</v>
      </c>
      <c r="DB85" s="282">
        <v>482</v>
      </c>
      <c r="DC85" s="281">
        <v>4613</v>
      </c>
      <c r="DD85" s="282">
        <v>484</v>
      </c>
      <c r="DE85" s="281">
        <v>4670</v>
      </c>
      <c r="DF85" s="282">
        <v>503</v>
      </c>
      <c r="DG85" s="281">
        <v>4751</v>
      </c>
      <c r="DH85" s="282">
        <v>523</v>
      </c>
      <c r="DI85" s="281">
        <v>4822</v>
      </c>
      <c r="DJ85" s="282">
        <v>534</v>
      </c>
      <c r="DK85" s="281">
        <v>4899</v>
      </c>
      <c r="DL85" s="282">
        <v>548</v>
      </c>
      <c r="DM85" s="281"/>
      <c r="DN85" s="282"/>
      <c r="DO85" s="281"/>
      <c r="DP85" s="283"/>
      <c r="DQ85" s="91"/>
    </row>
    <row r="86" spans="1:121" s="155" customFormat="1" x14ac:dyDescent="0.2">
      <c r="A86" s="285">
        <v>80</v>
      </c>
      <c r="B86" s="280" t="s">
        <v>298</v>
      </c>
      <c r="C86" s="281"/>
      <c r="D86" s="282"/>
      <c r="E86" s="281"/>
      <c r="F86" s="282"/>
      <c r="G86" s="281"/>
      <c r="H86" s="282"/>
      <c r="I86" s="281"/>
      <c r="J86" s="282"/>
      <c r="K86" s="281"/>
      <c r="L86" s="282"/>
      <c r="M86" s="281"/>
      <c r="N86" s="282"/>
      <c r="O86" s="281"/>
      <c r="P86" s="282"/>
      <c r="Q86" s="281"/>
      <c r="R86" s="282"/>
      <c r="S86" s="281"/>
      <c r="T86" s="282"/>
      <c r="U86" s="281"/>
      <c r="V86" s="282"/>
      <c r="W86" s="281"/>
      <c r="X86" s="282"/>
      <c r="Y86" s="281"/>
      <c r="Z86" s="282"/>
      <c r="AA86" s="281"/>
      <c r="AB86" s="282"/>
      <c r="AC86" s="281"/>
      <c r="AD86" s="282"/>
      <c r="AE86" s="281"/>
      <c r="AF86" s="282"/>
      <c r="AG86" s="281"/>
      <c r="AH86" s="282"/>
      <c r="AI86" s="281"/>
      <c r="AJ86" s="282"/>
      <c r="AK86" s="281"/>
      <c r="AL86" s="282"/>
      <c r="AM86" s="281"/>
      <c r="AN86" s="282"/>
      <c r="AO86" s="281"/>
      <c r="AP86" s="282"/>
      <c r="AQ86" s="281"/>
      <c r="AR86" s="282"/>
      <c r="AS86" s="281"/>
      <c r="AT86" s="282"/>
      <c r="AU86" s="281"/>
      <c r="AV86" s="282"/>
      <c r="AW86" s="281"/>
      <c r="AX86" s="282"/>
      <c r="AY86" s="281"/>
      <c r="AZ86" s="282"/>
      <c r="BA86" s="281">
        <v>1731</v>
      </c>
      <c r="BB86" s="282">
        <v>619</v>
      </c>
      <c r="BC86" s="281">
        <v>4241</v>
      </c>
      <c r="BD86" s="282">
        <v>1346</v>
      </c>
      <c r="BE86" s="281">
        <v>7348</v>
      </c>
      <c r="BF86" s="282">
        <v>2072</v>
      </c>
      <c r="BG86" s="281">
        <v>11065</v>
      </c>
      <c r="BH86" s="282">
        <v>3327</v>
      </c>
      <c r="BI86" s="281">
        <v>15765</v>
      </c>
      <c r="BJ86" s="282">
        <v>4686</v>
      </c>
      <c r="BK86" s="281">
        <v>20492</v>
      </c>
      <c r="BL86" s="282">
        <v>5822</v>
      </c>
      <c r="BM86" s="281">
        <v>25183</v>
      </c>
      <c r="BN86" s="282">
        <v>6822</v>
      </c>
      <c r="BO86" s="281">
        <v>30288</v>
      </c>
      <c r="BP86" s="282">
        <v>7975</v>
      </c>
      <c r="BQ86" s="281">
        <v>36162</v>
      </c>
      <c r="BR86" s="282">
        <v>9152</v>
      </c>
      <c r="BS86" s="281">
        <v>42071</v>
      </c>
      <c r="BT86" s="282">
        <v>10451</v>
      </c>
      <c r="BU86" s="281">
        <v>47565</v>
      </c>
      <c r="BV86" s="282">
        <v>11703</v>
      </c>
      <c r="BW86" s="281">
        <v>54154</v>
      </c>
      <c r="BX86" s="282">
        <v>13167</v>
      </c>
      <c r="BY86" s="281">
        <v>61169</v>
      </c>
      <c r="BZ86" s="282">
        <v>14683</v>
      </c>
      <c r="CA86" s="281">
        <v>67024</v>
      </c>
      <c r="CB86" s="282">
        <v>15943</v>
      </c>
      <c r="CC86" s="281">
        <v>74084</v>
      </c>
      <c r="CD86" s="282">
        <v>17227</v>
      </c>
      <c r="CE86" s="281">
        <v>81320</v>
      </c>
      <c r="CF86" s="282">
        <v>18689</v>
      </c>
      <c r="CG86" s="281">
        <v>91046</v>
      </c>
      <c r="CH86" s="282">
        <v>20166</v>
      </c>
      <c r="CI86" s="281">
        <v>99798</v>
      </c>
      <c r="CJ86" s="282">
        <v>21607</v>
      </c>
      <c r="CK86" s="281">
        <v>108474</v>
      </c>
      <c r="CL86" s="282">
        <v>23032</v>
      </c>
      <c r="CM86" s="281">
        <v>117749</v>
      </c>
      <c r="CN86" s="282">
        <v>24440</v>
      </c>
      <c r="CO86" s="281">
        <v>127651</v>
      </c>
      <c r="CP86" s="282">
        <v>26058</v>
      </c>
      <c r="CQ86" s="281">
        <v>138335</v>
      </c>
      <c r="CR86" s="282">
        <v>27583</v>
      </c>
      <c r="CS86" s="281">
        <v>148244</v>
      </c>
      <c r="CT86" s="282">
        <v>29163</v>
      </c>
      <c r="CU86" s="281">
        <v>158490</v>
      </c>
      <c r="CV86" s="282">
        <v>30966</v>
      </c>
      <c r="CW86" s="281">
        <v>169878</v>
      </c>
      <c r="CX86" s="282">
        <v>32680</v>
      </c>
      <c r="CY86" s="281">
        <v>180102</v>
      </c>
      <c r="CZ86" s="282">
        <v>34073</v>
      </c>
      <c r="DA86" s="281">
        <v>190027</v>
      </c>
      <c r="DB86" s="282">
        <v>35983</v>
      </c>
      <c r="DC86" s="281">
        <v>192028</v>
      </c>
      <c r="DD86" s="282">
        <v>36222</v>
      </c>
      <c r="DE86" s="281">
        <v>196289</v>
      </c>
      <c r="DF86" s="282">
        <v>36869</v>
      </c>
      <c r="DG86" s="281">
        <v>203517</v>
      </c>
      <c r="DH86" s="282">
        <v>37893</v>
      </c>
      <c r="DI86" s="281">
        <v>211517</v>
      </c>
      <c r="DJ86" s="282">
        <v>38970</v>
      </c>
      <c r="DK86" s="281">
        <v>219844</v>
      </c>
      <c r="DL86" s="282">
        <v>40121</v>
      </c>
      <c r="DM86" s="281"/>
      <c r="DN86" s="282"/>
      <c r="DO86" s="281"/>
      <c r="DP86" s="283"/>
      <c r="DQ86" s="91"/>
    </row>
    <row r="87" spans="1:121" s="155" customFormat="1" x14ac:dyDescent="0.2">
      <c r="A87" s="285">
        <v>81</v>
      </c>
      <c r="B87" s="280" t="s">
        <v>373</v>
      </c>
      <c r="C87" s="281"/>
      <c r="D87" s="282"/>
      <c r="E87" s="281"/>
      <c r="F87" s="282"/>
      <c r="G87" s="281"/>
      <c r="H87" s="282"/>
      <c r="I87" s="281"/>
      <c r="J87" s="282"/>
      <c r="K87" s="281"/>
      <c r="L87" s="282"/>
      <c r="M87" s="281"/>
      <c r="N87" s="282"/>
      <c r="O87" s="281"/>
      <c r="P87" s="282"/>
      <c r="Q87" s="281"/>
      <c r="R87" s="282"/>
      <c r="S87" s="281"/>
      <c r="T87" s="282"/>
      <c r="U87" s="281"/>
      <c r="V87" s="282"/>
      <c r="W87" s="281"/>
      <c r="X87" s="282"/>
      <c r="Y87" s="281"/>
      <c r="Z87" s="282"/>
      <c r="AA87" s="281"/>
      <c r="AB87" s="282"/>
      <c r="AC87" s="281"/>
      <c r="AD87" s="282"/>
      <c r="AE87" s="281"/>
      <c r="AF87" s="282"/>
      <c r="AG87" s="281"/>
      <c r="AH87" s="282"/>
      <c r="AI87" s="281"/>
      <c r="AJ87" s="282"/>
      <c r="AK87" s="281"/>
      <c r="AL87" s="282"/>
      <c r="AM87" s="281"/>
      <c r="AN87" s="282"/>
      <c r="AO87" s="281"/>
      <c r="AP87" s="282"/>
      <c r="AQ87" s="281"/>
      <c r="AR87" s="282"/>
      <c r="AS87" s="281"/>
      <c r="AT87" s="282"/>
      <c r="AU87" s="281"/>
      <c r="AV87" s="282"/>
      <c r="AW87" s="281"/>
      <c r="AX87" s="282"/>
      <c r="AY87" s="281"/>
      <c r="AZ87" s="282"/>
      <c r="BA87" s="281"/>
      <c r="BB87" s="282"/>
      <c r="BC87" s="281"/>
      <c r="BD87" s="282"/>
      <c r="BE87" s="281"/>
      <c r="BF87" s="282"/>
      <c r="BG87" s="281"/>
      <c r="BH87" s="282"/>
      <c r="BI87" s="281"/>
      <c r="BJ87" s="282"/>
      <c r="BK87" s="281"/>
      <c r="BL87" s="282"/>
      <c r="BM87" s="281"/>
      <c r="BN87" s="282"/>
      <c r="BO87" s="281"/>
      <c r="BP87" s="282"/>
      <c r="BQ87" s="281"/>
      <c r="BR87" s="282"/>
      <c r="BS87" s="281"/>
      <c r="BT87" s="282"/>
      <c r="BU87" s="281"/>
      <c r="BV87" s="282"/>
      <c r="BW87" s="281"/>
      <c r="BX87" s="282"/>
      <c r="BY87" s="281"/>
      <c r="BZ87" s="282"/>
      <c r="CA87" s="281"/>
      <c r="CB87" s="282"/>
      <c r="CC87" s="281"/>
      <c r="CD87" s="282"/>
      <c r="CE87" s="281"/>
      <c r="CF87" s="282"/>
      <c r="CG87" s="281"/>
      <c r="CH87" s="282"/>
      <c r="CI87" s="281"/>
      <c r="CJ87" s="282"/>
      <c r="CK87" s="281"/>
      <c r="CL87" s="282"/>
      <c r="CM87" s="281"/>
      <c r="CN87" s="282"/>
      <c r="CO87" s="281"/>
      <c r="CP87" s="282"/>
      <c r="CQ87" s="281"/>
      <c r="CR87" s="282"/>
      <c r="CS87" s="281"/>
      <c r="CT87" s="282"/>
      <c r="CU87" s="281"/>
      <c r="CV87" s="282"/>
      <c r="CW87" s="281"/>
      <c r="CX87" s="282"/>
      <c r="CY87" s="281">
        <v>1068</v>
      </c>
      <c r="CZ87" s="282">
        <v>161</v>
      </c>
      <c r="DA87" s="281">
        <v>2211</v>
      </c>
      <c r="DB87" s="282">
        <v>279</v>
      </c>
      <c r="DC87" s="281">
        <v>2703</v>
      </c>
      <c r="DD87" s="282">
        <v>349</v>
      </c>
      <c r="DE87" s="281">
        <v>3482</v>
      </c>
      <c r="DF87" s="282">
        <v>446</v>
      </c>
      <c r="DG87" s="281">
        <v>4371</v>
      </c>
      <c r="DH87" s="282">
        <v>565</v>
      </c>
      <c r="DI87" s="281">
        <v>5308</v>
      </c>
      <c r="DJ87" s="282">
        <v>674</v>
      </c>
      <c r="DK87" s="281">
        <v>6186</v>
      </c>
      <c r="DL87" s="282">
        <v>788</v>
      </c>
      <c r="DM87" s="281"/>
      <c r="DN87" s="282"/>
      <c r="DO87" s="281"/>
      <c r="DP87" s="283"/>
      <c r="DQ87" s="91"/>
    </row>
    <row r="88" spans="1:121" s="155" customFormat="1" x14ac:dyDescent="0.2">
      <c r="A88" s="285">
        <v>82</v>
      </c>
      <c r="B88" s="280" t="s">
        <v>374</v>
      </c>
      <c r="C88" s="281"/>
      <c r="D88" s="282"/>
      <c r="E88" s="281"/>
      <c r="F88" s="282"/>
      <c r="G88" s="281"/>
      <c r="H88" s="282"/>
      <c r="I88" s="281"/>
      <c r="J88" s="282"/>
      <c r="K88" s="281"/>
      <c r="L88" s="282"/>
      <c r="M88" s="281"/>
      <c r="N88" s="282"/>
      <c r="O88" s="281"/>
      <c r="P88" s="282"/>
      <c r="Q88" s="281"/>
      <c r="R88" s="282"/>
      <c r="S88" s="281"/>
      <c r="T88" s="282"/>
      <c r="U88" s="281"/>
      <c r="V88" s="282"/>
      <c r="W88" s="281"/>
      <c r="X88" s="282"/>
      <c r="Y88" s="281"/>
      <c r="Z88" s="282"/>
      <c r="AA88" s="281"/>
      <c r="AB88" s="282"/>
      <c r="AC88" s="281"/>
      <c r="AD88" s="282"/>
      <c r="AE88" s="281"/>
      <c r="AF88" s="282"/>
      <c r="AG88" s="281"/>
      <c r="AH88" s="282"/>
      <c r="AI88" s="281"/>
      <c r="AJ88" s="282"/>
      <c r="AK88" s="281"/>
      <c r="AL88" s="282"/>
      <c r="AM88" s="281"/>
      <c r="AN88" s="282"/>
      <c r="AO88" s="281"/>
      <c r="AP88" s="282"/>
      <c r="AQ88" s="281"/>
      <c r="AR88" s="282"/>
      <c r="AS88" s="281"/>
      <c r="AT88" s="282"/>
      <c r="AU88" s="281"/>
      <c r="AV88" s="282"/>
      <c r="AW88" s="281"/>
      <c r="AX88" s="282"/>
      <c r="AY88" s="281"/>
      <c r="AZ88" s="282"/>
      <c r="BA88" s="281"/>
      <c r="BB88" s="282"/>
      <c r="BC88" s="281"/>
      <c r="BD88" s="282"/>
      <c r="BE88" s="281"/>
      <c r="BF88" s="282"/>
      <c r="BG88" s="281"/>
      <c r="BH88" s="282"/>
      <c r="BI88" s="281"/>
      <c r="BJ88" s="282"/>
      <c r="BK88" s="281"/>
      <c r="BL88" s="282"/>
      <c r="BM88" s="281"/>
      <c r="BN88" s="282"/>
      <c r="BO88" s="281"/>
      <c r="BP88" s="282"/>
      <c r="BQ88" s="281"/>
      <c r="BR88" s="282"/>
      <c r="BS88" s="281"/>
      <c r="BT88" s="282"/>
      <c r="BU88" s="281"/>
      <c r="BV88" s="282"/>
      <c r="BW88" s="281"/>
      <c r="BX88" s="282"/>
      <c r="BY88" s="281"/>
      <c r="BZ88" s="282"/>
      <c r="CA88" s="281"/>
      <c r="CB88" s="282"/>
      <c r="CC88" s="281"/>
      <c r="CD88" s="282"/>
      <c r="CE88" s="281"/>
      <c r="CF88" s="282"/>
      <c r="CG88" s="281"/>
      <c r="CH88" s="282"/>
      <c r="CI88" s="281"/>
      <c r="CJ88" s="282"/>
      <c r="CK88" s="281"/>
      <c r="CL88" s="282"/>
      <c r="CM88" s="281"/>
      <c r="CN88" s="282"/>
      <c r="CO88" s="281"/>
      <c r="CP88" s="282"/>
      <c r="CQ88" s="281"/>
      <c r="CR88" s="282"/>
      <c r="CS88" s="281"/>
      <c r="CT88" s="282"/>
      <c r="CU88" s="281"/>
      <c r="CV88" s="282"/>
      <c r="CW88" s="281"/>
      <c r="CX88" s="282"/>
      <c r="CY88" s="281">
        <v>1612</v>
      </c>
      <c r="CZ88" s="282">
        <v>390</v>
      </c>
      <c r="DA88" s="281">
        <v>3557</v>
      </c>
      <c r="DB88" s="282">
        <v>696</v>
      </c>
      <c r="DC88" s="281">
        <v>4133</v>
      </c>
      <c r="DD88" s="282">
        <v>784</v>
      </c>
      <c r="DE88" s="281">
        <v>4654</v>
      </c>
      <c r="DF88" s="282">
        <v>949</v>
      </c>
      <c r="DG88" s="281">
        <v>5375</v>
      </c>
      <c r="DH88" s="282">
        <v>1168</v>
      </c>
      <c r="DI88" s="281">
        <v>6020</v>
      </c>
      <c r="DJ88" s="282">
        <v>1390</v>
      </c>
      <c r="DK88" s="281">
        <v>6719</v>
      </c>
      <c r="DL88" s="282">
        <v>1655</v>
      </c>
      <c r="DM88" s="281"/>
      <c r="DN88" s="282"/>
      <c r="DO88" s="281"/>
      <c r="DP88" s="283"/>
      <c r="DQ88" s="91"/>
    </row>
    <row r="89" spans="1:121" s="155" customFormat="1" x14ac:dyDescent="0.2">
      <c r="A89" s="285">
        <v>83</v>
      </c>
      <c r="B89" s="280" t="s">
        <v>375</v>
      </c>
      <c r="C89" s="281"/>
      <c r="D89" s="282"/>
      <c r="E89" s="281"/>
      <c r="F89" s="282"/>
      <c r="G89" s="281"/>
      <c r="H89" s="282"/>
      <c r="I89" s="281"/>
      <c r="J89" s="282"/>
      <c r="K89" s="281"/>
      <c r="L89" s="282"/>
      <c r="M89" s="281"/>
      <c r="N89" s="282"/>
      <c r="O89" s="281"/>
      <c r="P89" s="282"/>
      <c r="Q89" s="281"/>
      <c r="R89" s="282"/>
      <c r="S89" s="281"/>
      <c r="T89" s="282"/>
      <c r="U89" s="281"/>
      <c r="V89" s="282"/>
      <c r="W89" s="281"/>
      <c r="X89" s="282"/>
      <c r="Y89" s="281"/>
      <c r="Z89" s="282"/>
      <c r="AA89" s="281"/>
      <c r="AB89" s="282"/>
      <c r="AC89" s="281"/>
      <c r="AD89" s="282"/>
      <c r="AE89" s="281"/>
      <c r="AF89" s="282"/>
      <c r="AG89" s="281"/>
      <c r="AH89" s="282"/>
      <c r="AI89" s="281"/>
      <c r="AJ89" s="282"/>
      <c r="AK89" s="281"/>
      <c r="AL89" s="282"/>
      <c r="AM89" s="281"/>
      <c r="AN89" s="282"/>
      <c r="AO89" s="281"/>
      <c r="AP89" s="282"/>
      <c r="AQ89" s="281"/>
      <c r="AR89" s="282"/>
      <c r="AS89" s="281"/>
      <c r="AT89" s="282"/>
      <c r="AU89" s="281"/>
      <c r="AV89" s="282"/>
      <c r="AW89" s="281"/>
      <c r="AX89" s="282"/>
      <c r="AY89" s="281"/>
      <c r="AZ89" s="282"/>
      <c r="BA89" s="281"/>
      <c r="BB89" s="282"/>
      <c r="BC89" s="281"/>
      <c r="BD89" s="282"/>
      <c r="BE89" s="281"/>
      <c r="BF89" s="282"/>
      <c r="BG89" s="281"/>
      <c r="BH89" s="282"/>
      <c r="BI89" s="281"/>
      <c r="BJ89" s="282"/>
      <c r="BK89" s="281"/>
      <c r="BL89" s="282"/>
      <c r="BM89" s="281"/>
      <c r="BN89" s="282"/>
      <c r="BO89" s="281"/>
      <c r="BP89" s="282"/>
      <c r="BQ89" s="281"/>
      <c r="BR89" s="282"/>
      <c r="BS89" s="281"/>
      <c r="BT89" s="282"/>
      <c r="BU89" s="281"/>
      <c r="BV89" s="282"/>
      <c r="BW89" s="281"/>
      <c r="BX89" s="282"/>
      <c r="BY89" s="281"/>
      <c r="BZ89" s="282"/>
      <c r="CA89" s="281"/>
      <c r="CB89" s="282"/>
      <c r="CC89" s="281"/>
      <c r="CD89" s="282"/>
      <c r="CE89" s="281"/>
      <c r="CF89" s="282"/>
      <c r="CG89" s="281"/>
      <c r="CH89" s="282"/>
      <c r="CI89" s="281"/>
      <c r="CJ89" s="282"/>
      <c r="CK89" s="281"/>
      <c r="CL89" s="282"/>
      <c r="CM89" s="281"/>
      <c r="CN89" s="282"/>
      <c r="CO89" s="281"/>
      <c r="CP89" s="282"/>
      <c r="CQ89" s="281"/>
      <c r="CR89" s="282"/>
      <c r="CS89" s="281"/>
      <c r="CT89" s="282"/>
      <c r="CU89" s="281"/>
      <c r="CV89" s="282"/>
      <c r="CW89" s="281"/>
      <c r="CX89" s="282"/>
      <c r="CY89" s="281">
        <v>868</v>
      </c>
      <c r="CZ89" s="282">
        <v>99</v>
      </c>
      <c r="DA89" s="281">
        <v>1746</v>
      </c>
      <c r="DB89" s="282">
        <v>186</v>
      </c>
      <c r="DC89" s="281">
        <v>2157</v>
      </c>
      <c r="DD89" s="282">
        <v>220</v>
      </c>
      <c r="DE89" s="281">
        <v>2696</v>
      </c>
      <c r="DF89" s="282">
        <v>288</v>
      </c>
      <c r="DG89" s="281">
        <v>3274</v>
      </c>
      <c r="DH89" s="282">
        <v>377</v>
      </c>
      <c r="DI89" s="281">
        <v>3978</v>
      </c>
      <c r="DJ89" s="282">
        <v>459</v>
      </c>
      <c r="DK89" s="281">
        <v>4667</v>
      </c>
      <c r="DL89" s="282">
        <v>546</v>
      </c>
      <c r="DM89" s="281"/>
      <c r="DN89" s="282"/>
      <c r="DO89" s="281"/>
      <c r="DP89" s="283"/>
      <c r="DQ89" s="91"/>
    </row>
    <row r="90" spans="1:121" s="155" customFormat="1" x14ac:dyDescent="0.2">
      <c r="A90" s="285">
        <v>84</v>
      </c>
      <c r="B90" s="280" t="s">
        <v>376</v>
      </c>
      <c r="C90" s="281"/>
      <c r="D90" s="282"/>
      <c r="E90" s="281"/>
      <c r="F90" s="282"/>
      <c r="G90" s="281"/>
      <c r="H90" s="282"/>
      <c r="I90" s="281"/>
      <c r="J90" s="282"/>
      <c r="K90" s="281"/>
      <c r="L90" s="282"/>
      <c r="M90" s="281"/>
      <c r="N90" s="282"/>
      <c r="O90" s="281"/>
      <c r="P90" s="282"/>
      <c r="Q90" s="281"/>
      <c r="R90" s="282"/>
      <c r="S90" s="281"/>
      <c r="T90" s="282"/>
      <c r="U90" s="281"/>
      <c r="V90" s="282"/>
      <c r="W90" s="281"/>
      <c r="X90" s="282"/>
      <c r="Y90" s="281"/>
      <c r="Z90" s="282"/>
      <c r="AA90" s="281"/>
      <c r="AB90" s="282"/>
      <c r="AC90" s="281"/>
      <c r="AD90" s="282"/>
      <c r="AE90" s="281"/>
      <c r="AF90" s="282"/>
      <c r="AG90" s="281"/>
      <c r="AH90" s="282"/>
      <c r="AI90" s="281"/>
      <c r="AJ90" s="282"/>
      <c r="AK90" s="281"/>
      <c r="AL90" s="282"/>
      <c r="AM90" s="281"/>
      <c r="AN90" s="282"/>
      <c r="AO90" s="281"/>
      <c r="AP90" s="282"/>
      <c r="AQ90" s="281"/>
      <c r="AR90" s="282"/>
      <c r="AS90" s="281"/>
      <c r="AT90" s="282"/>
      <c r="AU90" s="281"/>
      <c r="AV90" s="282"/>
      <c r="AW90" s="281"/>
      <c r="AX90" s="282"/>
      <c r="AY90" s="281"/>
      <c r="AZ90" s="282"/>
      <c r="BA90" s="281"/>
      <c r="BB90" s="282"/>
      <c r="BC90" s="281"/>
      <c r="BD90" s="282"/>
      <c r="BE90" s="281"/>
      <c r="BF90" s="282"/>
      <c r="BG90" s="281"/>
      <c r="BH90" s="282"/>
      <c r="BI90" s="281"/>
      <c r="BJ90" s="282"/>
      <c r="BK90" s="281"/>
      <c r="BL90" s="282"/>
      <c r="BM90" s="281"/>
      <c r="BN90" s="282"/>
      <c r="BO90" s="281"/>
      <c r="BP90" s="282"/>
      <c r="BQ90" s="281"/>
      <c r="BR90" s="282"/>
      <c r="BS90" s="281"/>
      <c r="BT90" s="282"/>
      <c r="BU90" s="281"/>
      <c r="BV90" s="282"/>
      <c r="BW90" s="281"/>
      <c r="BX90" s="282"/>
      <c r="BY90" s="281"/>
      <c r="BZ90" s="282"/>
      <c r="CA90" s="281"/>
      <c r="CB90" s="282"/>
      <c r="CC90" s="281"/>
      <c r="CD90" s="282"/>
      <c r="CE90" s="281"/>
      <c r="CF90" s="282"/>
      <c r="CG90" s="281"/>
      <c r="CH90" s="282"/>
      <c r="CI90" s="281"/>
      <c r="CJ90" s="282"/>
      <c r="CK90" s="281"/>
      <c r="CL90" s="282"/>
      <c r="CM90" s="281"/>
      <c r="CN90" s="282"/>
      <c r="CO90" s="281"/>
      <c r="CP90" s="282"/>
      <c r="CQ90" s="281"/>
      <c r="CR90" s="282"/>
      <c r="CS90" s="281"/>
      <c r="CT90" s="282"/>
      <c r="CU90" s="281"/>
      <c r="CV90" s="282"/>
      <c r="CW90" s="281"/>
      <c r="CX90" s="282"/>
      <c r="CY90" s="281">
        <v>752</v>
      </c>
      <c r="CZ90" s="282">
        <v>149</v>
      </c>
      <c r="DA90" s="281">
        <v>1226</v>
      </c>
      <c r="DB90" s="282">
        <v>223</v>
      </c>
      <c r="DC90" s="281">
        <v>1473</v>
      </c>
      <c r="DD90" s="282">
        <v>253</v>
      </c>
      <c r="DE90" s="281">
        <v>1679</v>
      </c>
      <c r="DF90" s="282">
        <v>292</v>
      </c>
      <c r="DG90" s="281">
        <v>1872</v>
      </c>
      <c r="DH90" s="282">
        <v>342</v>
      </c>
      <c r="DI90" s="281">
        <v>2041</v>
      </c>
      <c r="DJ90" s="282">
        <v>393</v>
      </c>
      <c r="DK90" s="281">
        <v>2244</v>
      </c>
      <c r="DL90" s="282">
        <v>445</v>
      </c>
      <c r="DM90" s="281"/>
      <c r="DN90" s="282"/>
      <c r="DO90" s="281"/>
      <c r="DP90" s="283"/>
      <c r="DQ90" s="91"/>
    </row>
    <row r="91" spans="1:121" s="155" customFormat="1" x14ac:dyDescent="0.2">
      <c r="A91" s="285">
        <v>85</v>
      </c>
      <c r="B91" s="280" t="s">
        <v>377</v>
      </c>
      <c r="C91" s="281"/>
      <c r="D91" s="282"/>
      <c r="E91" s="281"/>
      <c r="F91" s="282"/>
      <c r="G91" s="281"/>
      <c r="H91" s="282"/>
      <c r="I91" s="281"/>
      <c r="J91" s="282"/>
      <c r="K91" s="281"/>
      <c r="L91" s="282"/>
      <c r="M91" s="281"/>
      <c r="N91" s="282"/>
      <c r="O91" s="281"/>
      <c r="P91" s="282"/>
      <c r="Q91" s="281"/>
      <c r="R91" s="282"/>
      <c r="S91" s="281"/>
      <c r="T91" s="282"/>
      <c r="U91" s="281"/>
      <c r="V91" s="282"/>
      <c r="W91" s="281"/>
      <c r="X91" s="282"/>
      <c r="Y91" s="281"/>
      <c r="Z91" s="282"/>
      <c r="AA91" s="281"/>
      <c r="AB91" s="282"/>
      <c r="AC91" s="281"/>
      <c r="AD91" s="282"/>
      <c r="AE91" s="281"/>
      <c r="AF91" s="282"/>
      <c r="AG91" s="281"/>
      <c r="AH91" s="282"/>
      <c r="AI91" s="281"/>
      <c r="AJ91" s="282"/>
      <c r="AK91" s="281"/>
      <c r="AL91" s="282"/>
      <c r="AM91" s="281"/>
      <c r="AN91" s="282"/>
      <c r="AO91" s="281"/>
      <c r="AP91" s="282"/>
      <c r="AQ91" s="281"/>
      <c r="AR91" s="282"/>
      <c r="AS91" s="281"/>
      <c r="AT91" s="282"/>
      <c r="AU91" s="281"/>
      <c r="AV91" s="282"/>
      <c r="AW91" s="281"/>
      <c r="AX91" s="282"/>
      <c r="AY91" s="281"/>
      <c r="AZ91" s="282"/>
      <c r="BA91" s="281"/>
      <c r="BB91" s="282"/>
      <c r="BC91" s="281"/>
      <c r="BD91" s="282"/>
      <c r="BE91" s="281"/>
      <c r="BF91" s="282"/>
      <c r="BG91" s="281"/>
      <c r="BH91" s="282"/>
      <c r="BI91" s="281"/>
      <c r="BJ91" s="282"/>
      <c r="BK91" s="281"/>
      <c r="BL91" s="282"/>
      <c r="BM91" s="281"/>
      <c r="BN91" s="282"/>
      <c r="BO91" s="281"/>
      <c r="BP91" s="282"/>
      <c r="BQ91" s="281"/>
      <c r="BR91" s="282"/>
      <c r="BS91" s="281"/>
      <c r="BT91" s="282"/>
      <c r="BU91" s="281"/>
      <c r="BV91" s="282"/>
      <c r="BW91" s="281"/>
      <c r="BX91" s="282"/>
      <c r="BY91" s="281"/>
      <c r="BZ91" s="282"/>
      <c r="CA91" s="281"/>
      <c r="CB91" s="282"/>
      <c r="CC91" s="281"/>
      <c r="CD91" s="282"/>
      <c r="CE91" s="281"/>
      <c r="CF91" s="282"/>
      <c r="CG91" s="281"/>
      <c r="CH91" s="282"/>
      <c r="CI91" s="281"/>
      <c r="CJ91" s="282"/>
      <c r="CK91" s="281"/>
      <c r="CL91" s="282"/>
      <c r="CM91" s="281"/>
      <c r="CN91" s="282"/>
      <c r="CO91" s="281"/>
      <c r="CP91" s="282"/>
      <c r="CQ91" s="281"/>
      <c r="CR91" s="282"/>
      <c r="CS91" s="281"/>
      <c r="CT91" s="282"/>
      <c r="CU91" s="281"/>
      <c r="CV91" s="282"/>
      <c r="CW91" s="281"/>
      <c r="CX91" s="282"/>
      <c r="CY91" s="281">
        <v>3424</v>
      </c>
      <c r="CZ91" s="282">
        <v>426</v>
      </c>
      <c r="DA91" s="281">
        <v>10952</v>
      </c>
      <c r="DB91" s="282">
        <v>785</v>
      </c>
      <c r="DC91" s="281">
        <v>12276</v>
      </c>
      <c r="DD91" s="282">
        <v>855</v>
      </c>
      <c r="DE91" s="281">
        <v>15524</v>
      </c>
      <c r="DF91" s="282">
        <v>966</v>
      </c>
      <c r="DG91" s="281">
        <v>19873</v>
      </c>
      <c r="DH91" s="282">
        <v>1151</v>
      </c>
      <c r="DI91" s="281">
        <v>24634</v>
      </c>
      <c r="DJ91" s="282">
        <v>1319</v>
      </c>
      <c r="DK91" s="281">
        <v>29269</v>
      </c>
      <c r="DL91" s="282">
        <v>1497</v>
      </c>
      <c r="DM91" s="281"/>
      <c r="DN91" s="282"/>
      <c r="DO91" s="281"/>
      <c r="DP91" s="283"/>
      <c r="DQ91" s="91"/>
    </row>
    <row r="92" spans="1:121" s="155" customFormat="1" x14ac:dyDescent="0.2">
      <c r="A92" s="285">
        <v>0</v>
      </c>
      <c r="B92" s="280" t="s">
        <v>145</v>
      </c>
      <c r="C92" s="281"/>
      <c r="D92" s="282"/>
      <c r="E92" s="281"/>
      <c r="F92" s="282"/>
      <c r="G92" s="281"/>
      <c r="H92" s="282"/>
      <c r="I92" s="281"/>
      <c r="J92" s="282"/>
      <c r="K92" s="281"/>
      <c r="L92" s="282"/>
      <c r="M92" s="281"/>
      <c r="N92" s="282"/>
      <c r="O92" s="281"/>
      <c r="P92" s="282"/>
      <c r="Q92" s="281"/>
      <c r="R92" s="282"/>
      <c r="S92" s="281"/>
      <c r="T92" s="282"/>
      <c r="U92" s="281"/>
      <c r="V92" s="282"/>
      <c r="W92" s="281"/>
      <c r="X92" s="282"/>
      <c r="Y92" s="281"/>
      <c r="Z92" s="282"/>
      <c r="AA92" s="281"/>
      <c r="AB92" s="282"/>
      <c r="AC92" s="281"/>
      <c r="AD92" s="282">
        <v>10</v>
      </c>
      <c r="AE92" s="281"/>
      <c r="AF92" s="282">
        <v>10</v>
      </c>
      <c r="AG92" s="281"/>
      <c r="AH92" s="282">
        <v>10</v>
      </c>
      <c r="AI92" s="281"/>
      <c r="AJ92" s="282">
        <v>11</v>
      </c>
      <c r="AK92" s="281"/>
      <c r="AL92" s="282">
        <v>11</v>
      </c>
      <c r="AM92" s="281"/>
      <c r="AN92" s="282"/>
      <c r="AO92" s="281"/>
      <c r="AP92" s="282"/>
      <c r="AQ92" s="281"/>
      <c r="AR92" s="282">
        <v>12</v>
      </c>
      <c r="AS92" s="281"/>
      <c r="AT92" s="282"/>
      <c r="AU92" s="281"/>
      <c r="AV92" s="282"/>
      <c r="AW92" s="281"/>
      <c r="AX92" s="282"/>
      <c r="AY92" s="281"/>
      <c r="AZ92" s="282"/>
      <c r="BA92" s="281"/>
      <c r="BB92" s="282"/>
      <c r="BC92" s="281"/>
      <c r="BD92" s="282"/>
      <c r="BE92" s="281"/>
      <c r="BF92" s="282"/>
      <c r="BG92" s="281"/>
      <c r="BH92" s="282"/>
      <c r="BI92" s="281"/>
      <c r="BJ92" s="282"/>
      <c r="BK92" s="281"/>
      <c r="BL92" s="282"/>
      <c r="BM92" s="281"/>
      <c r="BN92" s="282"/>
      <c r="BO92" s="281"/>
      <c r="BP92" s="282"/>
      <c r="BQ92" s="281"/>
      <c r="BR92" s="282"/>
      <c r="BS92" s="281"/>
      <c r="BT92" s="282"/>
      <c r="BU92" s="281"/>
      <c r="BV92" s="282"/>
      <c r="BW92" s="281"/>
      <c r="BX92" s="282"/>
      <c r="BY92" s="281"/>
      <c r="BZ92" s="282"/>
      <c r="CA92" s="281"/>
      <c r="CB92" s="282"/>
      <c r="CC92" s="281"/>
      <c r="CD92" s="282"/>
      <c r="CE92" s="281"/>
      <c r="CF92" s="282"/>
      <c r="CG92" s="281"/>
      <c r="CH92" s="282"/>
      <c r="CI92" s="281"/>
      <c r="CJ92" s="282"/>
      <c r="CK92" s="281"/>
      <c r="CL92" s="282"/>
      <c r="CM92" s="281"/>
      <c r="CN92" s="282"/>
      <c r="CO92" s="281"/>
      <c r="CP92" s="282"/>
      <c r="CQ92" s="281"/>
      <c r="CR92" s="282"/>
      <c r="CS92" s="281"/>
      <c r="CT92" s="282"/>
      <c r="CU92" s="281"/>
      <c r="CV92" s="282"/>
      <c r="CW92" s="281"/>
      <c r="CX92" s="282"/>
      <c r="CY92" s="281"/>
      <c r="CZ92" s="282"/>
      <c r="DA92" s="281"/>
      <c r="DB92" s="282"/>
      <c r="DC92" s="281"/>
      <c r="DD92" s="282"/>
      <c r="DE92" s="281"/>
      <c r="DF92" s="282"/>
      <c r="DG92" s="281"/>
      <c r="DH92" s="282"/>
      <c r="DI92" s="281"/>
      <c r="DJ92" s="282"/>
      <c r="DK92" s="281"/>
      <c r="DL92" s="282"/>
      <c r="DM92" s="281"/>
      <c r="DN92" s="282"/>
      <c r="DO92" s="281"/>
      <c r="DP92" s="283"/>
      <c r="DQ92" s="91"/>
    </row>
    <row r="93" spans="1:121" x14ac:dyDescent="0.2">
      <c r="A93" s="288"/>
      <c r="B93" s="276" t="s">
        <v>60</v>
      </c>
      <c r="C93" s="277">
        <f>SUM(C7:C92)</f>
        <v>1322618</v>
      </c>
      <c r="D93" s="278">
        <f t="shared" ref="D93:AF93" si="0">SUM(D7:D92)</f>
        <v>47555</v>
      </c>
      <c r="E93" s="277">
        <f t="shared" si="0"/>
        <v>1938014</v>
      </c>
      <c r="F93" s="278">
        <f t="shared" si="0"/>
        <v>83835</v>
      </c>
      <c r="G93" s="277">
        <f t="shared" si="0"/>
        <v>2660981</v>
      </c>
      <c r="H93" s="278">
        <f t="shared" si="0"/>
        <v>137341</v>
      </c>
      <c r="I93" s="277">
        <f t="shared" si="0"/>
        <v>3376439</v>
      </c>
      <c r="J93" s="278">
        <f t="shared" si="0"/>
        <v>180877</v>
      </c>
      <c r="K93" s="277">
        <f t="shared" si="0"/>
        <v>4352859</v>
      </c>
      <c r="L93" s="278">
        <f t="shared" si="0"/>
        <v>233047</v>
      </c>
      <c r="M93" s="277">
        <f t="shared" si="0"/>
        <v>5419604</v>
      </c>
      <c r="N93" s="278">
        <f t="shared" si="0"/>
        <v>278511</v>
      </c>
      <c r="O93" s="277">
        <f t="shared" si="0"/>
        <v>6565041</v>
      </c>
      <c r="P93" s="278">
        <f t="shared" si="0"/>
        <v>356997</v>
      </c>
      <c r="Q93" s="277">
        <f t="shared" si="0"/>
        <v>7010741</v>
      </c>
      <c r="R93" s="278">
        <f t="shared" si="0"/>
        <v>381991</v>
      </c>
      <c r="S93" s="277">
        <f t="shared" si="0"/>
        <v>7581548</v>
      </c>
      <c r="T93" s="278">
        <f t="shared" si="0"/>
        <v>410271</v>
      </c>
      <c r="U93" s="277">
        <f t="shared" si="0"/>
        <v>8098702</v>
      </c>
      <c r="V93" s="278">
        <f t="shared" si="0"/>
        <v>442068</v>
      </c>
      <c r="W93" s="277">
        <f t="shared" si="0"/>
        <v>8730861</v>
      </c>
      <c r="X93" s="278">
        <f t="shared" si="0"/>
        <v>467506</v>
      </c>
      <c r="Y93" s="277">
        <f t="shared" si="0"/>
        <v>9021296</v>
      </c>
      <c r="Z93" s="278">
        <f t="shared" si="0"/>
        <v>494507</v>
      </c>
      <c r="AA93" s="277">
        <f t="shared" si="0"/>
        <v>9530039</v>
      </c>
      <c r="AB93" s="278">
        <f t="shared" si="0"/>
        <v>523021</v>
      </c>
      <c r="AC93" s="277">
        <f t="shared" si="0"/>
        <v>10132809</v>
      </c>
      <c r="AD93" s="278">
        <f t="shared" si="0"/>
        <v>559508</v>
      </c>
      <c r="AE93" s="277">
        <f t="shared" si="0"/>
        <v>10714829</v>
      </c>
      <c r="AF93" s="278">
        <f t="shared" si="0"/>
        <v>592316</v>
      </c>
      <c r="AG93" s="277">
        <f t="shared" ref="AG93:AN93" si="1">SUM(AG7:AG92)</f>
        <v>11245566</v>
      </c>
      <c r="AH93" s="278">
        <f t="shared" si="1"/>
        <v>618527</v>
      </c>
      <c r="AI93" s="277">
        <f t="shared" si="1"/>
        <v>12050719</v>
      </c>
      <c r="AJ93" s="278">
        <f t="shared" si="1"/>
        <v>655858</v>
      </c>
      <c r="AK93" s="277">
        <f t="shared" si="1"/>
        <v>12739775</v>
      </c>
      <c r="AL93" s="278">
        <f t="shared" si="1"/>
        <v>688495</v>
      </c>
      <c r="AM93" s="277">
        <f t="shared" si="1"/>
        <v>13397743</v>
      </c>
      <c r="AN93" s="278">
        <f t="shared" si="1"/>
        <v>719268</v>
      </c>
      <c r="AO93" s="277">
        <f t="shared" ref="AO93:BF93" si="2">SUM(AO7:AO92)</f>
        <v>14042477</v>
      </c>
      <c r="AP93" s="278">
        <f t="shared" si="2"/>
        <v>749394</v>
      </c>
      <c r="AQ93" s="277">
        <f t="shared" si="2"/>
        <v>14795568</v>
      </c>
      <c r="AR93" s="278">
        <f t="shared" si="2"/>
        <v>782424</v>
      </c>
      <c r="AS93" s="277">
        <f t="shared" si="2"/>
        <v>15306839</v>
      </c>
      <c r="AT93" s="278">
        <f t="shared" si="2"/>
        <v>811182</v>
      </c>
      <c r="AU93" s="277">
        <f t="shared" si="2"/>
        <v>16175703</v>
      </c>
      <c r="AV93" s="278">
        <f t="shared" si="2"/>
        <v>838059</v>
      </c>
      <c r="AW93" s="277">
        <f t="shared" si="2"/>
        <v>16812121</v>
      </c>
      <c r="AX93" s="278">
        <f t="shared" si="2"/>
        <v>862835</v>
      </c>
      <c r="AY93" s="277">
        <f t="shared" si="2"/>
        <v>17605304</v>
      </c>
      <c r="AZ93" s="278">
        <f t="shared" si="2"/>
        <v>894351</v>
      </c>
      <c r="BA93" s="277">
        <f t="shared" si="2"/>
        <v>18406605</v>
      </c>
      <c r="BB93" s="278">
        <f t="shared" si="2"/>
        <v>940959</v>
      </c>
      <c r="BC93" s="277">
        <f t="shared" si="2"/>
        <v>19135122</v>
      </c>
      <c r="BD93" s="278">
        <f t="shared" si="2"/>
        <v>979904</v>
      </c>
      <c r="BE93" s="277">
        <f t="shared" si="2"/>
        <v>19867885</v>
      </c>
      <c r="BF93" s="278">
        <f t="shared" si="2"/>
        <v>1012575</v>
      </c>
      <c r="BG93" s="277">
        <f>SUM(BG7:BG92)</f>
        <v>20699251</v>
      </c>
      <c r="BH93" s="278">
        <f t="shared" ref="BH93" si="3">SUM(BH7:BH92)</f>
        <v>1057064</v>
      </c>
      <c r="BI93" s="277">
        <f t="shared" ref="BI93:BN93" si="4">SUM(BI7:BI92)</f>
        <v>21499841</v>
      </c>
      <c r="BJ93" s="278">
        <f t="shared" si="4"/>
        <v>1122674</v>
      </c>
      <c r="BK93" s="277">
        <f t="shared" si="4"/>
        <v>22218828</v>
      </c>
      <c r="BL93" s="278">
        <f t="shared" si="4"/>
        <v>1160019</v>
      </c>
      <c r="BM93" s="277">
        <f t="shared" si="4"/>
        <v>22974962</v>
      </c>
      <c r="BN93" s="278">
        <f t="shared" si="4"/>
        <v>1196495</v>
      </c>
      <c r="BO93" s="277">
        <f t="shared" ref="BO93:BP93" si="5">SUM(BO7:BO92)</f>
        <v>23759847</v>
      </c>
      <c r="BP93" s="278">
        <f t="shared" si="5"/>
        <v>1242316</v>
      </c>
      <c r="BQ93" s="277">
        <f t="shared" ref="BQ93:BR93" si="6">SUM(BQ7:BQ92)</f>
        <v>24568548</v>
      </c>
      <c r="BR93" s="278">
        <f t="shared" si="6"/>
        <v>1291047</v>
      </c>
      <c r="BS93" s="277">
        <f t="shared" ref="BS93:BV93" si="7">SUM(BS7:BS92)</f>
        <v>25314952</v>
      </c>
      <c r="BT93" s="278">
        <f t="shared" si="7"/>
        <v>1335412</v>
      </c>
      <c r="BU93" s="277">
        <f t="shared" si="7"/>
        <v>26011485</v>
      </c>
      <c r="BV93" s="278">
        <f t="shared" si="7"/>
        <v>1377396</v>
      </c>
      <c r="BW93" s="277">
        <f t="shared" ref="BW93:CD93" si="8">SUM(BW7:BW92)</f>
        <v>26851759</v>
      </c>
      <c r="BX93" s="278">
        <f t="shared" si="8"/>
        <v>1430551</v>
      </c>
      <c r="BY93" s="277">
        <f t="shared" si="8"/>
        <v>27673146</v>
      </c>
      <c r="BZ93" s="278">
        <f t="shared" si="8"/>
        <v>1484298</v>
      </c>
      <c r="CA93" s="277">
        <f t="shared" si="8"/>
        <v>28286542</v>
      </c>
      <c r="CB93" s="278">
        <f t="shared" si="8"/>
        <v>1526896</v>
      </c>
      <c r="CC93" s="277">
        <f t="shared" si="8"/>
        <v>29065364</v>
      </c>
      <c r="CD93" s="278">
        <f t="shared" si="8"/>
        <v>1566123</v>
      </c>
      <c r="CE93" s="277">
        <f t="shared" ref="CE93:CF93" si="9">SUM(CE7:CE92)</f>
        <v>29830037</v>
      </c>
      <c r="CF93" s="278">
        <f t="shared" si="9"/>
        <v>1614898</v>
      </c>
      <c r="CG93" s="277">
        <f t="shared" ref="CG93:CJ93" si="10">SUM(CG7:CG92)</f>
        <v>30810962</v>
      </c>
      <c r="CH93" s="278">
        <f t="shared" si="10"/>
        <v>1662872</v>
      </c>
      <c r="CI93" s="277">
        <f t="shared" si="10"/>
        <v>31522867</v>
      </c>
      <c r="CJ93" s="278">
        <f t="shared" si="10"/>
        <v>1704660</v>
      </c>
      <c r="CK93" s="277">
        <f t="shared" ref="CK93:CN93" si="11">SUM(CK7:CK92)</f>
        <v>32288381</v>
      </c>
      <c r="CL93" s="278">
        <f t="shared" si="11"/>
        <v>1746484</v>
      </c>
      <c r="CM93" s="277">
        <f t="shared" si="11"/>
        <v>33088158</v>
      </c>
      <c r="CN93" s="278">
        <f t="shared" si="11"/>
        <v>1786138</v>
      </c>
      <c r="CO93" s="277">
        <f t="shared" ref="CO93:CP93" si="12">SUM(CO7:CO92)</f>
        <v>33924974</v>
      </c>
      <c r="CP93" s="278">
        <f t="shared" si="12"/>
        <v>1838800</v>
      </c>
      <c r="CQ93" s="277">
        <f t="shared" ref="CQ93:CR93" si="13">SUM(CQ7:CQ92)</f>
        <v>34734872</v>
      </c>
      <c r="CR93" s="278">
        <f t="shared" si="13"/>
        <v>1885212</v>
      </c>
      <c r="CS93" s="277">
        <f t="shared" ref="CS93:CT93" si="14">SUM(CS7:CS92)</f>
        <v>35546127</v>
      </c>
      <c r="CT93" s="278">
        <f t="shared" si="14"/>
        <v>1928214</v>
      </c>
      <c r="CU93" s="277">
        <f t="shared" ref="CU93:CV93" si="15">SUM(CU7:CU92)</f>
        <v>36489503</v>
      </c>
      <c r="CV93" s="278">
        <f t="shared" si="15"/>
        <v>1981644</v>
      </c>
      <c r="CW93" s="277">
        <f t="shared" ref="CW93:DH93" si="16">SUM(CW7:CW92)</f>
        <v>37395166</v>
      </c>
      <c r="CX93" s="278">
        <f t="shared" si="16"/>
        <v>2037222</v>
      </c>
      <c r="CY93" s="277">
        <f t="shared" si="16"/>
        <v>38131586</v>
      </c>
      <c r="CZ93" s="278">
        <f t="shared" si="16"/>
        <v>2079747</v>
      </c>
      <c r="DA93" s="277">
        <f t="shared" si="16"/>
        <v>38935029</v>
      </c>
      <c r="DB93" s="278">
        <f t="shared" si="16"/>
        <v>2135753</v>
      </c>
      <c r="DC93" s="277">
        <f t="shared" si="16"/>
        <v>39198857</v>
      </c>
      <c r="DD93" s="278">
        <f t="shared" si="16"/>
        <v>2149058</v>
      </c>
      <c r="DE93" s="277">
        <f t="shared" si="16"/>
        <v>39609720</v>
      </c>
      <c r="DF93" s="278">
        <f t="shared" si="16"/>
        <v>2176720</v>
      </c>
      <c r="DG93" s="277">
        <f t="shared" si="16"/>
        <v>40112042</v>
      </c>
      <c r="DH93" s="278">
        <f t="shared" si="16"/>
        <v>2212174</v>
      </c>
      <c r="DI93" s="277">
        <f t="shared" ref="DI93:DP93" si="17">SUM(DI7:DI92)</f>
        <v>40710049</v>
      </c>
      <c r="DJ93" s="278">
        <f t="shared" si="17"/>
        <v>2246399</v>
      </c>
      <c r="DK93" s="277">
        <f t="shared" si="17"/>
        <v>41339519</v>
      </c>
      <c r="DL93" s="278">
        <f t="shared" si="17"/>
        <v>2280390</v>
      </c>
      <c r="DM93" s="277">
        <f t="shared" si="17"/>
        <v>0</v>
      </c>
      <c r="DN93" s="278">
        <f t="shared" si="17"/>
        <v>0</v>
      </c>
      <c r="DO93" s="277">
        <f t="shared" si="17"/>
        <v>0</v>
      </c>
      <c r="DP93" s="279">
        <f t="shared" si="17"/>
        <v>0</v>
      </c>
      <c r="DQ93" s="240"/>
    </row>
    <row r="94" spans="1:121" x14ac:dyDescent="0.2">
      <c r="E94" s="78"/>
      <c r="F94" s="78"/>
      <c r="I94" s="78"/>
      <c r="J94" s="78"/>
      <c r="M94" s="78"/>
      <c r="N94" s="78"/>
      <c r="Q94" s="78"/>
      <c r="S94" s="78"/>
      <c r="T94" s="78"/>
      <c r="X94" s="95"/>
      <c r="Y94" s="95"/>
      <c r="Z94" s="95"/>
      <c r="AA94" s="95"/>
      <c r="AB94" s="95"/>
      <c r="AC94" s="95"/>
      <c r="AD94" s="95"/>
      <c r="AE94" s="95"/>
      <c r="AF94" s="95"/>
      <c r="AG94" s="95"/>
      <c r="AH94" s="95"/>
      <c r="CB94" s="142"/>
      <c r="CC94" s="142"/>
      <c r="CD94" s="142"/>
      <c r="CE94" s="142"/>
      <c r="CF94" s="142"/>
      <c r="CG94" s="142"/>
      <c r="CH94" s="142"/>
      <c r="CI94" s="142"/>
      <c r="CJ94" s="142"/>
      <c r="CK94" s="142"/>
      <c r="CL94" s="142"/>
      <c r="CM94" s="142"/>
      <c r="CN94" s="142"/>
      <c r="CO94" s="142"/>
      <c r="CP94" s="142"/>
      <c r="CQ94" s="142"/>
      <c r="CR94" s="142"/>
      <c r="CS94" s="142"/>
      <c r="CT94" s="142"/>
      <c r="CU94" s="142"/>
      <c r="CV94" s="142"/>
      <c r="CW94" s="142"/>
      <c r="CX94" s="142"/>
      <c r="CY94" s="142"/>
      <c r="CZ94" s="142"/>
      <c r="DA94" s="142"/>
      <c r="DB94" s="142"/>
      <c r="DI94" s="142"/>
      <c r="DJ94" s="142"/>
    </row>
    <row r="95" spans="1:121" x14ac:dyDescent="0.2">
      <c r="E95" s="78"/>
      <c r="F95" s="78"/>
      <c r="I95" s="78"/>
      <c r="J95" s="78"/>
      <c r="M95" s="78"/>
      <c r="N95" s="78"/>
      <c r="Q95" s="78"/>
      <c r="S95" s="78"/>
      <c r="T95" s="78"/>
      <c r="X95" s="95"/>
      <c r="Y95" s="95"/>
      <c r="Z95" s="95"/>
      <c r="AA95" s="95"/>
      <c r="AB95" s="95"/>
      <c r="AC95" s="95"/>
      <c r="AD95" s="95"/>
      <c r="AE95" s="95"/>
      <c r="AF95" s="95"/>
      <c r="AG95" s="95"/>
      <c r="AH95" s="95"/>
      <c r="CB95" s="142"/>
      <c r="CC95" s="142"/>
      <c r="CD95" s="142"/>
      <c r="CE95" s="142"/>
      <c r="CF95" s="142"/>
      <c r="CG95" s="142"/>
      <c r="CH95" s="142"/>
      <c r="CI95" s="142"/>
      <c r="CJ95" s="142"/>
      <c r="CK95" s="142"/>
      <c r="CL95" s="142"/>
      <c r="CM95" s="142"/>
      <c r="CN95" s="142"/>
      <c r="CO95" s="142"/>
      <c r="CP95" s="142"/>
      <c r="CQ95" s="142"/>
      <c r="CR95" s="142"/>
      <c r="CS95" s="142"/>
      <c r="CT95" s="142"/>
      <c r="CU95" s="142"/>
      <c r="CV95" s="142"/>
      <c r="CW95" s="142"/>
      <c r="CX95" s="142"/>
      <c r="CY95" s="142"/>
      <c r="CZ95" s="142"/>
      <c r="DA95" s="142"/>
      <c r="DB95" s="142"/>
      <c r="DI95" s="142"/>
      <c r="DJ95" s="142"/>
    </row>
  </sheetData>
  <mergeCells count="62">
    <mergeCell ref="W4:X4"/>
    <mergeCell ref="Y4:Z4"/>
    <mergeCell ref="U4:V4"/>
    <mergeCell ref="S4:T4"/>
    <mergeCell ref="BG4:BH4"/>
    <mergeCell ref="AE4:AF4"/>
    <mergeCell ref="AG4:AH4"/>
    <mergeCell ref="AS4:AT4"/>
    <mergeCell ref="AQ4:AR4"/>
    <mergeCell ref="AI4:AJ4"/>
    <mergeCell ref="AA4:AB4"/>
    <mergeCell ref="AC4:AD4"/>
    <mergeCell ref="AK4:AL4"/>
    <mergeCell ref="AM4:AN4"/>
    <mergeCell ref="Q4:R4"/>
    <mergeCell ref="A4:A6"/>
    <mergeCell ref="C4:D4"/>
    <mergeCell ref="G4:H4"/>
    <mergeCell ref="K4:L4"/>
    <mergeCell ref="E4:F4"/>
    <mergeCell ref="I4:J4"/>
    <mergeCell ref="B4:B6"/>
    <mergeCell ref="M4:N4"/>
    <mergeCell ref="O4:P4"/>
    <mergeCell ref="DC4:DD4"/>
    <mergeCell ref="DA4:DB4"/>
    <mergeCell ref="DE4:DF4"/>
    <mergeCell ref="BI4:BJ4"/>
    <mergeCell ref="AO4:AP4"/>
    <mergeCell ref="AW4:AX4"/>
    <mergeCell ref="CM4:CN4"/>
    <mergeCell ref="AY4:AZ4"/>
    <mergeCell ref="BE4:BF4"/>
    <mergeCell ref="BC4:BD4"/>
    <mergeCell ref="BA4:BB4"/>
    <mergeCell ref="AU4:AV4"/>
    <mergeCell ref="CY4:CZ4"/>
    <mergeCell ref="BK4:BL4"/>
    <mergeCell ref="BO4:BP4"/>
    <mergeCell ref="BS4:BT4"/>
    <mergeCell ref="BQ4:BR4"/>
    <mergeCell ref="BW4:BX4"/>
    <mergeCell ref="BU4:BV4"/>
    <mergeCell ref="CU4:CV4"/>
    <mergeCell ref="CS4:CT4"/>
    <mergeCell ref="CO4:CP4"/>
    <mergeCell ref="A2:DP2"/>
    <mergeCell ref="DI4:DJ4"/>
    <mergeCell ref="DK4:DL4"/>
    <mergeCell ref="DM4:DN4"/>
    <mergeCell ref="DO4:DP4"/>
    <mergeCell ref="BM4:BN4"/>
    <mergeCell ref="BY4:BZ4"/>
    <mergeCell ref="CA4:CB4"/>
    <mergeCell ref="CC4:CD4"/>
    <mergeCell ref="CE4:CF4"/>
    <mergeCell ref="CG4:CH4"/>
    <mergeCell ref="CI4:CJ4"/>
    <mergeCell ref="CK4:CL4"/>
    <mergeCell ref="DG4:DH4"/>
    <mergeCell ref="CQ4:CR4"/>
    <mergeCell ref="CW4:CX4"/>
  </mergeCells>
  <phoneticPr fontId="2" type="noConversion"/>
  <conditionalFormatting sqref="CB94:DB95">
    <cfRule type="cellIs" dxfId="7" priority="2" operator="greaterThan">
      <formula>0.2</formula>
    </cfRule>
  </conditionalFormatting>
  <conditionalFormatting sqref="DI94:DJ95">
    <cfRule type="cellIs" dxfId="6" priority="1" operator="greaterThan">
      <formula>0.2</formula>
    </cfRule>
  </conditionalFormatting>
  <pageMargins left="0.75" right="0.75" top="1" bottom="1" header="0" footer="0"/>
  <pageSetup scale="41" orientation="landscape" r:id="rId1"/>
  <headerFooter alignWithMargins="0"/>
  <ignoredErrors>
    <ignoredError sqref="C93:DL93" formulaRange="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2:M95"/>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baseColWidth="10" defaultColWidth="11.42578125" defaultRowHeight="12.75" x14ac:dyDescent="0.2"/>
  <cols>
    <col min="1" max="1" width="4.5703125" style="81" customWidth="1"/>
    <col min="2" max="2" width="90.7109375" style="74" customWidth="1"/>
    <col min="3" max="8" width="15.85546875" style="74" customWidth="1"/>
    <col min="9" max="16384" width="11.42578125" style="74"/>
  </cols>
  <sheetData>
    <row r="2" spans="1:9" ht="15" x14ac:dyDescent="0.2">
      <c r="A2" s="398" t="s">
        <v>495</v>
      </c>
      <c r="B2" s="398"/>
      <c r="C2" s="398"/>
      <c r="D2" s="398"/>
      <c r="E2" s="398"/>
      <c r="F2" s="398"/>
      <c r="G2" s="398"/>
      <c r="H2" s="398"/>
    </row>
    <row r="3" spans="1:9" x14ac:dyDescent="0.2">
      <c r="B3" s="333"/>
      <c r="C3" s="334"/>
      <c r="D3" s="334"/>
      <c r="E3" s="334"/>
    </row>
    <row r="4" spans="1:9" ht="22.5" customHeight="1" x14ac:dyDescent="0.2">
      <c r="A4" s="395" t="s">
        <v>233</v>
      </c>
      <c r="B4" s="392" t="s">
        <v>0</v>
      </c>
      <c r="C4" s="404" t="s">
        <v>404</v>
      </c>
      <c r="D4" s="404"/>
      <c r="E4" s="408"/>
      <c r="F4" s="404" t="s">
        <v>403</v>
      </c>
      <c r="G4" s="404"/>
      <c r="H4" s="404"/>
    </row>
    <row r="5" spans="1:9" x14ac:dyDescent="0.2">
      <c r="A5" s="396"/>
      <c r="B5" s="393"/>
      <c r="C5" s="409"/>
      <c r="D5" s="409"/>
      <c r="E5" s="410"/>
      <c r="F5" s="405" t="s">
        <v>286</v>
      </c>
      <c r="G5" s="405"/>
      <c r="H5" s="405"/>
    </row>
    <row r="6" spans="1:9" ht="13.15" customHeight="1" x14ac:dyDescent="0.2">
      <c r="A6" s="396"/>
      <c r="B6" s="393"/>
      <c r="C6" s="400" t="s">
        <v>54</v>
      </c>
      <c r="D6" s="400" t="s">
        <v>55</v>
      </c>
      <c r="E6" s="402" t="s">
        <v>70</v>
      </c>
      <c r="F6" s="400" t="s">
        <v>54</v>
      </c>
      <c r="G6" s="400" t="s">
        <v>55</v>
      </c>
      <c r="H6" s="406" t="s">
        <v>70</v>
      </c>
    </row>
    <row r="7" spans="1:9" ht="33" customHeight="1" x14ac:dyDescent="0.2">
      <c r="A7" s="397"/>
      <c r="B7" s="394"/>
      <c r="C7" s="401"/>
      <c r="D7" s="401"/>
      <c r="E7" s="403"/>
      <c r="F7" s="401"/>
      <c r="G7" s="401"/>
      <c r="H7" s="407"/>
    </row>
    <row r="8" spans="1:9" x14ac:dyDescent="0.2">
      <c r="A8" s="337">
        <v>1</v>
      </c>
      <c r="B8" s="347" t="s">
        <v>1</v>
      </c>
      <c r="C8" s="338">
        <f>'Año 2021'!$K7/VLOOKUP($A8,DATOS,4,0)*100000</f>
        <v>17.729636647110105</v>
      </c>
      <c r="D8" s="338">
        <f>'Año 2021'!$L7/VLOOKUP($A8,DATOS,5,0)*100000</f>
        <v>5.5086815655614716</v>
      </c>
      <c r="E8" s="345">
        <f>IFERROR($C8/$D8, 0)</f>
        <v>3.2184900209063025</v>
      </c>
      <c r="F8" s="339">
        <f>('Año 2020'!$E7-'Año 2019'!$E7)/VLOOKUP($A8,DATOS,4,0)*100000</f>
        <v>34.782463079828375</v>
      </c>
      <c r="G8" s="339">
        <f>('Año 2020'!$F7-'Año 2019'!$F7)/VLOOKUP($A8,DATOS,5,0)*100000</f>
        <v>9.9972369152782257</v>
      </c>
      <c r="H8" s="340">
        <f>$F8/$G8</f>
        <v>3.4792076425309331</v>
      </c>
      <c r="I8" s="335"/>
    </row>
    <row r="9" spans="1:9" ht="12" customHeight="1" x14ac:dyDescent="0.2">
      <c r="A9" s="337">
        <v>2</v>
      </c>
      <c r="B9" s="347" t="s">
        <v>2</v>
      </c>
      <c r="C9" s="338">
        <f>'Año 2021'!$K8/VLOOKUP($A9,DATOS,4,0)*100000</f>
        <v>85.923625806863257</v>
      </c>
      <c r="D9" s="338">
        <f>'Año 2021'!$L8/VLOOKUP($A9,DATOS,5,0)*100000</f>
        <v>10.288141447247556</v>
      </c>
      <c r="E9" s="345">
        <f t="shared" ref="E9:E72" si="0">IFERROR($C9/$D9, 0)</f>
        <v>8.3517150544086736</v>
      </c>
      <c r="F9" s="339">
        <f>('Año 2020'!$E8-'Año 2019'!$E8)/VLOOKUP($A9,DATOS,4,0)*100000</f>
        <v>183.225751565873</v>
      </c>
      <c r="G9" s="339">
        <f>('Año 2020'!$F8-'Año 2019'!$F8)/VLOOKUP($A9,DATOS,5,0)*100000</f>
        <v>33.656919877424144</v>
      </c>
      <c r="H9" s="340">
        <f t="shared" ref="H9:H72" si="1">$F9/$G9</f>
        <v>5.4439251195048977</v>
      </c>
      <c r="I9" s="335"/>
    </row>
    <row r="10" spans="1:9" ht="12" customHeight="1" x14ac:dyDescent="0.2">
      <c r="A10" s="337">
        <v>3</v>
      </c>
      <c r="B10" s="347" t="s">
        <v>3</v>
      </c>
      <c r="C10" s="338">
        <f>'Año 2021'!$K9/VLOOKUP($A10,DATOS,4,0)*100000</f>
        <v>4891.1070367112388</v>
      </c>
      <c r="D10" s="338">
        <f>'Año 2021'!$L9/VLOOKUP($A10,DATOS,5,0)*100000</f>
        <v>101.66941908477658</v>
      </c>
      <c r="E10" s="345">
        <f t="shared" si="0"/>
        <v>48.107947116652767</v>
      </c>
      <c r="F10" s="339">
        <f>('Año 2020'!$E9-'Año 2019'!$E9)/VLOOKUP($A10,DATOS,4,0)*100000</f>
        <v>8543.4114438296692</v>
      </c>
      <c r="G10" s="339">
        <f>('Año 2020'!$F9-'Año 2019'!$F9)/VLOOKUP($A10,DATOS,5,0)*100000</f>
        <v>130.02128195566453</v>
      </c>
      <c r="H10" s="340">
        <f t="shared" si="1"/>
        <v>65.707792719216954</v>
      </c>
      <c r="I10" s="335"/>
    </row>
    <row r="11" spans="1:9" ht="12" customHeight="1" x14ac:dyDescent="0.2">
      <c r="A11" s="337">
        <v>4</v>
      </c>
      <c r="B11" s="347" t="s">
        <v>71</v>
      </c>
      <c r="C11" s="338">
        <f>'Año 2021'!$K10/VLOOKUP($A11,DATOS,4,0)*100000</f>
        <v>83.736076112541681</v>
      </c>
      <c r="D11" s="338">
        <f>'Año 2021'!$L10/VLOOKUP($A11,DATOS,5,0)*100000</f>
        <v>28.621826970271769</v>
      </c>
      <c r="E11" s="345">
        <f t="shared" si="0"/>
        <v>2.9256020658469724</v>
      </c>
      <c r="F11" s="339">
        <f>('Año 2020'!$E10-'Año 2019'!$E10)/VLOOKUP($A11,DATOS,4,0)*100000</f>
        <v>145.66072201695025</v>
      </c>
      <c r="G11" s="339">
        <f>('Año 2020'!$F10-'Año 2019'!$F10)/VLOOKUP($A11,DATOS,5,0)*100000</f>
        <v>48.528861410898685</v>
      </c>
      <c r="H11" s="340">
        <f t="shared" si="1"/>
        <v>3.0015277050006688</v>
      </c>
      <c r="I11" s="335"/>
    </row>
    <row r="12" spans="1:9" ht="12" customHeight="1" x14ac:dyDescent="0.2">
      <c r="A12" s="337">
        <v>5</v>
      </c>
      <c r="B12" s="347" t="s">
        <v>5</v>
      </c>
      <c r="C12" s="338">
        <f>'Año 2021'!$K11/VLOOKUP($A12,DATOS,4,0)*100000</f>
        <v>261.10221683254912</v>
      </c>
      <c r="D12" s="338">
        <f>'Año 2021'!$L11/VLOOKUP($A12,DATOS,5,0)*100000</f>
        <v>20.839721266542075</v>
      </c>
      <c r="E12" s="345">
        <f t="shared" si="0"/>
        <v>12.529064736184626</v>
      </c>
      <c r="F12" s="339">
        <f>('Año 2020'!$E11-'Año 2019'!$E11)/VLOOKUP($A12,DATOS,4,0)*100000</f>
        <v>619.2464590440859</v>
      </c>
      <c r="G12" s="339">
        <f>('Año 2020'!$F11-'Año 2019'!$F11)/VLOOKUP($A12,DATOS,5,0)*100000</f>
        <v>41.766881923013699</v>
      </c>
      <c r="H12" s="340">
        <f t="shared" si="1"/>
        <v>14.826255409381636</v>
      </c>
      <c r="I12" s="335"/>
    </row>
    <row r="13" spans="1:9" ht="12" customHeight="1" x14ac:dyDescent="0.2">
      <c r="A13" s="337">
        <v>6</v>
      </c>
      <c r="B13" s="347" t="s">
        <v>6</v>
      </c>
      <c r="C13" s="338">
        <f>'Año 2021'!$K12/VLOOKUP($A13,DATOS,4,0)*100000</f>
        <v>5.8610369081355724</v>
      </c>
      <c r="D13" s="338">
        <f>'Año 2021'!$L12/VLOOKUP($A13,DATOS,5,0)*100000</f>
        <v>7.9569844835887933</v>
      </c>
      <c r="E13" s="345">
        <f t="shared" si="0"/>
        <v>0.73659021457486895</v>
      </c>
      <c r="F13" s="339">
        <f>('Año 2020'!$E12-'Año 2019'!$E12)/VLOOKUP($A13,DATOS,4,0)*100000</f>
        <v>9.0497200831569504</v>
      </c>
      <c r="G13" s="339">
        <f>('Año 2020'!$F12-'Año 2019'!$F12)/VLOOKUP($A13,DATOS,5,0)*100000</f>
        <v>11.337974227531284</v>
      </c>
      <c r="H13" s="340">
        <f t="shared" si="1"/>
        <v>0.79817786683463166</v>
      </c>
      <c r="I13" s="335"/>
    </row>
    <row r="14" spans="1:9" ht="12" customHeight="1" x14ac:dyDescent="0.2">
      <c r="A14" s="337">
        <v>7</v>
      </c>
      <c r="B14" s="347" t="s">
        <v>7</v>
      </c>
      <c r="C14" s="338">
        <f>'Año 2021'!$K13/VLOOKUP($A14,DATOS,4,0)*100000</f>
        <v>452.78603342814489</v>
      </c>
      <c r="D14" s="338">
        <f>'Año 2021'!$L13/VLOOKUP($A14,DATOS,5,0)*100000</f>
        <v>139.08692291459971</v>
      </c>
      <c r="E14" s="345">
        <f t="shared" si="0"/>
        <v>3.2554177196526126</v>
      </c>
      <c r="F14" s="339">
        <f>('Año 2020'!$E13-'Año 2019'!$E13)/VLOOKUP($A14,DATOS,4,0)*100000</f>
        <v>726.46156991362295</v>
      </c>
      <c r="G14" s="339">
        <f>('Año 2020'!$F13-'Año 2019'!$F13)/VLOOKUP($A14,DATOS,5,0)*100000</f>
        <v>247.10371594090032</v>
      </c>
      <c r="H14" s="340">
        <f t="shared" si="1"/>
        <v>2.9399054852229356</v>
      </c>
      <c r="I14" s="335"/>
    </row>
    <row r="15" spans="1:9" ht="12" customHeight="1" x14ac:dyDescent="0.2">
      <c r="A15" s="337">
        <v>8</v>
      </c>
      <c r="B15" s="347" t="s">
        <v>8</v>
      </c>
      <c r="C15" s="338">
        <f>'Año 2021'!$K14/VLOOKUP($A15,DATOS,4,0)*100000</f>
        <v>74.008596256132805</v>
      </c>
      <c r="D15" s="338">
        <f>'Año 2021'!$L14/VLOOKUP($A15,DATOS,5,0)*100000</f>
        <v>62.096603846571945</v>
      </c>
      <c r="E15" s="345">
        <f t="shared" si="0"/>
        <v>1.191830014391656</v>
      </c>
      <c r="F15" s="339">
        <f>('Año 2020'!$E14-'Año 2019'!$E14)/VLOOKUP($A15,DATOS,4,0)*100000</f>
        <v>121.10339615101437</v>
      </c>
      <c r="G15" s="339">
        <f>('Año 2020'!$F14-'Año 2019'!$F14)/VLOOKUP($A15,DATOS,5,0)*100000</f>
        <v>90.636319314697815</v>
      </c>
      <c r="H15" s="340">
        <f t="shared" si="1"/>
        <v>1.3361464484290453</v>
      </c>
      <c r="I15" s="335"/>
    </row>
    <row r="16" spans="1:9" ht="12" customHeight="1" x14ac:dyDescent="0.2">
      <c r="A16" s="337">
        <v>9</v>
      </c>
      <c r="B16" s="347" t="s">
        <v>9</v>
      </c>
      <c r="C16" s="338">
        <f>'Año 2021'!$K15/VLOOKUP($A16,DATOS,4,0)*100000</f>
        <v>193.33165992854205</v>
      </c>
      <c r="D16" s="338">
        <f>'Año 2021'!$L15/VLOOKUP($A16,DATOS,5,0)*100000</f>
        <v>37.003630981290037</v>
      </c>
      <c r="E16" s="345">
        <f t="shared" si="0"/>
        <v>5.2246672772813936</v>
      </c>
      <c r="F16" s="339">
        <f>('Año 2020'!$E15-'Año 2019'!$E15)/VLOOKUP($A16,DATOS,4,0)*100000</f>
        <v>390.40177736951449</v>
      </c>
      <c r="G16" s="339">
        <f>('Año 2020'!$F15-'Año 2019'!$F15)/VLOOKUP($A16,DATOS,5,0)*100000</f>
        <v>53.192719535604432</v>
      </c>
      <c r="H16" s="340">
        <f t="shared" si="1"/>
        <v>7.3393836746436678</v>
      </c>
      <c r="I16" s="335"/>
    </row>
    <row r="17" spans="1:9" ht="12" customHeight="1" x14ac:dyDescent="0.2">
      <c r="A17" s="337">
        <v>10</v>
      </c>
      <c r="B17" s="347" t="s">
        <v>10</v>
      </c>
      <c r="C17" s="338">
        <f>'Año 2021'!$K16/VLOOKUP($A17,DATOS,4,0)*100000</f>
        <v>7.9813689644047754</v>
      </c>
      <c r="D17" s="338">
        <f>'Año 2021'!$L16/VLOOKUP($A17,DATOS,5,0)*100000</f>
        <v>6.7035915580017376</v>
      </c>
      <c r="E17" s="345">
        <f t="shared" si="0"/>
        <v>1.1906108681215548</v>
      </c>
      <c r="F17" s="339">
        <f>('Año 2020'!$E16-'Año 2019'!$E16)/VLOOKUP($A17,DATOS,4,0)*100000</f>
        <v>11.425959780621572</v>
      </c>
      <c r="G17" s="339">
        <f>('Año 2020'!$F16-'Año 2019'!$F16)/VLOOKUP($A17,DATOS,5,0)*100000</f>
        <v>4.5271007924167579</v>
      </c>
      <c r="H17" s="340">
        <f t="shared" si="1"/>
        <v>2.5239022289410773</v>
      </c>
      <c r="I17" s="335"/>
    </row>
    <row r="18" spans="1:9" ht="12" customHeight="1" x14ac:dyDescent="0.2">
      <c r="A18" s="337">
        <v>11</v>
      </c>
      <c r="B18" s="347" t="s">
        <v>11</v>
      </c>
      <c r="C18" s="338">
        <f>'Año 2021'!$K17/VLOOKUP($A18,DATOS,4,0)*100000</f>
        <v>159.92257849341348</v>
      </c>
      <c r="D18" s="338">
        <f>'Año 2021'!$L17/VLOOKUP($A18,DATOS,5,0)*100000</f>
        <v>24.891079666611091</v>
      </c>
      <c r="E18" s="345">
        <f t="shared" si="0"/>
        <v>6.4248952088620612</v>
      </c>
      <c r="F18" s="339">
        <f>('Año 2020'!$E17-'Año 2019'!$E17)/VLOOKUP($A18,DATOS,4,0)*100000</f>
        <v>371.93861122032718</v>
      </c>
      <c r="G18" s="339">
        <f>('Año 2020'!$F17-'Año 2019'!$F17)/VLOOKUP($A18,DATOS,5,0)*100000</f>
        <v>44.535795937449357</v>
      </c>
      <c r="H18" s="340">
        <f t="shared" si="1"/>
        <v>8.3514531039866426</v>
      </c>
      <c r="I18" s="335"/>
    </row>
    <row r="19" spans="1:9" ht="12" customHeight="1" x14ac:dyDescent="0.2">
      <c r="A19" s="337">
        <v>12</v>
      </c>
      <c r="B19" s="347" t="s">
        <v>12</v>
      </c>
      <c r="C19" s="338">
        <f>'Año 2021'!$K18/VLOOKUP($A19,DATOS,4,0)*100000</f>
        <v>81.953625531840643</v>
      </c>
      <c r="D19" s="338">
        <f>'Año 2021'!$L18/VLOOKUP($A19,DATOS,5,0)*100000</f>
        <v>28.776114323748804</v>
      </c>
      <c r="E19" s="345">
        <f t="shared" si="0"/>
        <v>2.8479740040581043</v>
      </c>
      <c r="F19" s="339">
        <f>('Año 2020'!$E18-'Año 2019'!$E18)/VLOOKUP($A19,DATOS,4,0)*100000</f>
        <v>182.34536269859504</v>
      </c>
      <c r="G19" s="339">
        <f>('Año 2020'!$F18-'Año 2019'!$F18)/VLOOKUP($A19,DATOS,5,0)*100000</f>
        <v>60.554953620410522</v>
      </c>
      <c r="H19" s="340">
        <f t="shared" si="1"/>
        <v>3.0112377567263811</v>
      </c>
      <c r="I19" s="335"/>
    </row>
    <row r="20" spans="1:9" ht="12" customHeight="1" x14ac:dyDescent="0.2">
      <c r="A20" s="337">
        <v>13</v>
      </c>
      <c r="B20" s="347" t="s">
        <v>13</v>
      </c>
      <c r="C20" s="338">
        <f>'Año 2021'!$K19/VLOOKUP($A20,DATOS,4,0)*100000</f>
        <v>88.654849580491657</v>
      </c>
      <c r="D20" s="338">
        <f>'Año 2021'!$L19/VLOOKUP($A20,DATOS,5,0)*100000</f>
        <v>74.007261962580074</v>
      </c>
      <c r="E20" s="345">
        <f t="shared" si="0"/>
        <v>1.1979209503158996</v>
      </c>
      <c r="F20" s="339">
        <f>('Año 2020'!$E19-'Año 2019'!$E19)/VLOOKUP($A20,DATOS,4,0)*100000</f>
        <v>181.58222203233231</v>
      </c>
      <c r="G20" s="339">
        <f>('Año 2020'!$F19-'Año 2019'!$F19)/VLOOKUP($A20,DATOS,5,0)*100000</f>
        <v>138.76361617983764</v>
      </c>
      <c r="H20" s="340">
        <f t="shared" si="1"/>
        <v>1.3085722830760029</v>
      </c>
      <c r="I20" s="335"/>
    </row>
    <row r="21" spans="1:9" ht="12" customHeight="1" x14ac:dyDescent="0.2">
      <c r="A21" s="337">
        <v>14</v>
      </c>
      <c r="B21" s="347" t="s">
        <v>14</v>
      </c>
      <c r="C21" s="338">
        <f>'Año 2021'!$K20/VLOOKUP($A21,DATOS,4,0)*100000</f>
        <v>18.716037304465264</v>
      </c>
      <c r="D21" s="338">
        <f>'Año 2021'!$L20/VLOOKUP($A21,DATOS,5,0)*100000</f>
        <v>10.14116799800116</v>
      </c>
      <c r="E21" s="345">
        <f t="shared" si="0"/>
        <v>1.8455504640248759</v>
      </c>
      <c r="F21" s="339">
        <f>('Año 2020'!$E20-'Año 2019'!$E20)/VLOOKUP($A21,DATOS,4,0)*100000</f>
        <v>31.58331295128513</v>
      </c>
      <c r="G21" s="339">
        <f>('Año 2020'!$F20-'Año 2019'!$F20)/VLOOKUP($A21,DATOS,5,0)*100000</f>
        <v>15.579185620117725</v>
      </c>
      <c r="H21" s="340">
        <f t="shared" si="1"/>
        <v>2.0272762467443064</v>
      </c>
      <c r="I21" s="335"/>
    </row>
    <row r="22" spans="1:9" ht="12" customHeight="1" x14ac:dyDescent="0.2">
      <c r="A22" s="337">
        <v>15</v>
      </c>
      <c r="B22" s="347" t="s">
        <v>15</v>
      </c>
      <c r="C22" s="338">
        <f>'Año 2021'!$K21/VLOOKUP($A22,DATOS,4,0)*100000</f>
        <v>9.5939592246266816</v>
      </c>
      <c r="D22" s="338">
        <f>'Año 2021'!$L21/VLOOKUP($A22,DATOS,5,0)*100000</f>
        <v>3.2644038907030946</v>
      </c>
      <c r="E22" s="345">
        <f t="shared" si="0"/>
        <v>2.9389620726620054</v>
      </c>
      <c r="F22" s="339">
        <f>('Año 2020'!$E21-'Año 2019'!$E21)/VLOOKUP($A22,DATOS,4,0)*100000</f>
        <v>18.197124114782824</v>
      </c>
      <c r="G22" s="339">
        <f>('Año 2020'!$F21-'Año 2019'!$F21)/VLOOKUP($A22,DATOS,5,0)*100000</f>
        <v>8.5982066764054714</v>
      </c>
      <c r="H22" s="340">
        <f t="shared" si="1"/>
        <v>2.1163859860124035</v>
      </c>
      <c r="I22" s="335"/>
    </row>
    <row r="23" spans="1:9" ht="12" customHeight="1" x14ac:dyDescent="0.2">
      <c r="A23" s="337">
        <v>16</v>
      </c>
      <c r="B23" s="347" t="s">
        <v>16</v>
      </c>
      <c r="C23" s="338">
        <f>'Año 2021'!$K22/VLOOKUP($A23,DATOS,4,0)*100000</f>
        <v>11.243805418395425</v>
      </c>
      <c r="D23" s="338">
        <f>'Año 2021'!$L22/VLOOKUP($A23,DATOS,5,0)*100000</f>
        <v>9.1294075257966636</v>
      </c>
      <c r="E23" s="345">
        <f t="shared" si="0"/>
        <v>1.231602969483417</v>
      </c>
      <c r="F23" s="339">
        <f>('Año 2020'!$E22-'Año 2019'!$E22)/VLOOKUP($A23,DATOS,4,0)*100000</f>
        <v>22.804600375949594</v>
      </c>
      <c r="G23" s="339">
        <f>('Año 2020'!$F22-'Año 2019'!$F22)/VLOOKUP($A23,DATOS,5,0)*100000</f>
        <v>15.15481649282246</v>
      </c>
      <c r="H23" s="340">
        <f t="shared" si="1"/>
        <v>1.5047757514418061</v>
      </c>
      <c r="I23" s="335"/>
    </row>
    <row r="24" spans="1:9" ht="12" customHeight="1" x14ac:dyDescent="0.2">
      <c r="A24" s="337">
        <v>17</v>
      </c>
      <c r="B24" s="347" t="s">
        <v>17</v>
      </c>
      <c r="C24" s="338">
        <f>'Año 2021'!$K23/VLOOKUP($A24,DATOS,4,0)*100000</f>
        <v>11.406654171182343</v>
      </c>
      <c r="D24" s="338">
        <f>'Año 2021'!$L23/VLOOKUP($A24,DATOS,5,0)*100000</f>
        <v>8.652805454030517</v>
      </c>
      <c r="E24" s="345">
        <f t="shared" si="0"/>
        <v>1.3182607920381557</v>
      </c>
      <c r="F24" s="339">
        <f>('Año 2020'!$E23-'Año 2019'!$E23)/VLOOKUP($A24,DATOS,4,0)*100000</f>
        <v>21.744748964561619</v>
      </c>
      <c r="G24" s="339">
        <f>('Año 2020'!$F23-'Año 2019'!$F23)/VLOOKUP($A24,DATOS,5,0)*100000</f>
        <v>13.524553062602319</v>
      </c>
      <c r="H24" s="340">
        <f t="shared" si="1"/>
        <v>1.607797970395749</v>
      </c>
      <c r="I24" s="335"/>
    </row>
    <row r="25" spans="1:9" ht="12" customHeight="1" x14ac:dyDescent="0.2">
      <c r="A25" s="337">
        <v>18</v>
      </c>
      <c r="B25" s="348" t="s">
        <v>470</v>
      </c>
      <c r="C25" s="338">
        <f>'Año 2021'!$K24/VLOOKUP($A25,DATOS,4,0)*100000</f>
        <v>460.04953273929863</v>
      </c>
      <c r="D25" s="338">
        <f>'Año 2021'!$L24/VLOOKUP($A25,DATOS,5,0)*100000</f>
        <v>10.376140938306264</v>
      </c>
      <c r="E25" s="345">
        <f t="shared" si="0"/>
        <v>44.337247872270538</v>
      </c>
      <c r="F25" s="339">
        <f>('Año 2020'!$E24-'Año 2019'!$E24)/VLOOKUP($A25,DATOS,4,0)*100000</f>
        <v>1091.0948172734527</v>
      </c>
      <c r="G25" s="339">
        <f>('Año 2020'!$F24-'Año 2019'!$F24)/VLOOKUP($A25,DATOS,5,0)*100000</f>
        <v>33.022942930058981</v>
      </c>
      <c r="H25" s="340">
        <f t="shared" si="1"/>
        <v>33.040508218311722</v>
      </c>
      <c r="I25" s="335"/>
    </row>
    <row r="26" spans="1:9" ht="12" customHeight="1" x14ac:dyDescent="0.2">
      <c r="A26" s="337">
        <v>19</v>
      </c>
      <c r="B26" s="347" t="s">
        <v>19</v>
      </c>
      <c r="C26" s="338">
        <f>'Año 2021'!$K25/VLOOKUP($A26,DATOS,4,0)*100000</f>
        <v>338.72840845461008</v>
      </c>
      <c r="D26" s="338">
        <f>'Año 2021'!$L25/VLOOKUP($A26,DATOS,5,0)*100000</f>
        <v>1467.9578116326406</v>
      </c>
      <c r="E26" s="345">
        <f t="shared" si="0"/>
        <v>0.23074805404515095</v>
      </c>
      <c r="F26" s="339">
        <f>('Año 2020'!$E25-'Año 2019'!$E25)/VLOOKUP($A26,DATOS,4,0)*100000</f>
        <v>15948.28547962264</v>
      </c>
      <c r="G26" s="339">
        <f>('Año 2020'!$F25-'Año 2019'!$F25)/VLOOKUP($A26,DATOS,5,0)*100000</f>
        <v>11059.467270532465</v>
      </c>
      <c r="H26" s="340">
        <f t="shared" si="1"/>
        <v>1.4420482550833391</v>
      </c>
      <c r="I26" s="335"/>
    </row>
    <row r="27" spans="1:9" ht="12" customHeight="1" x14ac:dyDescent="0.2">
      <c r="A27" s="337">
        <v>20</v>
      </c>
      <c r="B27" s="347" t="s">
        <v>20</v>
      </c>
      <c r="C27" s="338">
        <f>'Año 2021'!$K26/VLOOKUP($A27,DATOS,4,0)*100000</f>
        <v>217.30216109791104</v>
      </c>
      <c r="D27" s="338">
        <f>'Año 2021'!$L26/VLOOKUP($A27,DATOS,5,0)*100000</f>
        <v>3.0027249729129184</v>
      </c>
      <c r="E27" s="345">
        <f t="shared" si="0"/>
        <v>72.368319795571566</v>
      </c>
      <c r="F27" s="339">
        <f>('Año 2020'!$E26-'Año 2019'!$E26)/VLOOKUP($A27,DATOS,4,0)*100000</f>
        <v>1830.95683329795</v>
      </c>
      <c r="G27" s="339">
        <f>('Año 2020'!$F26-'Año 2019'!$F26)/VLOOKUP($A27,DATOS,5,0)*100000</f>
        <v>36.282926756031102</v>
      </c>
      <c r="H27" s="340">
        <f t="shared" si="1"/>
        <v>50.46331696473743</v>
      </c>
      <c r="I27" s="335"/>
    </row>
    <row r="28" spans="1:9" ht="12" customHeight="1" x14ac:dyDescent="0.2">
      <c r="A28" s="337">
        <v>21</v>
      </c>
      <c r="B28" s="347" t="s">
        <v>21</v>
      </c>
      <c r="C28" s="338">
        <f>'Año 2021'!$K27/VLOOKUP($A28,DATOS,4,0)*100000</f>
        <v>684.16468845630095</v>
      </c>
      <c r="D28" s="338">
        <f>'Año 2021'!$L27/VLOOKUP($A28,DATOS,5,0)*100000</f>
        <v>315.39112316686862</v>
      </c>
      <c r="E28" s="345">
        <f t="shared" si="0"/>
        <v>2.1692579093112898</v>
      </c>
      <c r="F28" s="339">
        <f>('Año 2020'!$E27-'Año 2019'!$E27)/VLOOKUP($A28,DATOS,4,0)*100000</f>
        <v>1232.67446077931</v>
      </c>
      <c r="G28" s="339">
        <f>('Año 2020'!$F27-'Año 2019'!$F27)/VLOOKUP($A28,DATOS,5,0)*100000</f>
        <v>654.41385786785418</v>
      </c>
      <c r="H28" s="340">
        <f t="shared" si="1"/>
        <v>1.883631353399952</v>
      </c>
      <c r="I28" s="335"/>
    </row>
    <row r="29" spans="1:9" ht="12" customHeight="1" x14ac:dyDescent="0.2">
      <c r="A29" s="337">
        <v>22</v>
      </c>
      <c r="B29" s="347" t="s">
        <v>22</v>
      </c>
      <c r="C29" s="338">
        <f>'Año 2021'!$K28/VLOOKUP($A29,DATOS,4,0)*100000</f>
        <v>41.650272410505082</v>
      </c>
      <c r="D29" s="338">
        <f>'Año 2021'!$L28/VLOOKUP($A29,DATOS,5,0)*100000</f>
        <v>26.014300516611673</v>
      </c>
      <c r="E29" s="345">
        <f t="shared" si="0"/>
        <v>1.6010529433189609</v>
      </c>
      <c r="F29" s="339">
        <f>('Año 2020'!$E28-'Año 2019'!$E28)/VLOOKUP($A29,DATOS,4,0)*100000</f>
        <v>86.313543250706289</v>
      </c>
      <c r="G29" s="339">
        <f>('Año 2020'!$F28-'Año 2019'!$F28)/VLOOKUP($A29,DATOS,5,0)*100000</f>
        <v>52.028601033223346</v>
      </c>
      <c r="H29" s="340">
        <f t="shared" si="1"/>
        <v>1.6589633689283703</v>
      </c>
      <c r="I29" s="335"/>
    </row>
    <row r="30" spans="1:9" ht="12" customHeight="1" x14ac:dyDescent="0.2">
      <c r="A30" s="337">
        <v>23</v>
      </c>
      <c r="B30" s="347" t="s">
        <v>23</v>
      </c>
      <c r="C30" s="338">
        <f>'Año 2021'!$K29/VLOOKUP($A30,DATOS,4,0)*100000</f>
        <v>14163.333438316902</v>
      </c>
      <c r="D30" s="338">
        <f>'Año 2021'!$L29/VLOOKUP($A30,DATOS,5,0)*100000</f>
        <v>10326.642875002841</v>
      </c>
      <c r="E30" s="345">
        <f t="shared" si="0"/>
        <v>1.3715331894164109</v>
      </c>
      <c r="F30" s="339">
        <f>('Año 2020'!$E29-'Año 2019'!$E29)/VLOOKUP($A30,DATOS,4,0)*100000</f>
        <v>45146.084637754189</v>
      </c>
      <c r="G30" s="339">
        <f>('Año 2020'!$F29-'Año 2019'!$F29)/VLOOKUP($A30,DATOS,5,0)*100000</f>
        <v>23924.260677835111</v>
      </c>
      <c r="H30" s="340">
        <f t="shared" si="1"/>
        <v>1.8870419966448646</v>
      </c>
      <c r="I30" s="335"/>
    </row>
    <row r="31" spans="1:9" ht="12" customHeight="1" x14ac:dyDescent="0.2">
      <c r="A31" s="337">
        <v>24</v>
      </c>
      <c r="B31" s="349" t="s">
        <v>489</v>
      </c>
      <c r="C31" s="338">
        <f>'Año 2021'!$K30/VLOOKUP($A31,DATOS,4,0)*100000</f>
        <v>3151.5196829788033</v>
      </c>
      <c r="D31" s="338">
        <f>'Año 2021'!$L30/VLOOKUP($A31,DATOS,5,0)*100000</f>
        <v>531.92719535604431</v>
      </c>
      <c r="E31" s="345">
        <f t="shared" si="0"/>
        <v>5.9247199814052385</v>
      </c>
      <c r="F31" s="339">
        <f>('Año 2020'!$E30-'Año 2019'!$E30)/VLOOKUP($A31,DATOS,4,0)*100000</f>
        <v>7424.5766196867162</v>
      </c>
      <c r="G31" s="339">
        <f>('Año 2020'!$F30-'Año 2019'!$F30)/VLOOKUP($A31,DATOS,5,0)*100000</f>
        <v>1334.4434422627719</v>
      </c>
      <c r="H31" s="340">
        <f t="shared" si="1"/>
        <v>5.5638001465967752</v>
      </c>
      <c r="I31" s="335"/>
    </row>
    <row r="32" spans="1:9" ht="12" customHeight="1" x14ac:dyDescent="0.2">
      <c r="A32" s="337">
        <v>25</v>
      </c>
      <c r="B32" s="349" t="s">
        <v>25</v>
      </c>
      <c r="C32" s="338">
        <f>'Año 2021'!$K31/VLOOKUP($A32,DATOS,4,0)*100000</f>
        <v>24.324928925598297</v>
      </c>
      <c r="D32" s="338">
        <f>'Año 2021'!$L31/VLOOKUP($A32,DATOS,5,0)*100000</f>
        <v>12.033943719681098</v>
      </c>
      <c r="E32" s="345">
        <f t="shared" si="0"/>
        <v>2.0213597048668026</v>
      </c>
      <c r="F32" s="339">
        <f>('Año 2020'!$E31-'Año 2019'!$E31)/VLOOKUP($A32,DATOS,4,0)*100000</f>
        <v>48.119921899603199</v>
      </c>
      <c r="G32" s="339">
        <f>('Año 2020'!$F31-'Año 2019'!$F31)/VLOOKUP($A32,DATOS,5,0)*100000</f>
        <v>21.268450380705261</v>
      </c>
      <c r="H32" s="340">
        <f t="shared" si="1"/>
        <v>2.2625024878755435</v>
      </c>
      <c r="I32" s="335"/>
    </row>
    <row r="33" spans="1:9" ht="12" customHeight="1" x14ac:dyDescent="0.2">
      <c r="A33" s="337">
        <v>26</v>
      </c>
      <c r="B33" s="349" t="s">
        <v>150</v>
      </c>
      <c r="C33" s="338">
        <f>'Año 2021'!$K32/VLOOKUP($A33,DATOS,4,0)*100000</f>
        <v>348.74580926056353</v>
      </c>
      <c r="D33" s="338">
        <f>'Año 2021'!$L32/VLOOKUP($A33,DATOS,5,0)*100000</f>
        <v>171.44381808789049</v>
      </c>
      <c r="E33" s="345">
        <f t="shared" si="0"/>
        <v>2.0341696373197857</v>
      </c>
      <c r="F33" s="339">
        <f>('Año 2020'!$E32-'Año 2019'!$E32)/VLOOKUP($A33,DATOS,4,0)*100000</f>
        <v>667.21476066637695</v>
      </c>
      <c r="G33" s="339">
        <f>('Año 2020'!$F32-'Año 2019'!$F32)/VLOOKUP($A33,DATOS,5,0)*100000</f>
        <v>289.66625224949047</v>
      </c>
      <c r="H33" s="340">
        <f t="shared" si="1"/>
        <v>2.303391421972425</v>
      </c>
      <c r="I33" s="335"/>
    </row>
    <row r="34" spans="1:9" ht="12" customHeight="1" x14ac:dyDescent="0.2">
      <c r="A34" s="337">
        <v>27</v>
      </c>
      <c r="B34" s="349" t="s">
        <v>27</v>
      </c>
      <c r="C34" s="338">
        <f>'Año 2021'!$K33/VLOOKUP($A34,DATOS,4,0)*100000</f>
        <v>49.714152345792805</v>
      </c>
      <c r="D34" s="338">
        <f>'Año 2021'!$L33/VLOOKUP($A34,DATOS,5,0)*100000</f>
        <v>2.594035234576566</v>
      </c>
      <c r="E34" s="345">
        <f t="shared" si="0"/>
        <v>19.164794557583498</v>
      </c>
      <c r="F34" s="339">
        <f>('Año 2020'!$E33-'Año 2019'!$E33)/VLOOKUP($A34,DATOS,4,0)*100000</f>
        <v>91.236807869977085</v>
      </c>
      <c r="G34" s="339">
        <f>('Año 2020'!$F33-'Año 2019'!$F33)/VLOOKUP($A34,DATOS,5,0)*100000</f>
        <v>5.1880704691531321</v>
      </c>
      <c r="H34" s="340">
        <f t="shared" si="1"/>
        <v>17.585884465611358</v>
      </c>
      <c r="I34" s="335"/>
    </row>
    <row r="35" spans="1:9" ht="12" customHeight="1" x14ac:dyDescent="0.2">
      <c r="A35" s="337">
        <v>28</v>
      </c>
      <c r="B35" s="349" t="s">
        <v>28</v>
      </c>
      <c r="C35" s="338">
        <f>'Año 2021'!$K34/VLOOKUP($A35,DATOS,4,0)*100000</f>
        <v>43.408920421267908</v>
      </c>
      <c r="D35" s="338">
        <f>'Año 2021'!$L34/VLOOKUP($A35,DATOS,5,0)*100000</f>
        <v>25.501478355392013</v>
      </c>
      <c r="E35" s="345">
        <f t="shared" si="0"/>
        <v>1.7022119194940539</v>
      </c>
      <c r="F35" s="339">
        <f>('Año 2020'!$E34-'Año 2019'!$E34)/VLOOKUP($A35,DATOS,4,0)*100000</f>
        <v>85.363418251101592</v>
      </c>
      <c r="G35" s="339">
        <f>('Año 2020'!$F34-'Año 2019'!$F34)/VLOOKUP($A35,DATOS,5,0)*100000</f>
        <v>40.108530396666673</v>
      </c>
      <c r="H35" s="340">
        <f t="shared" si="1"/>
        <v>2.128310795904802</v>
      </c>
      <c r="I35" s="335"/>
    </row>
    <row r="36" spans="1:9" ht="12" customHeight="1" x14ac:dyDescent="0.2">
      <c r="A36" s="337">
        <v>29</v>
      </c>
      <c r="B36" s="349" t="s">
        <v>29</v>
      </c>
      <c r="C36" s="338">
        <f>'Año 2021'!$K35/VLOOKUP($A36,DATOS,4,0)*100000</f>
        <v>4367.3895530939099</v>
      </c>
      <c r="D36" s="338">
        <f>'Año 2021'!$L35/VLOOKUP($A36,DATOS,5,0)*100000</f>
        <v>603.79794663657265</v>
      </c>
      <c r="E36" s="345">
        <f t="shared" si="0"/>
        <v>7.2331970941972275</v>
      </c>
      <c r="F36" s="339">
        <f>('Año 2020'!$E35-'Año 2019'!$E35)/VLOOKUP($A36,DATOS,4,0)*100000</f>
        <v>10082.157200896894</v>
      </c>
      <c r="G36" s="339">
        <f>('Año 2020'!$F35-'Año 2019'!$F35)/VLOOKUP($A36,DATOS,5,0)*100000</f>
        <v>1232.618601380753</v>
      </c>
      <c r="H36" s="340">
        <f t="shared" si="1"/>
        <v>8.1794621544759085</v>
      </c>
      <c r="I36" s="335"/>
    </row>
    <row r="37" spans="1:9" ht="12" customHeight="1" x14ac:dyDescent="0.2">
      <c r="A37" s="337">
        <v>30</v>
      </c>
      <c r="B37" s="349" t="s">
        <v>30</v>
      </c>
      <c r="C37" s="338">
        <f>'Año 2021'!$K36/VLOOKUP($A37,DATOS,4,0)*100000</f>
        <v>219.17630206287134</v>
      </c>
      <c r="D37" s="338">
        <f>'Año 2021'!$L36/VLOOKUP($A37,DATOS,5,0)*100000</f>
        <v>85.633545514229439</v>
      </c>
      <c r="E37" s="345">
        <f t="shared" si="0"/>
        <v>2.5594677967228572</v>
      </c>
      <c r="F37" s="339">
        <f>('Año 2020'!$E36-'Año 2019'!$E36)/VLOOKUP($A37,DATOS,4,0)*100000</f>
        <v>483.15492991798078</v>
      </c>
      <c r="G37" s="339">
        <f>('Año 2020'!$F36-'Año 2019'!$F36)/VLOOKUP($A37,DATOS,5,0)*100000</f>
        <v>127.18167315261483</v>
      </c>
      <c r="H37" s="340">
        <f t="shared" si="1"/>
        <v>3.7989351605573463</v>
      </c>
      <c r="I37" s="335"/>
    </row>
    <row r="38" spans="1:9" ht="12" customHeight="1" x14ac:dyDescent="0.2">
      <c r="A38" s="337">
        <v>31</v>
      </c>
      <c r="B38" s="349" t="s">
        <v>31</v>
      </c>
      <c r="C38" s="338">
        <f>'Año 2021'!$K37/VLOOKUP($A38,DATOS,4,0)*100000</f>
        <v>62.685185217488076</v>
      </c>
      <c r="D38" s="338">
        <f>'Año 2021'!$L37/VLOOKUP($A38,DATOS,5,0)*100000</f>
        <v>7.1117370476031692</v>
      </c>
      <c r="E38" s="345">
        <f t="shared" si="0"/>
        <v>8.8143283135889465</v>
      </c>
      <c r="F38" s="339">
        <f>('Año 2020'!$E37-'Año 2019'!$E37)/VLOOKUP($A38,DATOS,4,0)*100000</f>
        <v>130.58250682828242</v>
      </c>
      <c r="G38" s="339">
        <f>('Año 2020'!$F37-'Año 2019'!$F37)/VLOOKUP($A38,DATOS,5,0)*100000</f>
        <v>12.970176172882832</v>
      </c>
      <c r="H38" s="340">
        <f t="shared" si="1"/>
        <v>10.067905407583861</v>
      </c>
      <c r="I38" s="335"/>
    </row>
    <row r="39" spans="1:9" ht="12" customHeight="1" x14ac:dyDescent="0.2">
      <c r="A39" s="337">
        <v>32</v>
      </c>
      <c r="B39" s="349" t="s">
        <v>32</v>
      </c>
      <c r="C39" s="338">
        <f>'Año 2021'!$K38/VLOOKUP($A39,DATOS,4,0)*100000</f>
        <v>7.9403095255455733</v>
      </c>
      <c r="D39" s="338">
        <f>'Año 2021'!$L38/VLOOKUP($A39,DATOS,5,0)*100000</f>
        <v>2.0985453583091322</v>
      </c>
      <c r="E39" s="345">
        <f t="shared" si="0"/>
        <v>3.7837207063960459</v>
      </c>
      <c r="F39" s="339">
        <f>('Año 2020'!$E38-'Año 2019'!$E38)/VLOOKUP($A39,DATOS,4,0)*100000</f>
        <v>16.578361540154905</v>
      </c>
      <c r="G39" s="339">
        <f>('Año 2020'!$F38-'Año 2019'!$F38)/VLOOKUP($A39,DATOS,5,0)*100000</f>
        <v>6.0041714418289054</v>
      </c>
      <c r="H39" s="340">
        <f t="shared" si="1"/>
        <v>2.7611406004597763</v>
      </c>
      <c r="I39" s="335"/>
    </row>
    <row r="40" spans="1:9" ht="12" customHeight="1" x14ac:dyDescent="0.2">
      <c r="A40" s="337">
        <v>33</v>
      </c>
      <c r="B40" s="349" t="s">
        <v>33</v>
      </c>
      <c r="C40" s="338">
        <f>'Año 2021'!$K39/VLOOKUP($A40,DATOS,4,0)*100000</f>
        <v>3.8939096874528123</v>
      </c>
      <c r="D40" s="338">
        <f>'Año 2021'!$L39/VLOOKUP($A40,DATOS,5,0)*100000</f>
        <v>0.72770282169194789</v>
      </c>
      <c r="E40" s="345">
        <f t="shared" si="0"/>
        <v>5.3509613696416132</v>
      </c>
      <c r="F40" s="339">
        <f>('Año 2020'!$E39-'Año 2019'!$E39)/VLOOKUP($A40,DATOS,4,0)*100000</f>
        <v>9.6753252157701546</v>
      </c>
      <c r="G40" s="339">
        <f>('Año 2020'!$F39-'Año 2019'!$F39)/VLOOKUP($A40,DATOS,5,0)*100000</f>
        <v>1.6494597291684152</v>
      </c>
      <c r="H40" s="340">
        <f t="shared" si="1"/>
        <v>5.8657541282611527</v>
      </c>
      <c r="I40" s="335"/>
    </row>
    <row r="41" spans="1:9" ht="12" customHeight="1" x14ac:dyDescent="0.2">
      <c r="A41" s="337">
        <v>34</v>
      </c>
      <c r="B41" s="349" t="s">
        <v>34</v>
      </c>
      <c r="C41" s="338">
        <f>'Año 2021'!$K40/VLOOKUP($A41,DATOS,4,0)*100000</f>
        <v>174.88755150043548</v>
      </c>
      <c r="D41" s="338">
        <f>'Año 2021'!$L40/VLOOKUP($A41,DATOS,5,0)*100000</f>
        <v>253.36723197117087</v>
      </c>
      <c r="E41" s="345">
        <f t="shared" si="0"/>
        <v>0.69025323495792412</v>
      </c>
      <c r="F41" s="339">
        <f>('Año 2020'!$E40-'Año 2019'!$E40)/VLOOKUP($A41,DATOS,4,0)*100000</f>
        <v>367.93192494890678</v>
      </c>
      <c r="G41" s="339">
        <f>('Año 2020'!$F40-'Año 2019'!$F40)/VLOOKUP($A41,DATOS,5,0)*100000</f>
        <v>643.54331656216038</v>
      </c>
      <c r="H41" s="340">
        <f t="shared" si="1"/>
        <v>0.57172829781593715</v>
      </c>
      <c r="I41" s="335"/>
    </row>
    <row r="42" spans="1:9" ht="12" customHeight="1" x14ac:dyDescent="0.2">
      <c r="A42" s="337">
        <v>35</v>
      </c>
      <c r="B42" s="349" t="s">
        <v>35</v>
      </c>
      <c r="C42" s="338">
        <f>'Año 2021'!$K41/VLOOKUP($A42,DATOS,4,0)*100000</f>
        <v>97.12480842558827</v>
      </c>
      <c r="D42" s="338">
        <f>'Año 2021'!$L41/VLOOKUP($A42,DATOS,5,0)*100000</f>
        <v>70.053524968211505</v>
      </c>
      <c r="E42" s="345">
        <f t="shared" si="0"/>
        <v>1.3864371346004505</v>
      </c>
      <c r="F42" s="339">
        <f>('Año 2020'!$E41-'Año 2019'!$E41)/VLOOKUP($A42,DATOS,4,0)*100000</f>
        <v>202.82513551400203</v>
      </c>
      <c r="G42" s="339">
        <f>('Año 2020'!$F41-'Año 2019'!$F41)/VLOOKUP($A42,DATOS,5,0)*100000</f>
        <v>114.58893765575871</v>
      </c>
      <c r="H42" s="340">
        <f t="shared" si="1"/>
        <v>1.7700237009205659</v>
      </c>
      <c r="I42" s="335"/>
    </row>
    <row r="43" spans="1:9" ht="12" customHeight="1" x14ac:dyDescent="0.2">
      <c r="A43" s="337">
        <v>36</v>
      </c>
      <c r="B43" s="349" t="s">
        <v>36</v>
      </c>
      <c r="C43" s="338">
        <f>'Año 2021'!$K42/VLOOKUP($A43,DATOS,4,0)*100000</f>
        <v>1434.3338577822501</v>
      </c>
      <c r="D43" s="338">
        <f>'Año 2021'!$L42/VLOOKUP($A43,DATOS,5,0)*100000</f>
        <v>46.542237080150237</v>
      </c>
      <c r="E43" s="345">
        <f t="shared" si="0"/>
        <v>30.817896770028231</v>
      </c>
      <c r="F43" s="339">
        <f>('Año 2020'!$E42-'Año 2019'!$E42)/VLOOKUP($A43,DATOS,4,0)*100000</f>
        <v>3187.6412304095061</v>
      </c>
      <c r="G43" s="339">
        <f>('Año 2020'!$F42-'Año 2019'!$F42)/VLOOKUP($A43,DATOS,5,0)*100000</f>
        <v>109.09900734916937</v>
      </c>
      <c r="H43" s="340">
        <f t="shared" si="1"/>
        <v>29.217875651311097</v>
      </c>
      <c r="I43" s="335"/>
    </row>
    <row r="44" spans="1:9" ht="12" customHeight="1" x14ac:dyDescent="0.2">
      <c r="A44" s="337">
        <v>37</v>
      </c>
      <c r="B44" s="349" t="s">
        <v>37</v>
      </c>
      <c r="C44" s="338">
        <f>'Año 2021'!$K43/VLOOKUP($A44,DATOS,4,0)*100000</f>
        <v>120.16514889245558</v>
      </c>
      <c r="D44" s="338">
        <f>'Año 2021'!$L43/VLOOKUP($A44,DATOS,5,0)*100000</f>
        <v>22.831772374500691</v>
      </c>
      <c r="E44" s="345">
        <f t="shared" si="0"/>
        <v>5.2630670506622668</v>
      </c>
      <c r="F44" s="339">
        <f>('Año 2020'!$E43-'Año 2019'!$E43)/VLOOKUP($A44,DATOS,4,0)*100000</f>
        <v>267.09640707768557</v>
      </c>
      <c r="G44" s="339">
        <f>('Año 2020'!$F43-'Año 2019'!$F43)/VLOOKUP($A44,DATOS,5,0)*100000</f>
        <v>52.207683327679923</v>
      </c>
      <c r="H44" s="340">
        <f t="shared" si="1"/>
        <v>5.1160363772754129</v>
      </c>
      <c r="I44" s="335"/>
    </row>
    <row r="45" spans="1:9" ht="12" customHeight="1" x14ac:dyDescent="0.2">
      <c r="A45" s="337">
        <v>38</v>
      </c>
      <c r="B45" s="349" t="s">
        <v>38</v>
      </c>
      <c r="C45" s="338">
        <f>'Año 2021'!$K44/VLOOKUP($A45,DATOS,4,0)*100000</f>
        <v>33.554436299076151</v>
      </c>
      <c r="D45" s="338">
        <f>'Año 2021'!$L44/VLOOKUP($A45,DATOS,5,0)*100000</f>
        <v>11.367120690841132</v>
      </c>
      <c r="E45" s="345">
        <f t="shared" si="0"/>
        <v>2.951885284908788</v>
      </c>
      <c r="F45" s="339">
        <f>('Año 2020'!$E44-'Año 2019'!$E44)/VLOOKUP($A45,DATOS,4,0)*100000</f>
        <v>99.309688468444762</v>
      </c>
      <c r="G45" s="339">
        <f>('Año 2020'!$F44-'Año 2019'!$F44)/VLOOKUP($A45,DATOS,5,0)*100000</f>
        <v>29.467074406257396</v>
      </c>
      <c r="H45" s="340">
        <f t="shared" si="1"/>
        <v>3.3701916620319845</v>
      </c>
      <c r="I45" s="335"/>
    </row>
    <row r="46" spans="1:9" ht="12" customHeight="1" x14ac:dyDescent="0.2">
      <c r="A46" s="337">
        <v>39</v>
      </c>
      <c r="B46" s="349" t="s">
        <v>39</v>
      </c>
      <c r="C46" s="338">
        <f>'Año 2021'!$K45/VLOOKUP($A46,DATOS,4,0)*100000</f>
        <v>82.556156973673481</v>
      </c>
      <c r="D46" s="338">
        <f>'Año 2021'!$L45/VLOOKUP($A46,DATOS,5,0)*100000</f>
        <v>83.627892621197987</v>
      </c>
      <c r="E46" s="345">
        <f t="shared" si="0"/>
        <v>0.98718447142535259</v>
      </c>
      <c r="F46" s="339">
        <f>('Año 2020'!$E45-'Año 2019'!$E45)/VLOOKUP($A46,DATOS,4,0)*100000</f>
        <v>793.58833934160668</v>
      </c>
      <c r="G46" s="339">
        <f>('Año 2020'!$F45-'Año 2019'!$F45)/VLOOKUP($A46,DATOS,5,0)*100000</f>
        <v>998.83156107849118</v>
      </c>
      <c r="H46" s="340">
        <f t="shared" si="1"/>
        <v>0.7945166835584645</v>
      </c>
      <c r="I46" s="335"/>
    </row>
    <row r="47" spans="1:9" ht="12" customHeight="1" x14ac:dyDescent="0.2">
      <c r="A47" s="337">
        <v>40</v>
      </c>
      <c r="B47" s="349" t="s">
        <v>40</v>
      </c>
      <c r="C47" s="338">
        <f>'Año 2021'!$K46/VLOOKUP($A47,DATOS,4,0)*100000</f>
        <v>601.89165950128972</v>
      </c>
      <c r="D47" s="338">
        <f>'Año 2021'!$L46/VLOOKUP($A47,DATOS,5,0)*100000</f>
        <v>233.58542056939336</v>
      </c>
      <c r="E47" s="345">
        <f t="shared" si="0"/>
        <v>2.5767518282352739</v>
      </c>
      <c r="F47" s="339">
        <f>('Año 2020'!$E46-'Año 2019'!$E46)/VLOOKUP($A47,DATOS,4,0)*100000</f>
        <v>1227.282194794999</v>
      </c>
      <c r="G47" s="339">
        <f>('Año 2020'!$F46-'Año 2019'!$F46)/VLOOKUP($A47,DATOS,5,0)*100000</f>
        <v>582.80718795531811</v>
      </c>
      <c r="H47" s="340">
        <f t="shared" si="1"/>
        <v>2.1058116992357525</v>
      </c>
      <c r="I47" s="335"/>
    </row>
    <row r="48" spans="1:9" ht="12" customHeight="1" x14ac:dyDescent="0.2">
      <c r="A48" s="337">
        <v>41</v>
      </c>
      <c r="B48" s="349" t="s">
        <v>41</v>
      </c>
      <c r="C48" s="338">
        <f>'Año 2021'!$K47/VLOOKUP($A48,DATOS,4,0)*100000</f>
        <v>658.85703266830342</v>
      </c>
      <c r="D48" s="338">
        <f>'Año 2021'!$L47/VLOOKUP($A48,DATOS,5,0)*100000</f>
        <v>129.36109852046366</v>
      </c>
      <c r="E48" s="345">
        <f t="shared" si="0"/>
        <v>5.0931620108658766</v>
      </c>
      <c r="F48" s="339">
        <f>('Año 2020'!$E47-'Año 2019'!$E47)/VLOOKUP($A48,DATOS,4,0)*100000</f>
        <v>1658.0480853345375</v>
      </c>
      <c r="G48" s="339">
        <f>('Año 2020'!$F47-'Año 2019'!$F47)/VLOOKUP($A48,DATOS,5,0)*100000</f>
        <v>353.6203002026574</v>
      </c>
      <c r="H48" s="340">
        <f t="shared" si="1"/>
        <v>4.6887808318253263</v>
      </c>
      <c r="I48" s="335"/>
    </row>
    <row r="49" spans="1:9" ht="12" customHeight="1" x14ac:dyDescent="0.2">
      <c r="A49" s="337">
        <v>42</v>
      </c>
      <c r="B49" s="349" t="s">
        <v>42</v>
      </c>
      <c r="C49" s="338">
        <f>'Año 2021'!$K48/VLOOKUP($A49,DATOS,4,0)*100000</f>
        <v>3.4747575955375183</v>
      </c>
      <c r="D49" s="338">
        <f>'Año 2021'!$L48/VLOOKUP($A49,DATOS,5,0)*100000</f>
        <v>0.81610097267577364</v>
      </c>
      <c r="E49" s="345">
        <f t="shared" si="0"/>
        <v>4.2577545081765198</v>
      </c>
      <c r="F49" s="339">
        <f>('Año 2020'!$E48-'Año 2019'!$E48)/VLOOKUP($A49,DATOS,4,0)*100000</f>
        <v>9.4404558770326545</v>
      </c>
      <c r="G49" s="339">
        <f>('Año 2020'!$F48-'Año 2019'!$F48)/VLOOKUP($A49,DATOS,5,0)*100000</f>
        <v>2.3608635280977732</v>
      </c>
      <c r="H49" s="340">
        <f t="shared" si="1"/>
        <v>3.9987300259744982</v>
      </c>
      <c r="I49" s="335"/>
    </row>
    <row r="50" spans="1:9" ht="12" customHeight="1" x14ac:dyDescent="0.2">
      <c r="A50" s="337">
        <v>43</v>
      </c>
      <c r="B50" s="349" t="s">
        <v>149</v>
      </c>
      <c r="C50" s="338">
        <f>'Año 2021'!$K49/VLOOKUP($A50,DATOS,4,0)*100000</f>
        <v>8.0446014946800073</v>
      </c>
      <c r="D50" s="338">
        <f>'Año 2021'!$L49/VLOOKUP($A50,DATOS,5,0)*100000</f>
        <v>9.3072193118983719</v>
      </c>
      <c r="E50" s="345">
        <f t="shared" si="0"/>
        <v>0.86433995214830373</v>
      </c>
      <c r="F50" s="339">
        <f>('Año 2020'!$E49-'Año 2019'!$E49)/VLOOKUP($A50,DATOS,4,0)*100000</f>
        <v>13.839147063742171</v>
      </c>
      <c r="G50" s="339">
        <f>('Año 2020'!$F49-'Año 2019'!$F49)/VLOOKUP($A50,DATOS,5,0)*100000</f>
        <v>13.233702459105498</v>
      </c>
      <c r="H50" s="340">
        <f t="shared" si="1"/>
        <v>1.0457502053191543</v>
      </c>
      <c r="I50" s="335"/>
    </row>
    <row r="51" spans="1:9" ht="12" customHeight="1" x14ac:dyDescent="0.2">
      <c r="A51" s="337">
        <v>44</v>
      </c>
      <c r="B51" s="349" t="s">
        <v>152</v>
      </c>
      <c r="C51" s="338">
        <f>'Año 2021'!$K50/VLOOKUP($A51,DATOS,4,0)*100000</f>
        <v>7.3681606845132919</v>
      </c>
      <c r="D51" s="338">
        <f>'Año 2021'!$L50/VLOOKUP($A51,DATOS,5,0)*100000</f>
        <v>16.584337623304112</v>
      </c>
      <c r="E51" s="345">
        <f t="shared" si="0"/>
        <v>0.44428429111088774</v>
      </c>
      <c r="F51" s="339">
        <f>('Año 2020'!$E50-'Año 2019'!$E50)/VLOOKUP($A51,DATOS,4,0)*100000</f>
        <v>14.840982742386148</v>
      </c>
      <c r="G51" s="339">
        <f>('Año 2020'!$F50-'Año 2019'!$F50)/VLOOKUP($A51,DATOS,5,0)*100000</f>
        <v>29.350488553018</v>
      </c>
      <c r="H51" s="340">
        <f t="shared" si="1"/>
        <v>0.50564687247293216</v>
      </c>
      <c r="I51" s="335"/>
    </row>
    <row r="52" spans="1:9" ht="12" customHeight="1" x14ac:dyDescent="0.2">
      <c r="A52" s="337">
        <v>45</v>
      </c>
      <c r="B52" s="349" t="s">
        <v>43</v>
      </c>
      <c r="C52" s="338">
        <f>'Año 2021'!$K51/VLOOKUP($A52,DATOS,4,0)*100000</f>
        <v>6.4634811145161191</v>
      </c>
      <c r="D52" s="338">
        <f>'Año 2021'!$L51/VLOOKUP($A52,DATOS,5,0)*100000</f>
        <v>2.4722301297230049</v>
      </c>
      <c r="E52" s="345">
        <f t="shared" si="0"/>
        <v>2.6144334367611255</v>
      </c>
      <c r="F52" s="339">
        <f>('Año 2020'!$E51-'Año 2019'!$E51)/VLOOKUP($A52,DATOS,4,0)*100000</f>
        <v>10.407594590309557</v>
      </c>
      <c r="G52" s="339">
        <f>('Año 2020'!$F51-'Año 2019'!$F51)/VLOOKUP($A52,DATOS,5,0)*100000</f>
        <v>6.5804949041156444</v>
      </c>
      <c r="H52" s="340">
        <f t="shared" si="1"/>
        <v>1.5815823493458412</v>
      </c>
      <c r="I52" s="335"/>
    </row>
    <row r="53" spans="1:9" ht="12" customHeight="1" x14ac:dyDescent="0.2">
      <c r="A53" s="337">
        <v>46</v>
      </c>
      <c r="B53" s="349" t="s">
        <v>44</v>
      </c>
      <c r="C53" s="338">
        <f>'Año 2021'!$K52/VLOOKUP($A53,DATOS,4,0)*100000</f>
        <v>885.21891845029995</v>
      </c>
      <c r="D53" s="338">
        <f>'Año 2021'!$L52/VLOOKUP($A53,DATOS,5,0)*100000</f>
        <v>11.571145934010074</v>
      </c>
      <c r="E53" s="345">
        <f t="shared" si="0"/>
        <v>76.502268962700754</v>
      </c>
      <c r="F53" s="339">
        <f>('Año 2020'!$E52-'Año 2019'!$E52)/VLOOKUP($A53,DATOS,4,0)*100000</f>
        <v>1864.4725921517229</v>
      </c>
      <c r="G53" s="339">
        <f>('Año 2020'!$F52-'Año 2019'!$F52)/VLOOKUP($A53,DATOS,5,0)*100000</f>
        <v>50.481674452658559</v>
      </c>
      <c r="H53" s="340">
        <f t="shared" si="1"/>
        <v>36.933651911649946</v>
      </c>
      <c r="I53" s="335"/>
    </row>
    <row r="54" spans="1:9" ht="12" customHeight="1" x14ac:dyDescent="0.2">
      <c r="A54" s="337">
        <v>47</v>
      </c>
      <c r="B54" s="349" t="s">
        <v>45</v>
      </c>
      <c r="C54" s="338">
        <f>'Año 2021'!$K53/VLOOKUP($A54,DATOS,4,0)*100000</f>
        <v>6054.4532118370807</v>
      </c>
      <c r="D54" s="338">
        <f>'Año 2021'!$L53/VLOOKUP($A54,DATOS,5,0)*100000</f>
        <v>5476.6734279918865</v>
      </c>
      <c r="E54" s="345">
        <f t="shared" si="0"/>
        <v>1.1054983086798817</v>
      </c>
      <c r="F54" s="339">
        <f>('Año 2020'!$E53-'Año 2019'!$E53)/VLOOKUP($A54,DATOS,4,0)*100000</f>
        <v>18762.587077817032</v>
      </c>
      <c r="G54" s="339">
        <f>('Año 2020'!$F53-'Año 2019'!$F53)/VLOOKUP($A54,DATOS,5,0)*100000</f>
        <v>10174.587076209795</v>
      </c>
      <c r="H54" s="340">
        <f t="shared" si="1"/>
        <v>1.8440637381430138</v>
      </c>
      <c r="I54" s="335"/>
    </row>
    <row r="55" spans="1:9" ht="12" customHeight="1" x14ac:dyDescent="0.2">
      <c r="A55" s="337">
        <v>48</v>
      </c>
      <c r="B55" s="349" t="s">
        <v>46</v>
      </c>
      <c r="C55" s="338">
        <f>'Año 2021'!$K54/VLOOKUP($A55,DATOS,4,0)*100000</f>
        <v>6.5587793971993316</v>
      </c>
      <c r="D55" s="338">
        <f>'Año 2021'!$L54/VLOOKUP($A55,DATOS,5,0)*100000</f>
        <v>1.2532979223235095</v>
      </c>
      <c r="E55" s="345">
        <f t="shared" si="0"/>
        <v>5.2332165244795936</v>
      </c>
      <c r="F55" s="339">
        <f>('Año 2020'!$E54-'Año 2019'!$E54)/VLOOKUP($A55,DATOS,4,0)*100000</f>
        <v>14.834005317495508</v>
      </c>
      <c r="G55" s="339">
        <f>('Año 2020'!$F54-'Año 2019'!$F54)/VLOOKUP($A55,DATOS,5,0)*100000</f>
        <v>3.206110964083396</v>
      </c>
      <c r="H55" s="340">
        <f t="shared" si="1"/>
        <v>4.6267909887318712</v>
      </c>
      <c r="I55" s="335"/>
    </row>
    <row r="56" spans="1:9" ht="12" customHeight="1" x14ac:dyDescent="0.2">
      <c r="A56" s="337">
        <v>49</v>
      </c>
      <c r="B56" s="349" t="s">
        <v>47</v>
      </c>
      <c r="C56" s="338">
        <f>'Año 2021'!$K55/VLOOKUP($A56,DATOS,4,0)*100000</f>
        <v>55.498437580131366</v>
      </c>
      <c r="D56" s="338">
        <f>'Año 2021'!$L55/VLOOKUP($A56,DATOS,5,0)*100000</f>
        <v>3.0603786475341508</v>
      </c>
      <c r="E56" s="345">
        <f t="shared" si="0"/>
        <v>18.134500325588245</v>
      </c>
      <c r="F56" s="339">
        <f>('Año 2020'!$E55-'Año 2019'!$E55)/VLOOKUP($A56,DATOS,4,0)*100000</f>
        <v>127.41475592793297</v>
      </c>
      <c r="G56" s="339">
        <f>('Año 2020'!$F55-'Año 2019'!$F55)/VLOOKUP($A56,DATOS,5,0)*100000</f>
        <v>6.8494188778145277</v>
      </c>
      <c r="H56" s="340">
        <f t="shared" si="1"/>
        <v>18.602272426443822</v>
      </c>
      <c r="I56" s="335"/>
    </row>
    <row r="57" spans="1:9" ht="12" customHeight="1" x14ac:dyDescent="0.2">
      <c r="A57" s="337">
        <v>50</v>
      </c>
      <c r="B57" s="349" t="s">
        <v>48</v>
      </c>
      <c r="C57" s="338">
        <f>'Año 2021'!$K56/VLOOKUP($A57,DATOS,4,0)*100000</f>
        <v>53.705239383237505</v>
      </c>
      <c r="D57" s="338">
        <f>'Año 2021'!$L56/VLOOKUP($A57,DATOS,5,0)*100000</f>
        <v>1.3407373122530566</v>
      </c>
      <c r="E57" s="345">
        <f t="shared" si="0"/>
        <v>40.056496445965209</v>
      </c>
      <c r="F57" s="339">
        <f>('Año 2020'!$E56-'Año 2019'!$E56)/VLOOKUP($A57,DATOS,4,0)*100000</f>
        <v>96.253576366345513</v>
      </c>
      <c r="G57" s="339">
        <f>('Año 2020'!$F56-'Año 2019'!$F56)/VLOOKUP($A57,DATOS,5,0)*100000</f>
        <v>3.9056260835197731</v>
      </c>
      <c r="H57" s="340">
        <f t="shared" si="1"/>
        <v>24.644851890071674</v>
      </c>
      <c r="I57" s="335"/>
    </row>
    <row r="58" spans="1:9" ht="12" customHeight="1" x14ac:dyDescent="0.2">
      <c r="A58" s="337">
        <v>51</v>
      </c>
      <c r="B58" s="349" t="s">
        <v>151</v>
      </c>
      <c r="C58" s="338">
        <f>'Año 2021'!$K57/VLOOKUP($A58,DATOS,4,0)*100000</f>
        <v>0.14652592270338932</v>
      </c>
      <c r="D58" s="338">
        <f>'Año 2021'!$L57/VLOOKUP($A58,DATOS,5,0)*100000</f>
        <v>8.7439389929547168E-2</v>
      </c>
      <c r="E58" s="345">
        <f t="shared" si="0"/>
        <v>1.6757427381578274</v>
      </c>
      <c r="F58" s="339">
        <f>('Año 2020'!$E57-'Año 2019'!$E57)/VLOOKUP($A58,DATOS,4,0)*100000</f>
        <v>0.28607442051614101</v>
      </c>
      <c r="G58" s="339">
        <f>('Año 2020'!$F57-'Año 2019'!$F57)/VLOOKUP($A58,DATOS,5,0)*100000</f>
        <v>0.14573231654924526</v>
      </c>
      <c r="H58" s="340">
        <f t="shared" si="1"/>
        <v>1.9630129218420262</v>
      </c>
      <c r="I58" s="335"/>
    </row>
    <row r="59" spans="1:9" ht="12" customHeight="1" x14ac:dyDescent="0.2">
      <c r="A59" s="337">
        <v>52</v>
      </c>
      <c r="B59" s="349" t="s">
        <v>49</v>
      </c>
      <c r="C59" s="338">
        <f>'Año 2021'!$K58/VLOOKUP($A59,DATOS,4,0)*100000</f>
        <v>11.623841036589472</v>
      </c>
      <c r="D59" s="338">
        <f>'Año 2021'!$L58/VLOOKUP($A59,DATOS,5,0)*100000</f>
        <v>19.123427179916185</v>
      </c>
      <c r="E59" s="345">
        <f t="shared" si="0"/>
        <v>0.60783252537479615</v>
      </c>
      <c r="F59" s="339">
        <f>('Año 2020'!$E58-'Año 2019'!$E58)/VLOOKUP($A59,DATOS,4,0)*100000</f>
        <v>30.962159532440115</v>
      </c>
      <c r="G59" s="339">
        <f>('Año 2020'!$F58-'Año 2019'!$F58)/VLOOKUP($A59,DATOS,5,0)*100000</f>
        <v>35.99276218273198</v>
      </c>
      <c r="H59" s="340">
        <f t="shared" si="1"/>
        <v>0.86023293725688643</v>
      </c>
      <c r="I59" s="335"/>
    </row>
    <row r="60" spans="1:9" ht="12" customHeight="1" x14ac:dyDescent="0.2">
      <c r="A60" s="337">
        <v>53</v>
      </c>
      <c r="B60" s="349" t="s">
        <v>50</v>
      </c>
      <c r="C60" s="338">
        <f>'Año 2021'!$K59/VLOOKUP($A60,DATOS,4,0)*100000</f>
        <v>5.9305389631067049</v>
      </c>
      <c r="D60" s="338">
        <f>'Año 2021'!$L59/VLOOKUP($A60,DATOS,5,0)*100000</f>
        <v>10.118999433336031</v>
      </c>
      <c r="E60" s="345">
        <f t="shared" si="0"/>
        <v>0.58607958249005709</v>
      </c>
      <c r="F60" s="339">
        <f>('Año 2020'!$E59-'Año 2019'!$E59)/VLOOKUP($A60,DATOS,4,0)*100000</f>
        <v>22.947445807696663</v>
      </c>
      <c r="G60" s="339">
        <f>('Año 2020'!$F59-'Año 2019'!$F59)/VLOOKUP($A60,DATOS,5,0)*100000</f>
        <v>33.999838096009064</v>
      </c>
      <c r="H60" s="340">
        <f t="shared" si="1"/>
        <v>0.67492809062494497</v>
      </c>
      <c r="I60" s="335"/>
    </row>
    <row r="61" spans="1:9" ht="12" customHeight="1" x14ac:dyDescent="0.2">
      <c r="A61" s="337">
        <v>54</v>
      </c>
      <c r="B61" s="349" t="s">
        <v>51</v>
      </c>
      <c r="C61" s="338">
        <f>'Año 2021'!$K60/VLOOKUP($A61,DATOS,4,0)*100000</f>
        <v>11318.447151562408</v>
      </c>
      <c r="D61" s="338">
        <f>'Año 2021'!$L60/VLOOKUP($A61,DATOS,5,0)*100000</f>
        <v>30.065450172298153</v>
      </c>
      <c r="E61" s="345">
        <f t="shared" si="0"/>
        <v>376.46025875877461</v>
      </c>
      <c r="F61" s="339">
        <f>('Año 2020'!$E60-'Año 2019'!$E60)/VLOOKUP($A61,DATOS,4,0)*100000</f>
        <v>29383.741982343796</v>
      </c>
      <c r="G61" s="339">
        <f>('Año 2020'!$F60-'Año 2019'!$F60)/VLOOKUP($A61,DATOS,5,0)*100000</f>
        <v>106.38543907120886</v>
      </c>
      <c r="H61" s="340">
        <f t="shared" si="1"/>
        <v>276.20078686403554</v>
      </c>
      <c r="I61" s="335"/>
    </row>
    <row r="62" spans="1:9" ht="12" customHeight="1" x14ac:dyDescent="0.2">
      <c r="A62" s="337">
        <v>55</v>
      </c>
      <c r="B62" s="349" t="s">
        <v>52</v>
      </c>
      <c r="C62" s="338">
        <f>'Año 2021'!$K61/VLOOKUP($A62,DATOS,4,0)*100000</f>
        <v>2.881676479833323</v>
      </c>
      <c r="D62" s="338">
        <f>'Año 2021'!$L61/VLOOKUP($A62,DATOS,5,0)*100000</f>
        <v>0.6703686561265283</v>
      </c>
      <c r="E62" s="345">
        <f t="shared" si="0"/>
        <v>4.2986444152744259</v>
      </c>
      <c r="F62" s="339">
        <f>('Año 2020'!$E61-'Año 2019'!$E61)/VLOOKUP($A62,DATOS,4,0)*100000</f>
        <v>7.9054224010923857</v>
      </c>
      <c r="G62" s="339">
        <f>('Año 2020'!$F61-'Año 2019'!$F61)/VLOOKUP($A62,DATOS,5,0)*100000</f>
        <v>1.8362271885204906</v>
      </c>
      <c r="H62" s="340">
        <f t="shared" si="1"/>
        <v>4.3052528851084313</v>
      </c>
      <c r="I62" s="335"/>
    </row>
    <row r="63" spans="1:9" ht="12" customHeight="1" x14ac:dyDescent="0.2">
      <c r="A63" s="337">
        <v>56</v>
      </c>
      <c r="B63" s="349" t="s">
        <v>53</v>
      </c>
      <c r="C63" s="338">
        <f>'Año 2021'!$K62/VLOOKUP($A63,DATOS,4,0)*100000</f>
        <v>679.36007538104946</v>
      </c>
      <c r="D63" s="338">
        <f>'Año 2021'!$L62/VLOOKUP($A63,DATOS,5,0)*100000</f>
        <v>225.9550542116971</v>
      </c>
      <c r="E63" s="345">
        <f t="shared" si="0"/>
        <v>3.0066159739208911</v>
      </c>
      <c r="F63" s="339">
        <f>('Año 2020'!$E62-'Año 2019'!$E62)/VLOOKUP($A63,DATOS,4,0)*100000</f>
        <v>1604.9881780877292</v>
      </c>
      <c r="G63" s="339">
        <f>('Año 2020'!$F62-'Año 2019'!$F62)/VLOOKUP($A63,DATOS,5,0)*100000</f>
        <v>356.32336345233301</v>
      </c>
      <c r="H63" s="340">
        <f t="shared" si="1"/>
        <v>4.5043023913374007</v>
      </c>
      <c r="I63" s="335"/>
    </row>
    <row r="64" spans="1:9" ht="12" customHeight="1" x14ac:dyDescent="0.2">
      <c r="A64" s="337">
        <v>57</v>
      </c>
      <c r="B64" s="348" t="s">
        <v>472</v>
      </c>
      <c r="C64" s="338">
        <f>'Año 2021'!$K63/VLOOKUP($A64,DATOS,4,0)*100000</f>
        <v>448.08083613272589</v>
      </c>
      <c r="D64" s="338">
        <f>'Año 2021'!$L63/VLOOKUP($A64,DATOS,5,0)*100000</f>
        <v>-16.189088554314392</v>
      </c>
      <c r="E64" s="345">
        <f t="shared" si="0"/>
        <v>-27.677953247918481</v>
      </c>
      <c r="F64" s="339">
        <f>('Año 2020'!$E63-'Año 2019'!$E63)/VLOOKUP($A64,DATOS,4,0)*100000</f>
        <v>930.87592059516237</v>
      </c>
      <c r="G64" s="339">
        <f>('Año 2020'!$F63-'Año 2019'!$F63)/VLOOKUP($A64,DATOS,5,0)*100000</f>
        <v>46.254538726612552</v>
      </c>
      <c r="H64" s="340">
        <f t="shared" si="1"/>
        <v>20.125071965307111</v>
      </c>
      <c r="I64" s="335"/>
    </row>
    <row r="65" spans="1:9" ht="12" customHeight="1" x14ac:dyDescent="0.2">
      <c r="A65" s="337">
        <v>58</v>
      </c>
      <c r="B65" s="348" t="s">
        <v>473</v>
      </c>
      <c r="C65" s="338">
        <f>'Año 2021'!$K64/VLOOKUP($A65,DATOS,4,0)*100000</f>
        <v>161.82180375234321</v>
      </c>
      <c r="D65" s="338">
        <f>'Año 2021'!$L64/VLOOKUP($A65,DATOS,5,0)*100000</f>
        <v>92.509077453225103</v>
      </c>
      <c r="E65" s="345">
        <f t="shared" si="0"/>
        <v>1.7492532431118919</v>
      </c>
      <c r="F65" s="339">
        <f>('Año 2020'!$E64-'Año 2019'!$E64)/VLOOKUP($A65,DATOS,4,0)*100000</f>
        <v>341.80182970791964</v>
      </c>
      <c r="G65" s="339">
        <f>('Año 2020'!$F64-'Año 2019'!$F64)/VLOOKUP($A65,DATOS,5,0)*100000</f>
        <v>46.254538726612552</v>
      </c>
      <c r="H65" s="340">
        <f t="shared" si="1"/>
        <v>7.3895846573703681</v>
      </c>
      <c r="I65" s="335"/>
    </row>
    <row r="66" spans="1:9" ht="12" customHeight="1" x14ac:dyDescent="0.2">
      <c r="A66" s="337">
        <v>59</v>
      </c>
      <c r="B66" s="348" t="s">
        <v>474</v>
      </c>
      <c r="C66" s="338">
        <f>'Año 2021'!$K65/VLOOKUP($A66,DATOS,4,0)*100000</f>
        <v>351.41500616845491</v>
      </c>
      <c r="D66" s="338">
        <f>'Año 2021'!$L65/VLOOKUP($A66,DATOS,5,0)*100000</f>
        <v>0</v>
      </c>
      <c r="E66" s="345">
        <f t="shared" si="0"/>
        <v>0</v>
      </c>
      <c r="F66" s="339">
        <f>('Año 2020'!$E65-'Año 2019'!$E65)/VLOOKUP($A66,DATOS,4,0)*100000</f>
        <v>756.23654822877222</v>
      </c>
      <c r="G66" s="339">
        <f>('Año 2020'!$F65-'Año 2019'!$F65)/VLOOKUP($A66,DATOS,5,0)*100000</f>
        <v>60.130900344596306</v>
      </c>
      <c r="H66" s="340">
        <f t="shared" si="1"/>
        <v>12.576504657255342</v>
      </c>
      <c r="I66" s="335"/>
    </row>
    <row r="67" spans="1:9" ht="12" customHeight="1" x14ac:dyDescent="0.2">
      <c r="A67" s="337">
        <v>60</v>
      </c>
      <c r="B67" s="347" t="s">
        <v>246</v>
      </c>
      <c r="C67" s="338">
        <f>'Año 2021'!$K66/VLOOKUP($A67,DATOS,4,0)*100000</f>
        <v>22.126997847678162</v>
      </c>
      <c r="D67" s="338">
        <f>'Año 2021'!$L66/VLOOKUP($A67,DATOS,5,0)*100000</f>
        <v>14.251679571344381</v>
      </c>
      <c r="E67" s="345">
        <f t="shared" si="0"/>
        <v>1.5525887834419569</v>
      </c>
      <c r="F67" s="339">
        <f>('Año 2020'!$E66-'Año 2019'!$E66)/VLOOKUP($A67,DATOS,4,0)*100000</f>
        <v>46.04361546631106</v>
      </c>
      <c r="G67" s="339">
        <f>('Año 2020'!$F66-'Año 2019'!$F66)/VLOOKUP($A67,DATOS,5,0)*100000</f>
        <v>34.46579651437365</v>
      </c>
      <c r="H67" s="340">
        <f t="shared" si="1"/>
        <v>1.335921989996923</v>
      </c>
      <c r="I67" s="335"/>
    </row>
    <row r="68" spans="1:9" ht="12" customHeight="1" x14ac:dyDescent="0.2">
      <c r="A68" s="337">
        <v>61</v>
      </c>
      <c r="B68" s="347" t="s">
        <v>242</v>
      </c>
      <c r="C68" s="338">
        <f>'Año 2021'!$K67/VLOOKUP($A68,DATOS,4,0)*100000</f>
        <v>76.154402486355238</v>
      </c>
      <c r="D68" s="338">
        <f>'Año 2021'!$L67/VLOOKUP($A68,DATOS,5,0)*100000</f>
        <v>142.11687613363569</v>
      </c>
      <c r="E68" s="345">
        <f t="shared" si="0"/>
        <v>0.53585756004618024</v>
      </c>
      <c r="F68" s="339">
        <f>('Año 2020'!$E67-'Año 2019'!$E67)/VLOOKUP($A68,DATOS,4,0)*100000</f>
        <v>187.42357737173486</v>
      </c>
      <c r="G68" s="339">
        <f>('Año 2020'!$F67-'Año 2019'!$F67)/VLOOKUP($A68,DATOS,5,0)*100000</f>
        <v>280.05277484200451</v>
      </c>
      <c r="H68" s="340">
        <f t="shared" si="1"/>
        <v>0.6692437790608301</v>
      </c>
      <c r="I68" s="335"/>
    </row>
    <row r="69" spans="1:9" ht="12" customHeight="1" x14ac:dyDescent="0.2">
      <c r="A69" s="337">
        <v>62</v>
      </c>
      <c r="B69" s="347" t="s">
        <v>245</v>
      </c>
      <c r="C69" s="338">
        <f>'Año 2021'!$K68/VLOOKUP($A69,DATOS,4,0)*100000</f>
        <v>10.598708408878494</v>
      </c>
      <c r="D69" s="338">
        <f>'Año 2021'!$L68/VLOOKUP($A69,DATOS,5,0)*100000</f>
        <v>6.383075464856943</v>
      </c>
      <c r="E69" s="345">
        <f t="shared" si="0"/>
        <v>1.6604391515079842</v>
      </c>
      <c r="F69" s="339">
        <f>('Año 2020'!$E68-'Año 2019'!$E68)/VLOOKUP($A69,DATOS,4,0)*100000</f>
        <v>20.43687750467749</v>
      </c>
      <c r="G69" s="339">
        <f>('Año 2020'!$F68-'Año 2019'!$F68)/VLOOKUP($A69,DATOS,5,0)*100000</f>
        <v>11.71687825055932</v>
      </c>
      <c r="H69" s="340">
        <f t="shared" si="1"/>
        <v>1.7442254726596573</v>
      </c>
      <c r="I69" s="335"/>
    </row>
    <row r="70" spans="1:9" ht="12" customHeight="1" x14ac:dyDescent="0.2">
      <c r="A70" s="337">
        <v>63</v>
      </c>
      <c r="B70" s="347" t="s">
        <v>239</v>
      </c>
      <c r="C70" s="338">
        <f>'Año 2021'!$K69/VLOOKUP($A70,DATOS,4,0)*100000</f>
        <v>3.7693734013537701</v>
      </c>
      <c r="D70" s="338">
        <f>'Año 2021'!$L69/VLOOKUP($A70,DATOS,5,0)*100000</f>
        <v>4.711474534480141</v>
      </c>
      <c r="E70" s="345">
        <f t="shared" si="0"/>
        <v>0.80004112805200134</v>
      </c>
      <c r="F70" s="339">
        <f>('Año 2020'!$E69-'Año 2019'!$E69)/VLOOKUP($A70,DATOS,4,0)*100000</f>
        <v>7.2874552426172903</v>
      </c>
      <c r="G70" s="339">
        <f>('Año 2020'!$F69-'Año 2019'!$F69)/VLOOKUP($A70,DATOS,5,0)*100000</f>
        <v>8.2450804353402471</v>
      </c>
      <c r="H70" s="340">
        <f t="shared" si="1"/>
        <v>0.88385496051459211</v>
      </c>
      <c r="I70" s="335"/>
    </row>
    <row r="71" spans="1:9" ht="12" customHeight="1" x14ac:dyDescent="0.2">
      <c r="A71" s="337">
        <v>64</v>
      </c>
      <c r="B71" s="347" t="s">
        <v>248</v>
      </c>
      <c r="C71" s="338">
        <f>'Año 2021'!$K70/VLOOKUP($A71,DATOS,4,0)*100000</f>
        <v>91.122921250214475</v>
      </c>
      <c r="D71" s="338">
        <f>'Año 2021'!$L70/VLOOKUP($A71,DATOS,5,0)*100000</f>
        <v>5.7806557444993789</v>
      </c>
      <c r="E71" s="345">
        <f t="shared" si="0"/>
        <v>15.76342291909064</v>
      </c>
      <c r="F71" s="339">
        <f>('Año 2020'!$E70-'Año 2019'!$E70)/VLOOKUP($A71,DATOS,4,0)*100000</f>
        <v>207.45689383688833</v>
      </c>
      <c r="G71" s="339">
        <f>('Año 2020'!$F70-'Año 2019'!$F70)/VLOOKUP($A71,DATOS,5,0)*100000</f>
        <v>10.179771122388843</v>
      </c>
      <c r="H71" s="340">
        <f t="shared" si="1"/>
        <v>20.37932791834767</v>
      </c>
      <c r="I71" s="335"/>
    </row>
    <row r="72" spans="1:9" ht="12" customHeight="1" x14ac:dyDescent="0.2">
      <c r="A72" s="337">
        <v>65</v>
      </c>
      <c r="B72" s="347" t="s">
        <v>249</v>
      </c>
      <c r="C72" s="338">
        <f>'Año 2021'!$K71/VLOOKUP($A72,DATOS,4,0)*100000</f>
        <v>22716.470041603694</v>
      </c>
      <c r="D72" s="338">
        <f>'Año 2021'!$L71/VLOOKUP($A72,DATOS,5,0)*100000</f>
        <v>474.10902194777867</v>
      </c>
      <c r="E72" s="345">
        <f t="shared" si="0"/>
        <v>47.914021859946438</v>
      </c>
      <c r="F72" s="339">
        <f>('Año 2020'!$E71-'Año 2019'!$E71)/VLOOKUP($A72,DATOS,4,0)*100000</f>
        <v>48294.462276293372</v>
      </c>
      <c r="G72" s="339">
        <f>('Año 2020'!$F71-'Año 2019'!$F71)/VLOOKUP($A72,DATOS,5,0)*100000</f>
        <v>978.28349406785549</v>
      </c>
      <c r="H72" s="340">
        <f t="shared" si="1"/>
        <v>49.366530836043708</v>
      </c>
      <c r="I72" s="335"/>
    </row>
    <row r="73" spans="1:9" ht="12" customHeight="1" x14ac:dyDescent="0.2">
      <c r="A73" s="337">
        <v>66</v>
      </c>
      <c r="B73" s="347" t="s">
        <v>247</v>
      </c>
      <c r="C73" s="338">
        <f>'Año 2021'!$K72/VLOOKUP($A73,DATOS,4,0)*100000</f>
        <v>1227.9566942088525</v>
      </c>
      <c r="D73" s="338">
        <f>'Año 2021'!$L72/VLOOKUP($A73,DATOS,5,0)*100000</f>
        <v>451.12446454069493</v>
      </c>
      <c r="E73" s="345">
        <f t="shared" ref="E73:E92" si="2">IFERROR($C73/$D73, 0)</f>
        <v>2.7219909154319013</v>
      </c>
      <c r="F73" s="339">
        <f>('Año 2020'!$E72-'Año 2019'!$E72)/VLOOKUP($A73,DATOS,4,0)*100000</f>
        <v>2820.1980079164582</v>
      </c>
      <c r="G73" s="339">
        <f>('Año 2020'!$F72-'Año 2019'!$F72)/VLOOKUP($A73,DATOS,5,0)*100000</f>
        <v>1224.7144217039504</v>
      </c>
      <c r="H73" s="340">
        <f t="shared" ref="H73:H87" si="3">$F73/$G73</f>
        <v>2.302739281858627</v>
      </c>
      <c r="I73" s="335"/>
    </row>
    <row r="74" spans="1:9" ht="12" customHeight="1" x14ac:dyDescent="0.2">
      <c r="A74" s="337">
        <v>67</v>
      </c>
      <c r="B74" s="347" t="s">
        <v>240</v>
      </c>
      <c r="C74" s="338">
        <f>'Año 2021'!$K73/VLOOKUP($A74,DATOS,4,0)*100000</f>
        <v>0.87217811132969836</v>
      </c>
      <c r="D74" s="338">
        <f>'Año 2021'!$L73/VLOOKUP($A74,DATOS,5,0)*100000</f>
        <v>3.2644038907030946</v>
      </c>
      <c r="E74" s="345">
        <f t="shared" si="2"/>
        <v>0.26717837024200053</v>
      </c>
      <c r="F74" s="339">
        <f>('Año 2020'!$E73-'Año 2019'!$E73)/VLOOKUP($A74,DATOS,4,0)*100000</f>
        <v>1.3675752785649671</v>
      </c>
      <c r="G74" s="339">
        <f>('Año 2020'!$F73-'Año 2019'!$F73)/VLOOKUP($A74,DATOS,5,0)*100000</f>
        <v>3.9056260835197731</v>
      </c>
      <c r="H74" s="340">
        <f t="shared" si="3"/>
        <v>0.35015519901805353</v>
      </c>
      <c r="I74" s="335"/>
    </row>
    <row r="75" spans="1:9" ht="12" customHeight="1" x14ac:dyDescent="0.2">
      <c r="A75" s="337">
        <v>68</v>
      </c>
      <c r="B75" s="350" t="s">
        <v>237</v>
      </c>
      <c r="C75" s="338">
        <f>'Año 2021'!$K74/VLOOKUP($A75,DATOS,4,0)*100000</f>
        <v>1.3954849781275174</v>
      </c>
      <c r="D75" s="338">
        <f>'Año 2021'!$L74/VLOOKUP($A75,DATOS,5,0)*100000</f>
        <v>0.75780804605607544</v>
      </c>
      <c r="E75" s="345">
        <f t="shared" si="2"/>
        <v>1.8414755364371729</v>
      </c>
      <c r="F75" s="339">
        <f>('Año 2020'!$E74-'Año 2019'!$E74)/VLOOKUP($A75,DATOS,4,0)*100000</f>
        <v>2.5118729606295309</v>
      </c>
      <c r="G75" s="339">
        <f>('Año 2020'!$F74-'Año 2019'!$F74)/VLOOKUP($A75,DATOS,5,0)*100000</f>
        <v>1.9528130417598866</v>
      </c>
      <c r="H75" s="340">
        <f t="shared" si="3"/>
        <v>1.2862844045561148</v>
      </c>
      <c r="I75" s="335"/>
    </row>
    <row r="76" spans="1:9" ht="12" customHeight="1" x14ac:dyDescent="0.2">
      <c r="A76" s="337">
        <v>69</v>
      </c>
      <c r="B76" s="350" t="s">
        <v>243</v>
      </c>
      <c r="C76" s="338">
        <f>'Año 2021'!$K75/VLOOKUP($A76,DATOS,4,0)*100000</f>
        <v>1.1931396562990273</v>
      </c>
      <c r="D76" s="338">
        <f>'Año 2021'!$L75/VLOOKUP($A76,DATOS,5,0)*100000</f>
        <v>1.0492726791545661</v>
      </c>
      <c r="E76" s="345">
        <f t="shared" si="2"/>
        <v>1.1371111437499541</v>
      </c>
      <c r="F76" s="339">
        <f>('Año 2020'!$E75-'Año 2019'!$E75)/VLOOKUP($A76,DATOS,4,0)*100000</f>
        <v>2.330459913472954</v>
      </c>
      <c r="G76" s="339">
        <f>('Año 2020'!$F75-'Año 2019'!$F75)/VLOOKUP($A76,DATOS,5,0)*100000</f>
        <v>2.0111059683795851</v>
      </c>
      <c r="H76" s="340">
        <f t="shared" si="3"/>
        <v>1.1587951853927831</v>
      </c>
      <c r="I76" s="335"/>
    </row>
    <row r="77" spans="1:9" ht="12" customHeight="1" x14ac:dyDescent="0.2">
      <c r="A77" s="337">
        <v>70</v>
      </c>
      <c r="B77" s="350" t="s">
        <v>288</v>
      </c>
      <c r="C77" s="338">
        <f>'Año 2021'!$K76/VLOOKUP($A77,DATOS,4,0)*100000</f>
        <v>53.462718788618545</v>
      </c>
      <c r="D77" s="338">
        <f>'Año 2021'!$L76/VLOOKUP($A77,DATOS,5,0)*100000</f>
        <v>14.760668127463823</v>
      </c>
      <c r="E77" s="345">
        <f t="shared" si="2"/>
        <v>3.6219714668027363</v>
      </c>
      <c r="F77" s="339">
        <f>('Año 2020'!$E76-'Año 2019'!$E76)/VLOOKUP($A77,DATOS,4,0)*100000</f>
        <v>99.949395460360137</v>
      </c>
      <c r="G77" s="339">
        <f>('Año 2020'!$F76-'Año 2019'!$F76)/VLOOKUP($A77,DATOS,5,0)*100000</f>
        <v>20.14140429215507</v>
      </c>
      <c r="H77" s="340">
        <f t="shared" si="3"/>
        <v>4.9623846485862808</v>
      </c>
      <c r="I77" s="335"/>
    </row>
    <row r="78" spans="1:9" ht="12" customHeight="1" x14ac:dyDescent="0.2">
      <c r="A78" s="337">
        <v>71</v>
      </c>
      <c r="B78" s="350" t="s">
        <v>289</v>
      </c>
      <c r="C78" s="338">
        <f>'Año 2021'!$K77/VLOOKUP($A78,DATOS,4,0)*100000</f>
        <v>8.7723001536533474</v>
      </c>
      <c r="D78" s="338">
        <f>'Año 2021'!$L77/VLOOKUP($A78,DATOS,5,0)*100000</f>
        <v>7.2280342594221807</v>
      </c>
      <c r="E78" s="345">
        <f t="shared" si="2"/>
        <v>1.2136494984397899</v>
      </c>
      <c r="F78" s="339">
        <f>('Año 2020'!$E77-'Año 2019'!$E77)/VLOOKUP($A78,DATOS,4,0)*100000</f>
        <v>13.572734270720023</v>
      </c>
      <c r="G78" s="339">
        <f>('Año 2020'!$F77-'Año 2019'!$F77)/VLOOKUP($A78,DATOS,5,0)*100000</f>
        <v>8.688243200719592</v>
      </c>
      <c r="H78" s="340">
        <f t="shared" si="3"/>
        <v>1.5621954815440571</v>
      </c>
      <c r="I78" s="335"/>
    </row>
    <row r="79" spans="1:9" ht="12" customHeight="1" x14ac:dyDescent="0.2">
      <c r="A79" s="337">
        <v>72</v>
      </c>
      <c r="B79" s="350" t="s">
        <v>290</v>
      </c>
      <c r="C79" s="338">
        <f>'Año 2021'!$K78/VLOOKUP($A79,DATOS,4,0)*100000</f>
        <v>4.891048208968515</v>
      </c>
      <c r="D79" s="338">
        <f>'Año 2021'!$L78/VLOOKUP($A79,DATOS,5,0)*100000</f>
        <v>4.1809774252668461</v>
      </c>
      <c r="E79" s="345">
        <f t="shared" si="2"/>
        <v>1.1698336803759111</v>
      </c>
      <c r="F79" s="339">
        <f>('Año 2020'!$E78-'Año 2019'!$E78)/VLOOKUP($A79,DATOS,4,0)*100000</f>
        <v>8.0532889692962932</v>
      </c>
      <c r="G79" s="339">
        <f>('Año 2020'!$F78-'Año 2019'!$F78)/VLOOKUP($A79,DATOS,5,0)*100000</f>
        <v>5.5261614664396577</v>
      </c>
      <c r="H79" s="340">
        <f t="shared" si="3"/>
        <v>1.4573025088397913</v>
      </c>
      <c r="I79" s="335"/>
    </row>
    <row r="80" spans="1:9" ht="12" customHeight="1" x14ac:dyDescent="0.2">
      <c r="A80" s="337">
        <v>73</v>
      </c>
      <c r="B80" s="350" t="s">
        <v>291</v>
      </c>
      <c r="C80" s="338">
        <f>'Año 2021'!$K79/VLOOKUP($A80,DATOS,4,0)*100000</f>
        <v>0.34749898465140422</v>
      </c>
      <c r="D80" s="338">
        <f>'Año 2021'!$L79/VLOOKUP($A80,DATOS,5,0)*100000</f>
        <v>0.25449427805972108</v>
      </c>
      <c r="E80" s="345">
        <f t="shared" si="2"/>
        <v>1.3654491067569625</v>
      </c>
      <c r="F80" s="339">
        <f>('Año 2020'!$E79-'Año 2019'!$E79)/VLOOKUP($A80,DATOS,4,0)*100000</f>
        <v>0.7644977662330894</v>
      </c>
      <c r="G80" s="339">
        <f>('Año 2020'!$F79-'Año 2019'!$F79)/VLOOKUP($A80,DATOS,5,0)*100000</f>
        <v>0.50898855611944216</v>
      </c>
      <c r="H80" s="340">
        <f t="shared" si="3"/>
        <v>1.5019940174326591</v>
      </c>
      <c r="I80" s="335"/>
    </row>
    <row r="81" spans="1:13" ht="12" customHeight="1" x14ac:dyDescent="0.2">
      <c r="A81" s="337">
        <v>74</v>
      </c>
      <c r="B81" s="350" t="s">
        <v>292</v>
      </c>
      <c r="C81" s="338">
        <f>'Año 2021'!$K80/VLOOKUP($A81,DATOS,4,0)*100000</f>
        <v>3.9006761027120125</v>
      </c>
      <c r="D81" s="338">
        <f>'Año 2021'!$L80/VLOOKUP($A81,DATOS,5,0)*100000</f>
        <v>3.1266439875908589</v>
      </c>
      <c r="E81" s="345">
        <f t="shared" si="2"/>
        <v>1.2475600414352133</v>
      </c>
      <c r="F81" s="339">
        <f>('Año 2020'!$E80-'Año 2019'!$E80)/VLOOKUP($A81,DATOS,4,0)*100000</f>
        <v>8.5571624970408298</v>
      </c>
      <c r="G81" s="339">
        <f>('Año 2020'!$F80-'Año 2019'!$F80)/VLOOKUP($A81,DATOS,5,0)*100000</f>
        <v>5.6715867681880701</v>
      </c>
      <c r="H81" s="340">
        <f t="shared" si="3"/>
        <v>1.5087774985719964</v>
      </c>
      <c r="I81" s="335"/>
    </row>
    <row r="82" spans="1:13" ht="12" customHeight="1" x14ac:dyDescent="0.2">
      <c r="A82" s="337">
        <v>75</v>
      </c>
      <c r="B82" s="350" t="s">
        <v>293</v>
      </c>
      <c r="C82" s="338">
        <f>'Año 2021'!$K81/VLOOKUP($A82,DATOS,4,0)*100000</f>
        <v>9.0697234994016505</v>
      </c>
      <c r="D82" s="338">
        <f>'Año 2021'!$L81/VLOOKUP($A82,DATOS,5,0)*100000</f>
        <v>43.409452571900992</v>
      </c>
      <c r="E82" s="345">
        <f t="shared" si="2"/>
        <v>0.20893429799371616</v>
      </c>
      <c r="F82" s="339">
        <f>('Año 2020'!$E81-'Año 2019'!$E81)/VLOOKUP($A82,DATOS,4,0)*100000</f>
        <v>19.060319308129522</v>
      </c>
      <c r="G82" s="339">
        <f>('Año 2020'!$F81-'Año 2019'!$F81)/VLOOKUP($A82,DATOS,5,0)*100000</f>
        <v>89.981905456829963</v>
      </c>
      <c r="H82" s="340">
        <f t="shared" si="3"/>
        <v>0.21182391294518615</v>
      </c>
      <c r="I82" s="335"/>
    </row>
    <row r="83" spans="1:13" ht="12" customHeight="1" x14ac:dyDescent="0.2">
      <c r="A83" s="337">
        <v>76</v>
      </c>
      <c r="B83" s="350" t="s">
        <v>294</v>
      </c>
      <c r="C83" s="338">
        <f>'Año 2021'!$K82/VLOOKUP($A83,DATOS,4,0)*100000</f>
        <v>258.30468276600504</v>
      </c>
      <c r="D83" s="338">
        <f>'Año 2021'!$L82/VLOOKUP($A83,DATOS,5,0)*100000</f>
        <v>159.60426866888221</v>
      </c>
      <c r="E83" s="345">
        <f t="shared" si="2"/>
        <v>1.6184071072803725</v>
      </c>
      <c r="F83" s="339">
        <f>('Año 2020'!$E82-'Año 2019'!$E82)/VLOOKUP($A83,DATOS,4,0)*100000</f>
        <v>497.86179531006684</v>
      </c>
      <c r="G83" s="339">
        <f>('Año 2020'!$F82-'Año 2019'!$F82)/VLOOKUP($A83,DATOS,5,0)*100000</f>
        <v>384.54085414823857</v>
      </c>
      <c r="H83" s="340">
        <f t="shared" si="3"/>
        <v>1.2946915521182663</v>
      </c>
      <c r="I83" s="335"/>
    </row>
    <row r="84" spans="1:13" ht="12" customHeight="1" x14ac:dyDescent="0.2">
      <c r="A84" s="337">
        <v>77</v>
      </c>
      <c r="B84" s="350" t="s">
        <v>295</v>
      </c>
      <c r="C84" s="338">
        <f>'Año 2021'!$K83/VLOOKUP($A84,DATOS,4,0)*100000</f>
        <v>8.6063366012620506</v>
      </c>
      <c r="D84" s="338">
        <f>'Año 2021'!$L83/VLOOKUP($A84,DATOS,5,0)*100000</f>
        <v>5.7273263959256679</v>
      </c>
      <c r="E84" s="345">
        <f t="shared" si="2"/>
        <v>1.5026796110982021</v>
      </c>
      <c r="F84" s="339">
        <f>('Año 2020'!$E83-'Año 2019'!$E83)/VLOOKUP($A84,DATOS,4,0)*100000</f>
        <v>12.325124021560468</v>
      </c>
      <c r="G84" s="339">
        <f>('Año 2020'!$F83-'Año 2019'!$F83)/VLOOKUP($A84,DATOS,5,0)*100000</f>
        <v>13.657470636438131</v>
      </c>
      <c r="H84" s="340">
        <f t="shared" si="3"/>
        <v>0.90244558085865756</v>
      </c>
      <c r="I84" s="335"/>
    </row>
    <row r="85" spans="1:13" ht="12" customHeight="1" x14ac:dyDescent="0.2">
      <c r="A85" s="337">
        <v>78</v>
      </c>
      <c r="B85" s="350" t="s">
        <v>296</v>
      </c>
      <c r="C85" s="338">
        <f>'Año 2021'!$K84/VLOOKUP($A85,DATOS,4,0)*100000</f>
        <v>3.7189674667098336</v>
      </c>
      <c r="D85" s="338">
        <f>'Año 2021'!$L84/VLOOKUP($A85,DATOS,5,0)*100000</f>
        <v>5.1880704691531321</v>
      </c>
      <c r="E85" s="345">
        <f t="shared" si="2"/>
        <v>0.71683056134680734</v>
      </c>
      <c r="F85" s="339">
        <f>('Año 2020'!$E84-'Año 2019'!$E84)/VLOOKUP($A85,DATOS,4,0)*100000</f>
        <v>9.1543814565165125</v>
      </c>
      <c r="G85" s="339">
        <f>('Año 2020'!$F84-'Año 2019'!$F84)/VLOOKUP($A85,DATOS,5,0)*100000</f>
        <v>11.017363131122943</v>
      </c>
      <c r="H85" s="340">
        <f t="shared" si="3"/>
        <v>0.83090494046223318</v>
      </c>
      <c r="I85" s="335"/>
    </row>
    <row r="86" spans="1:13" ht="12" customHeight="1" x14ac:dyDescent="0.2">
      <c r="A86" s="337">
        <v>79</v>
      </c>
      <c r="B86" s="350" t="s">
        <v>297</v>
      </c>
      <c r="C86" s="338">
        <f>'Año 2021'!$K85/VLOOKUP($A86,DATOS,4,0)*100000</f>
        <v>1.2857462432101956</v>
      </c>
      <c r="D86" s="338">
        <f>'Año 2021'!$L85/VLOOKUP($A86,DATOS,5,0)*100000</f>
        <v>0.90890813592757524</v>
      </c>
      <c r="E86" s="345">
        <f t="shared" si="2"/>
        <v>1.4146052746002133</v>
      </c>
      <c r="F86" s="339">
        <f>('Año 2020'!$E85-'Año 2019'!$E85)/VLOOKUP($A86,DATOS,4,0)*100000</f>
        <v>3.2751779303394843</v>
      </c>
      <c r="G86" s="339">
        <f>('Año 2020'!$F85-'Año 2019'!$F85)/VLOOKUP($A86,DATOS,5,0)*100000</f>
        <v>1.8905289227293567</v>
      </c>
      <c r="H86" s="340">
        <f t="shared" si="3"/>
        <v>1.732413554197896</v>
      </c>
      <c r="I86" s="335"/>
    </row>
    <row r="87" spans="1:13" ht="12" customHeight="1" x14ac:dyDescent="0.2">
      <c r="A87" s="337">
        <v>80</v>
      </c>
      <c r="B87" s="350" t="s">
        <v>298</v>
      </c>
      <c r="C87" s="338">
        <f>'Año 2021'!$K86/VLOOKUP($A87,DATOS,4,0)*100000</f>
        <v>113.92041618943988</v>
      </c>
      <c r="D87" s="338">
        <f>'Año 2021'!$L86/VLOOKUP($A87,DATOS,5,0)*100000</f>
        <v>64.938320254343694</v>
      </c>
      <c r="E87" s="345">
        <f t="shared" si="2"/>
        <v>1.7542864635741759</v>
      </c>
      <c r="F87" s="339">
        <f>('Año 2020'!$E86-'Año 2019'!$E86)/VLOOKUP($A87,DATOS,4,0)*100000</f>
        <v>234.00887598220339</v>
      </c>
      <c r="G87" s="339">
        <f>('Año 2020'!$F86-'Año 2019'!$F86)/VLOOKUP($A87,DATOS,5,0)*100000</f>
        <v>153.19381115656665</v>
      </c>
      <c r="H87" s="340">
        <f t="shared" si="3"/>
        <v>1.5275347888763102</v>
      </c>
      <c r="I87" s="335"/>
    </row>
    <row r="88" spans="1:13" ht="12" customHeight="1" x14ac:dyDescent="0.2">
      <c r="A88" s="337">
        <v>81</v>
      </c>
      <c r="B88" s="350" t="s">
        <v>373</v>
      </c>
      <c r="C88" s="338">
        <f>'Año 2021'!$K87/VLOOKUP($A88,DATOS,4,0)*100000</f>
        <v>15.767766428557465</v>
      </c>
      <c r="D88" s="338">
        <f>'Año 2021'!$L87/VLOOKUP($A88,DATOS,5,0)*100000</f>
        <v>8.0711042470368692</v>
      </c>
      <c r="E88" s="345">
        <f t="shared" si="2"/>
        <v>1.9536070834850459</v>
      </c>
      <c r="F88" s="339"/>
      <c r="G88" s="339"/>
      <c r="H88" s="340"/>
      <c r="I88" s="335"/>
    </row>
    <row r="89" spans="1:13" ht="12" customHeight="1" x14ac:dyDescent="0.2">
      <c r="A89" s="337">
        <v>82</v>
      </c>
      <c r="B89" s="350" t="s">
        <v>374</v>
      </c>
      <c r="C89" s="338">
        <f>'Año 2021'!$K88/VLOOKUP($A89,DATOS,4,0)*100000</f>
        <v>11.675965884287182</v>
      </c>
      <c r="D89" s="338">
        <f>'Año 2021'!$L88/VLOOKUP($A89,DATOS,5,0)*100000</f>
        <v>17.669174162432064</v>
      </c>
      <c r="E89" s="345">
        <f t="shared" si="2"/>
        <v>0.660809938084851</v>
      </c>
      <c r="F89" s="339"/>
      <c r="G89" s="339"/>
      <c r="H89" s="340"/>
      <c r="I89" s="335"/>
    </row>
    <row r="90" spans="1:13" ht="12" customHeight="1" x14ac:dyDescent="0.2">
      <c r="A90" s="337">
        <v>83</v>
      </c>
      <c r="B90" s="350" t="s">
        <v>375</v>
      </c>
      <c r="C90" s="338">
        <f>'Año 2021'!$K89/VLOOKUP($A90,DATOS,4,0)*100000</f>
        <v>12.101652140485152</v>
      </c>
      <c r="D90" s="338">
        <f>'Año 2021'!$L89/VLOOKUP($A90,DATOS,5,0)*100000</f>
        <v>6.0715063479962028</v>
      </c>
      <c r="E90" s="345">
        <f t="shared" si="2"/>
        <v>1.9931877604771171</v>
      </c>
      <c r="F90" s="339"/>
      <c r="G90" s="339"/>
      <c r="H90" s="340"/>
      <c r="I90" s="335"/>
    </row>
    <row r="91" spans="1:13" ht="12" customHeight="1" x14ac:dyDescent="0.2">
      <c r="A91" s="337">
        <v>84</v>
      </c>
      <c r="B91" s="350" t="s">
        <v>376</v>
      </c>
      <c r="C91" s="338">
        <f>'Año 2021'!$K90/VLOOKUP($A91,DATOS,4,0)*100000</f>
        <v>3.2317405572580595</v>
      </c>
      <c r="D91" s="338">
        <f>'Año 2021'!$L90/VLOOKUP($A91,DATOS,5,0)*100000</f>
        <v>3.7447015200216103</v>
      </c>
      <c r="E91" s="345">
        <f t="shared" si="2"/>
        <v>0.86301686262017741</v>
      </c>
      <c r="F91" s="339"/>
      <c r="G91" s="339"/>
      <c r="H91" s="340"/>
      <c r="I91" s="335"/>
    </row>
    <row r="92" spans="1:13" ht="12" customHeight="1" x14ac:dyDescent="0.2">
      <c r="A92" s="341">
        <v>85</v>
      </c>
      <c r="B92" s="351" t="s">
        <v>377</v>
      </c>
      <c r="C92" s="342">
        <f>'Año 2021'!$K91/VLOOKUP($A92,DATOS,4,0)*100000</f>
        <v>111.30830018033697</v>
      </c>
      <c r="D92" s="342">
        <f>'Año 2021'!$L91/VLOOKUP($A92,DATOS,5,0)*100000</f>
        <v>17.212894149158185</v>
      </c>
      <c r="E92" s="346">
        <f t="shared" si="2"/>
        <v>6.4665650770751197</v>
      </c>
      <c r="F92" s="343"/>
      <c r="G92" s="343"/>
      <c r="H92" s="344"/>
      <c r="I92" s="335"/>
    </row>
    <row r="93" spans="1:13" ht="13.5" customHeight="1" x14ac:dyDescent="0.2">
      <c r="B93" s="399"/>
      <c r="C93" s="399"/>
      <c r="D93" s="399"/>
      <c r="E93" s="399"/>
      <c r="F93" s="399"/>
      <c r="G93" s="399"/>
      <c r="H93" s="399"/>
      <c r="I93" s="241"/>
      <c r="J93" s="241"/>
      <c r="K93" s="241"/>
      <c r="L93" s="241"/>
      <c r="M93" s="241"/>
    </row>
    <row r="94" spans="1:13" x14ac:dyDescent="0.2">
      <c r="B94" s="336"/>
      <c r="C94" s="330"/>
      <c r="D94" s="330"/>
      <c r="E94" s="330"/>
    </row>
    <row r="95" spans="1:13" x14ac:dyDescent="0.2">
      <c r="B95" s="330"/>
      <c r="C95" s="330"/>
      <c r="D95" s="330"/>
      <c r="E95" s="330"/>
    </row>
  </sheetData>
  <sortState ref="A7:H75">
    <sortCondition ref="A7:A75"/>
  </sortState>
  <mergeCells count="13">
    <mergeCell ref="B4:B7"/>
    <mergeCell ref="A4:A7"/>
    <mergeCell ref="A2:H2"/>
    <mergeCell ref="B93:H93"/>
    <mergeCell ref="C6:C7"/>
    <mergeCell ref="D6:D7"/>
    <mergeCell ref="E6:E7"/>
    <mergeCell ref="F4:H4"/>
    <mergeCell ref="F5:H5"/>
    <mergeCell ref="F6:F7"/>
    <mergeCell ref="G6:G7"/>
    <mergeCell ref="H6:H7"/>
    <mergeCell ref="C4:E5"/>
  </mergeCells>
  <phoneticPr fontId="2" type="noConversion"/>
  <pageMargins left="0.74803149606299213" right="0.74803149606299213" top="0.98425196850393704" bottom="0.98425196850393704" header="0" footer="0"/>
  <pageSetup scale="62"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BG180"/>
  <sheetViews>
    <sheetView showGridLines="0" topLeftCell="B1" zoomScale="110" zoomScaleNormal="110" workbookViewId="0">
      <selection activeCell="C2" sqref="C2:C86"/>
    </sheetView>
  </sheetViews>
  <sheetFormatPr baseColWidth="10" defaultColWidth="11.5703125" defaultRowHeight="12.75" x14ac:dyDescent="0.2"/>
  <cols>
    <col min="1" max="1" width="2.7109375" style="124" bestFit="1" customWidth="1"/>
    <col min="2" max="2" width="77.85546875" style="135" bestFit="1" customWidth="1"/>
    <col min="3" max="3" width="10.42578125" style="124" customWidth="1"/>
    <col min="4" max="4" width="2.85546875" style="124" customWidth="1"/>
    <col min="5" max="5" width="9.85546875" style="124" customWidth="1"/>
    <col min="6" max="6" width="8.85546875" style="124" customWidth="1"/>
    <col min="7" max="7" width="8.42578125" style="124" customWidth="1"/>
    <col min="8" max="9" width="7.85546875" style="124" customWidth="1"/>
    <col min="10" max="10" width="12.42578125" style="124" customWidth="1"/>
    <col min="11" max="11" width="8.5703125" style="124" bestFit="1" customWidth="1"/>
    <col min="12" max="12" width="3.85546875" style="124" bestFit="1" customWidth="1"/>
    <col min="13" max="13" width="13.140625" style="124" customWidth="1"/>
    <col min="14" max="16" width="3.42578125" style="124" customWidth="1"/>
    <col min="18" max="18" width="14.140625" style="124" customWidth="1"/>
    <col min="19" max="21" width="14.140625" style="124" bestFit="1" customWidth="1"/>
    <col min="22" max="22" width="14.140625" style="177" customWidth="1"/>
    <col min="23" max="26" width="14.140625" style="124" customWidth="1"/>
    <col min="27" max="27" width="8.85546875" style="124" bestFit="1" customWidth="1"/>
    <col min="28" max="28" width="6.5703125" style="124" bestFit="1" customWidth="1"/>
    <col min="29" max="29" width="8.85546875" style="124" bestFit="1" customWidth="1"/>
    <col min="30" max="30" width="6.7109375" style="124" bestFit="1" customWidth="1"/>
    <col min="31" max="34" width="8.85546875" style="124" bestFit="1" customWidth="1"/>
    <col min="35" max="35" width="9.140625" style="125" customWidth="1"/>
    <col min="36" max="36" width="8.7109375" style="125" customWidth="1"/>
    <col min="37" max="38" width="8.85546875" style="124" customWidth="1"/>
    <col min="39" max="39" width="8.85546875" style="124" bestFit="1" customWidth="1"/>
    <col min="40" max="40" width="14.140625" style="124" bestFit="1" customWidth="1"/>
    <col min="41" max="41" width="13.85546875" style="124" bestFit="1" customWidth="1"/>
    <col min="42" max="42" width="12.7109375" style="124" bestFit="1" customWidth="1"/>
    <col min="43" max="43" width="14.7109375" style="124" bestFit="1" customWidth="1"/>
    <col min="44" max="44" width="12.28515625" style="124" bestFit="1" customWidth="1"/>
    <col min="45" max="45" width="15" style="124" bestFit="1" customWidth="1"/>
    <col min="46" max="16384" width="11.5703125" style="124"/>
  </cols>
  <sheetData>
    <row r="1" spans="1:59" ht="26.45" customHeight="1" x14ac:dyDescent="0.2">
      <c r="A1" s="126" t="s">
        <v>198</v>
      </c>
      <c r="B1" s="127" t="s">
        <v>54</v>
      </c>
      <c r="C1" s="126" t="s">
        <v>55</v>
      </c>
      <c r="D1" s="126"/>
      <c r="E1" s="128" t="s">
        <v>378</v>
      </c>
      <c r="F1" s="168" t="s">
        <v>409</v>
      </c>
      <c r="G1" s="126" t="s">
        <v>278</v>
      </c>
      <c r="H1" s="126" t="s">
        <v>283</v>
      </c>
      <c r="I1" s="126"/>
      <c r="J1" s="168" t="s">
        <v>409</v>
      </c>
      <c r="K1" s="129" t="s">
        <v>282</v>
      </c>
      <c r="L1" s="129"/>
      <c r="M1" s="129" t="s">
        <v>405</v>
      </c>
      <c r="S1" s="124">
        <v>202106</v>
      </c>
      <c r="T1" s="124">
        <v>202103</v>
      </c>
      <c r="U1" s="124">
        <v>202012</v>
      </c>
      <c r="V1" s="173">
        <v>202009</v>
      </c>
      <c r="W1" s="124">
        <v>202006</v>
      </c>
      <c r="X1" s="154">
        <v>202003</v>
      </c>
      <c r="Y1" s="124">
        <v>201912</v>
      </c>
      <c r="Z1" s="124">
        <v>201909</v>
      </c>
      <c r="AA1" s="147">
        <v>201906</v>
      </c>
      <c r="AB1" s="147">
        <v>201903</v>
      </c>
      <c r="AC1" s="147">
        <v>201812</v>
      </c>
      <c r="AD1" s="147">
        <v>201809</v>
      </c>
      <c r="AE1" s="147" t="s">
        <v>366</v>
      </c>
      <c r="AF1" s="147" t="s">
        <v>363</v>
      </c>
      <c r="AG1" s="147" t="s">
        <v>358</v>
      </c>
      <c r="AH1" s="147" t="s">
        <v>356</v>
      </c>
      <c r="AI1" s="147" t="s">
        <v>347</v>
      </c>
      <c r="AJ1" s="147" t="s">
        <v>346</v>
      </c>
      <c r="AK1" s="147" t="s">
        <v>328</v>
      </c>
      <c r="AL1" s="136"/>
      <c r="AM1" s="147" t="s">
        <v>327</v>
      </c>
      <c r="AN1" s="147" t="s">
        <v>329</v>
      </c>
      <c r="AO1" s="147" t="s">
        <v>330</v>
      </c>
      <c r="AP1" s="147" t="s">
        <v>331</v>
      </c>
      <c r="AQ1" s="147" t="s">
        <v>332</v>
      </c>
      <c r="AR1" s="147" t="s">
        <v>333</v>
      </c>
      <c r="AS1" s="147" t="s">
        <v>334</v>
      </c>
      <c r="AT1" s="147" t="s">
        <v>335</v>
      </c>
      <c r="AU1" s="147" t="s">
        <v>336</v>
      </c>
      <c r="AV1" s="147" t="s">
        <v>337</v>
      </c>
      <c r="AW1" s="147" t="s">
        <v>338</v>
      </c>
      <c r="AX1" s="147" t="s">
        <v>339</v>
      </c>
      <c r="AY1" s="147" t="s">
        <v>340</v>
      </c>
      <c r="AZ1" s="147" t="s">
        <v>341</v>
      </c>
      <c r="BA1" s="147" t="s">
        <v>342</v>
      </c>
      <c r="BB1" s="147" t="s">
        <v>343</v>
      </c>
      <c r="BC1" s="147" t="s">
        <v>344</v>
      </c>
      <c r="BG1" s="124">
        <v>201806</v>
      </c>
    </row>
    <row r="2" spans="1:59" x14ac:dyDescent="0.2">
      <c r="A2" s="130">
        <v>1</v>
      </c>
      <c r="B2" s="244">
        <v>67405</v>
      </c>
      <c r="C2" s="132">
        <v>5455</v>
      </c>
      <c r="D2" s="130"/>
      <c r="E2" s="133">
        <v>2245</v>
      </c>
      <c r="F2" s="243">
        <v>3210</v>
      </c>
      <c r="G2" s="132">
        <f>F2+E2</f>
        <v>5455</v>
      </c>
      <c r="H2" s="130">
        <f>I2-A2</f>
        <v>0</v>
      </c>
      <c r="I2" s="165">
        <v>1</v>
      </c>
      <c r="J2" s="243">
        <v>3210</v>
      </c>
      <c r="K2" s="167">
        <f t="shared" ref="K2:K33" si="0">J2-M2</f>
        <v>85</v>
      </c>
      <c r="L2" s="134">
        <v>1</v>
      </c>
      <c r="M2" s="134">
        <v>3125</v>
      </c>
      <c r="R2" s="154"/>
      <c r="S2" s="124" t="s">
        <v>308</v>
      </c>
      <c r="T2" s="124" t="s">
        <v>308</v>
      </c>
      <c r="U2" s="124" t="s">
        <v>308</v>
      </c>
      <c r="V2" s="178" t="s">
        <v>308</v>
      </c>
      <c r="W2" s="124" t="s">
        <v>308</v>
      </c>
      <c r="X2" s="124" t="s">
        <v>308</v>
      </c>
      <c r="Y2" s="124" t="s">
        <v>308</v>
      </c>
      <c r="Z2" s="124" t="s">
        <v>308</v>
      </c>
      <c r="AA2" s="124" t="s">
        <v>308</v>
      </c>
      <c r="AB2" s="124" t="s">
        <v>308</v>
      </c>
      <c r="AC2" s="124" t="s">
        <v>308</v>
      </c>
      <c r="AD2" s="124" t="s">
        <v>308</v>
      </c>
      <c r="AE2" s="124" t="s">
        <v>308</v>
      </c>
      <c r="AF2" s="124" t="s">
        <v>308</v>
      </c>
      <c r="AG2" s="124" t="s">
        <v>308</v>
      </c>
      <c r="AH2" s="124" t="s">
        <v>308</v>
      </c>
      <c r="AI2" s="124" t="s">
        <v>308</v>
      </c>
      <c r="AJ2" s="124" t="s">
        <v>308</v>
      </c>
      <c r="AK2" s="125" t="s">
        <v>308</v>
      </c>
      <c r="AM2" s="124" t="s">
        <v>308</v>
      </c>
      <c r="AN2" s="124" t="s">
        <v>308</v>
      </c>
      <c r="AO2" s="124" t="s">
        <v>308</v>
      </c>
      <c r="AP2" s="124" t="s">
        <v>308</v>
      </c>
      <c r="AQ2" s="124" t="s">
        <v>308</v>
      </c>
      <c r="AR2" s="124" t="s">
        <v>308</v>
      </c>
      <c r="AS2" s="124" t="s">
        <v>308</v>
      </c>
      <c r="AT2" s="124" t="s">
        <v>308</v>
      </c>
      <c r="AU2" s="124" t="s">
        <v>308</v>
      </c>
      <c r="AV2" s="124" t="s">
        <v>308</v>
      </c>
      <c r="AW2" s="124" t="s">
        <v>308</v>
      </c>
      <c r="AX2" s="124" t="s">
        <v>308</v>
      </c>
      <c r="AY2" s="124" t="s">
        <v>308</v>
      </c>
      <c r="AZ2" s="124" t="s">
        <v>308</v>
      </c>
      <c r="BA2" s="124" t="s">
        <v>308</v>
      </c>
      <c r="BB2" s="124" t="s">
        <v>308</v>
      </c>
      <c r="BC2" s="124" t="s">
        <v>308</v>
      </c>
      <c r="BG2" s="124" t="s">
        <v>308</v>
      </c>
    </row>
    <row r="3" spans="1:59" x14ac:dyDescent="0.2">
      <c r="A3" s="130">
        <v>2</v>
      </c>
      <c r="B3" s="244">
        <v>100617</v>
      </c>
      <c r="C3" s="132">
        <v>5485</v>
      </c>
      <c r="D3" s="130"/>
      <c r="E3" s="133">
        <v>2542</v>
      </c>
      <c r="F3" s="243">
        <v>2943</v>
      </c>
      <c r="G3" s="132">
        <f t="shared" ref="G3:G66" si="1">F3+E3</f>
        <v>5485</v>
      </c>
      <c r="H3" s="130">
        <f t="shared" ref="H3:H66" si="2">I3-A3</f>
        <v>0</v>
      </c>
      <c r="I3" s="165">
        <v>2</v>
      </c>
      <c r="J3" s="243">
        <v>2943</v>
      </c>
      <c r="K3" s="167">
        <f t="shared" si="0"/>
        <v>43</v>
      </c>
      <c r="L3" s="134">
        <v>2</v>
      </c>
      <c r="M3" s="134">
        <v>2900</v>
      </c>
      <c r="R3" s="154"/>
      <c r="S3" s="124" t="s">
        <v>279</v>
      </c>
      <c r="T3" s="124" t="s">
        <v>279</v>
      </c>
      <c r="U3" s="124" t="s">
        <v>279</v>
      </c>
      <c r="V3" s="178" t="s">
        <v>279</v>
      </c>
      <c r="W3" s="124" t="s">
        <v>279</v>
      </c>
      <c r="X3" s="124" t="s">
        <v>279</v>
      </c>
      <c r="Y3" s="124" t="s">
        <v>279</v>
      </c>
      <c r="Z3" s="124" t="s">
        <v>279</v>
      </c>
      <c r="AA3" s="124" t="s">
        <v>279</v>
      </c>
      <c r="AB3" s="124" t="s">
        <v>279</v>
      </c>
      <c r="AC3" s="124" t="s">
        <v>279</v>
      </c>
      <c r="AD3" s="124" t="s">
        <v>279</v>
      </c>
      <c r="AE3" s="124" t="s">
        <v>279</v>
      </c>
      <c r="AF3" s="124" t="s">
        <v>279</v>
      </c>
      <c r="AG3" s="124" t="s">
        <v>279</v>
      </c>
      <c r="AH3" s="124" t="s">
        <v>279</v>
      </c>
      <c r="AI3" s="124" t="s">
        <v>279</v>
      </c>
      <c r="AJ3" s="124" t="s">
        <v>279</v>
      </c>
      <c r="AK3" s="125" t="s">
        <v>279</v>
      </c>
      <c r="AM3" s="124" t="s">
        <v>279</v>
      </c>
      <c r="AN3" s="124" t="s">
        <v>279</v>
      </c>
      <c r="AO3" s="124" t="s">
        <v>279</v>
      </c>
      <c r="AP3" s="124" t="s">
        <v>279</v>
      </c>
      <c r="AQ3" s="124" t="s">
        <v>279</v>
      </c>
      <c r="AR3" s="124" t="s">
        <v>279</v>
      </c>
      <c r="AS3" s="124" t="s">
        <v>279</v>
      </c>
      <c r="AT3" s="124" t="s">
        <v>279</v>
      </c>
      <c r="AU3" s="124" t="s">
        <v>279</v>
      </c>
      <c r="AV3" s="124" t="s">
        <v>279</v>
      </c>
      <c r="AW3" s="124" t="s">
        <v>279</v>
      </c>
      <c r="AX3" s="124" t="s">
        <v>279</v>
      </c>
      <c r="AY3" s="124" t="s">
        <v>279</v>
      </c>
      <c r="AZ3" s="124" t="s">
        <v>279</v>
      </c>
      <c r="BA3" s="124" t="s">
        <v>279</v>
      </c>
      <c r="BB3" s="124" t="s">
        <v>279</v>
      </c>
      <c r="BC3" s="124" t="s">
        <v>279</v>
      </c>
      <c r="BG3" s="124" t="s">
        <v>279</v>
      </c>
    </row>
    <row r="4" spans="1:59" x14ac:dyDescent="0.2">
      <c r="A4" s="130">
        <v>3</v>
      </c>
      <c r="B4" s="244">
        <v>6270531</v>
      </c>
      <c r="C4" s="132">
        <v>22688</v>
      </c>
      <c r="D4" s="130"/>
      <c r="E4" s="133">
        <v>9170</v>
      </c>
      <c r="F4" s="243">
        <v>13518</v>
      </c>
      <c r="G4" s="132">
        <f t="shared" si="1"/>
        <v>22688</v>
      </c>
      <c r="H4" s="130">
        <f t="shared" si="2"/>
        <v>0</v>
      </c>
      <c r="I4" s="165">
        <v>3</v>
      </c>
      <c r="J4" s="243">
        <v>13518</v>
      </c>
      <c r="K4" s="167">
        <f t="shared" si="0"/>
        <v>573</v>
      </c>
      <c r="L4" s="134">
        <v>3</v>
      </c>
      <c r="M4" s="134">
        <v>12945</v>
      </c>
      <c r="R4" s="154">
        <v>1</v>
      </c>
      <c r="S4" s="154">
        <v>3210</v>
      </c>
      <c r="T4" s="154">
        <v>3125</v>
      </c>
      <c r="U4" s="154">
        <v>3021</v>
      </c>
      <c r="V4" s="174">
        <v>2920</v>
      </c>
      <c r="W4" s="124">
        <v>2818</v>
      </c>
      <c r="X4" s="154">
        <v>2769</v>
      </c>
      <c r="Y4" s="154">
        <v>2636</v>
      </c>
      <c r="Z4" s="154">
        <v>2580</v>
      </c>
      <c r="AA4" s="154">
        <v>2475</v>
      </c>
      <c r="AB4" s="154">
        <v>2374</v>
      </c>
      <c r="AC4" s="154">
        <v>2273</v>
      </c>
      <c r="AD4" s="124">
        <v>2170</v>
      </c>
      <c r="AE4" s="124">
        <v>2072</v>
      </c>
      <c r="AF4" s="124">
        <v>2049</v>
      </c>
      <c r="AG4" s="124">
        <v>1948</v>
      </c>
      <c r="AH4" s="124">
        <v>1844</v>
      </c>
      <c r="AI4" s="124">
        <v>1749</v>
      </c>
      <c r="AJ4" s="124">
        <v>1649</v>
      </c>
      <c r="AK4" s="125">
        <v>1568</v>
      </c>
      <c r="AM4" s="124">
        <v>1458</v>
      </c>
      <c r="AN4" s="124">
        <v>1343</v>
      </c>
      <c r="AO4" s="124">
        <v>1235</v>
      </c>
      <c r="AP4" s="124">
        <v>1165</v>
      </c>
      <c r="AQ4" s="124">
        <v>1056</v>
      </c>
      <c r="AR4" s="124">
        <v>951</v>
      </c>
      <c r="AS4" s="124">
        <v>861</v>
      </c>
      <c r="AT4" s="124">
        <v>782</v>
      </c>
      <c r="AU4" s="124">
        <v>708</v>
      </c>
      <c r="AV4" s="124">
        <v>572</v>
      </c>
      <c r="AW4" s="124">
        <v>482</v>
      </c>
      <c r="AX4" s="124">
        <v>403</v>
      </c>
      <c r="AY4" s="124">
        <v>322</v>
      </c>
      <c r="AZ4" s="124">
        <v>255</v>
      </c>
      <c r="BA4" s="124">
        <v>205</v>
      </c>
      <c r="BB4" s="124">
        <v>144</v>
      </c>
      <c r="BC4" s="124">
        <v>70</v>
      </c>
      <c r="BG4" s="154">
        <v>2072</v>
      </c>
    </row>
    <row r="5" spans="1:59" x14ac:dyDescent="0.2">
      <c r="A5" s="130">
        <v>4</v>
      </c>
      <c r="B5" s="244">
        <v>266063</v>
      </c>
      <c r="C5" s="132">
        <v>18481</v>
      </c>
      <c r="D5" s="130"/>
      <c r="E5" s="133">
        <v>5139</v>
      </c>
      <c r="F5" s="243">
        <v>13342</v>
      </c>
      <c r="G5" s="132">
        <f t="shared" si="1"/>
        <v>18481</v>
      </c>
      <c r="H5" s="130">
        <f t="shared" si="2"/>
        <v>0</v>
      </c>
      <c r="I5" s="165">
        <v>4</v>
      </c>
      <c r="J5" s="243">
        <v>13342</v>
      </c>
      <c r="K5" s="167">
        <f t="shared" si="0"/>
        <v>477</v>
      </c>
      <c r="L5" s="134">
        <v>4</v>
      </c>
      <c r="M5" s="134">
        <v>12865</v>
      </c>
      <c r="R5" s="154">
        <v>2</v>
      </c>
      <c r="S5" s="154">
        <v>2943</v>
      </c>
      <c r="T5" s="154">
        <v>2900</v>
      </c>
      <c r="U5" s="154">
        <v>2873</v>
      </c>
      <c r="V5" s="174">
        <v>2817</v>
      </c>
      <c r="W5" s="124">
        <v>2750</v>
      </c>
      <c r="X5" s="154">
        <v>2713</v>
      </c>
      <c r="Y5" s="154">
        <v>2658</v>
      </c>
      <c r="Z5" s="154">
        <v>2588</v>
      </c>
      <c r="AA5" s="154">
        <v>2521</v>
      </c>
      <c r="AB5" s="154">
        <v>2456</v>
      </c>
      <c r="AC5" s="154">
        <v>2344</v>
      </c>
      <c r="AD5" s="124">
        <v>2236</v>
      </c>
      <c r="AE5" s="124">
        <v>2152</v>
      </c>
      <c r="AF5" s="124">
        <v>2163</v>
      </c>
      <c r="AG5" s="124">
        <v>2075</v>
      </c>
      <c r="AH5" s="124">
        <v>1974</v>
      </c>
      <c r="AI5" s="124">
        <v>1873</v>
      </c>
      <c r="AJ5" s="124">
        <v>1770</v>
      </c>
      <c r="AK5" s="125">
        <v>1708</v>
      </c>
      <c r="AM5" s="124">
        <v>1612</v>
      </c>
      <c r="AN5" s="124">
        <v>1507</v>
      </c>
      <c r="AO5" s="124">
        <v>1394</v>
      </c>
      <c r="AP5" s="124">
        <v>1297</v>
      </c>
      <c r="AQ5" s="124">
        <v>1198</v>
      </c>
      <c r="AR5" s="124">
        <v>1091</v>
      </c>
      <c r="AS5" s="124">
        <v>983</v>
      </c>
      <c r="AT5" s="124">
        <v>911</v>
      </c>
      <c r="AU5" s="124">
        <v>829</v>
      </c>
      <c r="AV5" s="124">
        <v>672</v>
      </c>
      <c r="AW5" s="124">
        <v>602</v>
      </c>
      <c r="AX5" s="124">
        <v>518</v>
      </c>
      <c r="AY5" s="124">
        <v>429</v>
      </c>
      <c r="AZ5" s="124">
        <v>345</v>
      </c>
      <c r="BA5" s="124">
        <v>253</v>
      </c>
      <c r="BB5" s="124">
        <v>170</v>
      </c>
      <c r="BC5" s="124">
        <v>80</v>
      </c>
      <c r="BF5" s="124">
        <v>1</v>
      </c>
      <c r="BG5" s="154">
        <v>2152</v>
      </c>
    </row>
    <row r="6" spans="1:59" x14ac:dyDescent="0.2">
      <c r="A6" s="130">
        <v>5</v>
      </c>
      <c r="B6" s="244">
        <v>1331736</v>
      </c>
      <c r="C6" s="132">
        <v>18176</v>
      </c>
      <c r="D6" s="130"/>
      <c r="E6" s="133">
        <v>6622</v>
      </c>
      <c r="F6" s="243">
        <v>11554</v>
      </c>
      <c r="G6" s="132">
        <f t="shared" si="1"/>
        <v>18176</v>
      </c>
      <c r="H6" s="130">
        <f t="shared" si="2"/>
        <v>0</v>
      </c>
      <c r="I6" s="165">
        <v>5</v>
      </c>
      <c r="J6" s="243">
        <v>11554</v>
      </c>
      <c r="K6" s="167">
        <f t="shared" si="0"/>
        <v>377</v>
      </c>
      <c r="L6" s="134">
        <v>5</v>
      </c>
      <c r="M6" s="134">
        <v>11177</v>
      </c>
      <c r="R6" s="154">
        <v>3</v>
      </c>
      <c r="S6" s="154">
        <v>13518</v>
      </c>
      <c r="T6" s="154">
        <v>12945</v>
      </c>
      <c r="U6" s="154">
        <v>12392</v>
      </c>
      <c r="V6" s="174">
        <v>11873</v>
      </c>
      <c r="W6" s="124">
        <v>11561</v>
      </c>
      <c r="X6" s="154">
        <v>11363</v>
      </c>
      <c r="Y6" s="154">
        <v>10921</v>
      </c>
      <c r="Z6" s="154">
        <v>10537</v>
      </c>
      <c r="AA6" s="154">
        <v>10121</v>
      </c>
      <c r="AB6" s="154">
        <v>9694</v>
      </c>
      <c r="AC6" s="154">
        <v>9303</v>
      </c>
      <c r="AD6" s="124">
        <v>8916</v>
      </c>
      <c r="AE6" s="124">
        <v>8576</v>
      </c>
      <c r="AF6" s="124">
        <v>8548</v>
      </c>
      <c r="AG6" s="124">
        <v>8132</v>
      </c>
      <c r="AH6" s="124">
        <v>7787</v>
      </c>
      <c r="AI6" s="124">
        <v>7448</v>
      </c>
      <c r="AJ6" s="124">
        <v>7088</v>
      </c>
      <c r="AK6" s="125">
        <v>6750</v>
      </c>
      <c r="AM6" s="124">
        <v>6396</v>
      </c>
      <c r="AN6" s="124">
        <v>5992</v>
      </c>
      <c r="AO6" s="124">
        <v>5569</v>
      </c>
      <c r="AP6" s="124">
        <v>5207</v>
      </c>
      <c r="AQ6" s="124">
        <v>4831</v>
      </c>
      <c r="AR6" s="124">
        <v>4428</v>
      </c>
      <c r="AS6" s="124">
        <v>4019</v>
      </c>
      <c r="AT6" s="124">
        <v>3681</v>
      </c>
      <c r="AU6" s="124">
        <v>3294</v>
      </c>
      <c r="AV6" s="124">
        <v>2716</v>
      </c>
      <c r="AW6" s="124">
        <v>2315</v>
      </c>
      <c r="AX6" s="124">
        <v>1983</v>
      </c>
      <c r="AY6" s="124">
        <v>1641</v>
      </c>
      <c r="AZ6" s="124">
        <v>1280</v>
      </c>
      <c r="BA6" s="124">
        <v>894</v>
      </c>
      <c r="BB6" s="124">
        <v>570</v>
      </c>
      <c r="BC6" s="124">
        <v>278</v>
      </c>
      <c r="BF6" s="124">
        <v>2</v>
      </c>
      <c r="BG6" s="154">
        <v>8576</v>
      </c>
    </row>
    <row r="7" spans="1:59" x14ac:dyDescent="0.2">
      <c r="A7" s="130">
        <v>6</v>
      </c>
      <c r="B7" s="244">
        <v>17172</v>
      </c>
      <c r="C7" s="132">
        <v>8910</v>
      </c>
      <c r="D7" s="130"/>
      <c r="E7" s="133">
        <v>5387</v>
      </c>
      <c r="F7" s="243">
        <v>3523</v>
      </c>
      <c r="G7" s="132">
        <f t="shared" si="1"/>
        <v>8910</v>
      </c>
      <c r="H7" s="130">
        <f t="shared" si="2"/>
        <v>0</v>
      </c>
      <c r="I7" s="165">
        <v>6</v>
      </c>
      <c r="J7" s="243">
        <v>3523</v>
      </c>
      <c r="K7" s="167">
        <f t="shared" si="0"/>
        <v>124</v>
      </c>
      <c r="L7" s="134">
        <v>6</v>
      </c>
      <c r="M7" s="134">
        <v>3399</v>
      </c>
      <c r="R7" s="154">
        <v>4</v>
      </c>
      <c r="S7" s="154">
        <v>13342</v>
      </c>
      <c r="T7" s="154">
        <v>12865</v>
      </c>
      <c r="U7" s="154">
        <v>12360</v>
      </c>
      <c r="V7" s="174">
        <v>11830</v>
      </c>
      <c r="W7" s="124">
        <v>11367</v>
      </c>
      <c r="X7" s="154">
        <v>10993</v>
      </c>
      <c r="Y7" s="154">
        <v>10497</v>
      </c>
      <c r="Z7" s="154">
        <v>10136</v>
      </c>
      <c r="AA7" s="154">
        <v>9702</v>
      </c>
      <c r="AB7" s="154">
        <v>9185</v>
      </c>
      <c r="AC7" s="154">
        <v>8741</v>
      </c>
      <c r="AD7" s="124">
        <v>8310</v>
      </c>
      <c r="AE7" s="124">
        <v>7900</v>
      </c>
      <c r="AF7" s="124">
        <v>7526</v>
      </c>
      <c r="AG7" s="124">
        <v>7091</v>
      </c>
      <c r="AH7" s="124">
        <v>6686</v>
      </c>
      <c r="AI7" s="124">
        <v>6245</v>
      </c>
      <c r="AJ7" s="124">
        <v>5852</v>
      </c>
      <c r="AK7" s="125">
        <v>5431</v>
      </c>
      <c r="AM7" s="124">
        <v>5045</v>
      </c>
      <c r="AN7" s="124">
        <v>4646</v>
      </c>
      <c r="AO7" s="124">
        <v>4259</v>
      </c>
      <c r="AP7" s="124">
        <v>3877</v>
      </c>
      <c r="AQ7" s="124">
        <v>3535</v>
      </c>
      <c r="AR7" s="124">
        <v>3181</v>
      </c>
      <c r="AS7" s="124">
        <v>2869</v>
      </c>
      <c r="AT7" s="124">
        <v>2602</v>
      </c>
      <c r="AU7" s="124">
        <v>2305</v>
      </c>
      <c r="AV7" s="124">
        <v>1869</v>
      </c>
      <c r="AW7" s="124">
        <v>1727</v>
      </c>
      <c r="AX7" s="124">
        <v>1482</v>
      </c>
      <c r="AY7" s="124">
        <v>1216</v>
      </c>
      <c r="AZ7" s="124">
        <v>958</v>
      </c>
      <c r="BA7" s="124">
        <v>696</v>
      </c>
      <c r="BB7" s="124">
        <v>452</v>
      </c>
      <c r="BC7" s="124">
        <v>214</v>
      </c>
      <c r="BF7" s="124">
        <v>3</v>
      </c>
      <c r="BG7" s="154">
        <v>7900</v>
      </c>
    </row>
    <row r="8" spans="1:59" x14ac:dyDescent="0.2">
      <c r="A8" s="130">
        <v>7</v>
      </c>
      <c r="B8" s="244">
        <v>1781326</v>
      </c>
      <c r="C8" s="132">
        <v>153640</v>
      </c>
      <c r="D8" s="130"/>
      <c r="E8" s="133">
        <v>69620</v>
      </c>
      <c r="F8" s="243">
        <v>84020</v>
      </c>
      <c r="G8" s="132">
        <f t="shared" si="1"/>
        <v>153640</v>
      </c>
      <c r="H8" s="130">
        <f t="shared" si="2"/>
        <v>0</v>
      </c>
      <c r="I8" s="165">
        <v>7</v>
      </c>
      <c r="J8" s="243">
        <v>84020</v>
      </c>
      <c r="K8" s="167">
        <f t="shared" si="0"/>
        <v>2200</v>
      </c>
      <c r="L8" s="134">
        <v>7</v>
      </c>
      <c r="M8" s="134">
        <v>81820</v>
      </c>
      <c r="R8" s="154">
        <v>5</v>
      </c>
      <c r="S8" s="154">
        <v>11554</v>
      </c>
      <c r="T8" s="154">
        <v>11177</v>
      </c>
      <c r="U8" s="154">
        <v>10839</v>
      </c>
      <c r="V8" s="174">
        <v>10502</v>
      </c>
      <c r="W8" s="124">
        <v>10190</v>
      </c>
      <c r="X8" s="154">
        <v>9935</v>
      </c>
      <c r="Y8" s="154">
        <v>9467</v>
      </c>
      <c r="Z8" s="154">
        <v>9187</v>
      </c>
      <c r="AA8" s="154">
        <v>8757</v>
      </c>
      <c r="AB8" s="154">
        <v>8342</v>
      </c>
      <c r="AC8" s="154">
        <v>8001</v>
      </c>
      <c r="AD8" s="124">
        <v>7600</v>
      </c>
      <c r="AE8" s="124">
        <v>7282</v>
      </c>
      <c r="AF8" s="124">
        <v>7040</v>
      </c>
      <c r="AG8" s="124">
        <v>6704</v>
      </c>
      <c r="AH8" s="124">
        <v>6391</v>
      </c>
      <c r="AI8" s="124">
        <v>6038</v>
      </c>
      <c r="AJ8" s="124">
        <v>5694</v>
      </c>
      <c r="AK8" s="125">
        <v>5352</v>
      </c>
      <c r="AM8" s="124">
        <v>5027</v>
      </c>
      <c r="AN8" s="124">
        <v>4650</v>
      </c>
      <c r="AO8" s="124">
        <v>4309</v>
      </c>
      <c r="AP8" s="124">
        <v>4028</v>
      </c>
      <c r="AQ8" s="124">
        <v>3673</v>
      </c>
      <c r="AR8" s="124">
        <v>3364</v>
      </c>
      <c r="AS8" s="124">
        <v>3040</v>
      </c>
      <c r="AT8" s="124">
        <v>2775</v>
      </c>
      <c r="AU8" s="124">
        <v>2487</v>
      </c>
      <c r="AV8" s="124">
        <v>1943</v>
      </c>
      <c r="AW8" s="124">
        <v>1785</v>
      </c>
      <c r="AX8" s="124">
        <v>1523</v>
      </c>
      <c r="AY8" s="124">
        <v>1232</v>
      </c>
      <c r="AZ8" s="124">
        <v>972</v>
      </c>
      <c r="BA8" s="124">
        <v>698</v>
      </c>
      <c r="BB8" s="124">
        <v>449</v>
      </c>
      <c r="BC8" s="124">
        <v>225</v>
      </c>
      <c r="BF8" s="124">
        <v>4</v>
      </c>
      <c r="BG8" s="154">
        <v>7282</v>
      </c>
    </row>
    <row r="9" spans="1:59" x14ac:dyDescent="0.2">
      <c r="A9" s="130">
        <v>8</v>
      </c>
      <c r="B9" s="244">
        <v>190325</v>
      </c>
      <c r="C9" s="132">
        <v>39485</v>
      </c>
      <c r="D9" s="130"/>
      <c r="E9" s="133">
        <v>15273</v>
      </c>
      <c r="F9" s="243">
        <v>24212</v>
      </c>
      <c r="G9" s="132">
        <f t="shared" si="1"/>
        <v>39485</v>
      </c>
      <c r="H9" s="130">
        <f t="shared" si="2"/>
        <v>0</v>
      </c>
      <c r="I9" s="165">
        <v>8</v>
      </c>
      <c r="J9" s="243">
        <v>24212</v>
      </c>
      <c r="K9" s="167">
        <f t="shared" si="0"/>
        <v>880</v>
      </c>
      <c r="L9" s="134">
        <v>8</v>
      </c>
      <c r="M9" s="134">
        <v>23332</v>
      </c>
      <c r="R9" s="154">
        <v>6</v>
      </c>
      <c r="S9" s="154">
        <v>3523</v>
      </c>
      <c r="T9" s="154">
        <v>3399</v>
      </c>
      <c r="U9" s="154">
        <v>3250</v>
      </c>
      <c r="V9" s="174">
        <v>3132</v>
      </c>
      <c r="W9" s="124">
        <v>3020</v>
      </c>
      <c r="X9" s="154">
        <v>2934</v>
      </c>
      <c r="Y9" s="154">
        <v>2811</v>
      </c>
      <c r="Z9" s="154">
        <v>2733</v>
      </c>
      <c r="AA9" s="154">
        <v>2631</v>
      </c>
      <c r="AB9" s="154">
        <v>2533</v>
      </c>
      <c r="AC9" s="154">
        <v>2432</v>
      </c>
      <c r="AD9" s="124">
        <v>2333</v>
      </c>
      <c r="AE9" s="124">
        <v>2224</v>
      </c>
      <c r="AF9" s="124">
        <v>2251</v>
      </c>
      <c r="AG9" s="124">
        <v>2135</v>
      </c>
      <c r="AH9" s="124">
        <v>2032</v>
      </c>
      <c r="AI9" s="124">
        <v>1912</v>
      </c>
      <c r="AJ9" s="124">
        <v>1817</v>
      </c>
      <c r="AK9" s="125">
        <v>1719</v>
      </c>
      <c r="AM9" s="124">
        <v>1638</v>
      </c>
      <c r="AN9" s="124">
        <v>1523</v>
      </c>
      <c r="AO9" s="124">
        <v>1420</v>
      </c>
      <c r="AP9" s="124">
        <v>1332</v>
      </c>
      <c r="AQ9" s="124">
        <v>1249</v>
      </c>
      <c r="AR9" s="124">
        <v>1128</v>
      </c>
      <c r="AS9" s="124">
        <v>1031</v>
      </c>
      <c r="AT9" s="124">
        <v>945</v>
      </c>
      <c r="AU9" s="124">
        <v>877</v>
      </c>
      <c r="AV9" s="124">
        <v>738</v>
      </c>
      <c r="AW9" s="124">
        <v>632</v>
      </c>
      <c r="AX9" s="124">
        <v>526</v>
      </c>
      <c r="AY9" s="124">
        <v>439</v>
      </c>
      <c r="AZ9" s="124">
        <v>344</v>
      </c>
      <c r="BA9" s="124">
        <v>251</v>
      </c>
      <c r="BB9" s="124">
        <v>171</v>
      </c>
      <c r="BC9" s="124">
        <v>90</v>
      </c>
      <c r="BF9" s="124">
        <v>5</v>
      </c>
      <c r="BG9" s="154">
        <v>2224</v>
      </c>
    </row>
    <row r="10" spans="1:59" x14ac:dyDescent="0.2">
      <c r="A10" s="130">
        <v>9</v>
      </c>
      <c r="B10" s="244">
        <v>12598</v>
      </c>
      <c r="C10" s="132">
        <v>502</v>
      </c>
      <c r="D10" s="130"/>
      <c r="E10" s="133">
        <v>230</v>
      </c>
      <c r="F10" s="130">
        <v>272</v>
      </c>
      <c r="G10" s="132">
        <f t="shared" si="1"/>
        <v>502</v>
      </c>
      <c r="H10" s="130">
        <f t="shared" si="2"/>
        <v>0</v>
      </c>
      <c r="I10" s="165">
        <v>9</v>
      </c>
      <c r="J10" s="130">
        <v>272</v>
      </c>
      <c r="K10" s="167">
        <f t="shared" si="0"/>
        <v>4</v>
      </c>
      <c r="L10" s="134">
        <v>9</v>
      </c>
      <c r="M10" s="134">
        <v>268</v>
      </c>
      <c r="R10" s="124">
        <v>7</v>
      </c>
      <c r="S10" s="154">
        <v>84020</v>
      </c>
      <c r="T10" s="154">
        <v>81820</v>
      </c>
      <c r="U10" s="154">
        <v>79248</v>
      </c>
      <c r="V10" s="174">
        <v>76706</v>
      </c>
      <c r="W10" s="124">
        <v>74733</v>
      </c>
      <c r="X10" s="154">
        <v>73582</v>
      </c>
      <c r="Y10" s="154">
        <v>70338</v>
      </c>
      <c r="Z10" s="154">
        <v>68808</v>
      </c>
      <c r="AA10" s="154">
        <v>66255</v>
      </c>
      <c r="AB10" s="154">
        <v>63792</v>
      </c>
      <c r="AC10" s="154">
        <v>61373</v>
      </c>
      <c r="AD10" s="124">
        <v>59169</v>
      </c>
      <c r="AE10" s="124">
        <v>56959</v>
      </c>
      <c r="AF10" s="124">
        <v>54943</v>
      </c>
      <c r="AG10" s="124">
        <v>52643</v>
      </c>
      <c r="AH10" s="124">
        <v>50658</v>
      </c>
      <c r="AI10" s="124">
        <v>48542</v>
      </c>
      <c r="AJ10" s="124">
        <v>46452</v>
      </c>
      <c r="AK10" s="125">
        <v>44313</v>
      </c>
      <c r="AM10" s="124">
        <v>42111</v>
      </c>
      <c r="AN10" s="124">
        <v>39539</v>
      </c>
      <c r="AO10" s="124">
        <v>36909</v>
      </c>
      <c r="AP10" s="124">
        <v>34342</v>
      </c>
      <c r="AQ10" s="124">
        <v>32055</v>
      </c>
      <c r="AR10" s="124">
        <v>29512</v>
      </c>
      <c r="AS10" s="124">
        <v>27040</v>
      </c>
      <c r="AT10" s="124">
        <v>24710</v>
      </c>
      <c r="AU10" s="124">
        <v>22542</v>
      </c>
      <c r="AV10" s="124">
        <v>18798</v>
      </c>
      <c r="AW10" s="124">
        <v>14597</v>
      </c>
      <c r="AX10" s="124">
        <v>12461</v>
      </c>
      <c r="AY10" s="124">
        <v>10205</v>
      </c>
      <c r="AZ10" s="124">
        <v>7656</v>
      </c>
      <c r="BA10" s="124">
        <v>5556</v>
      </c>
      <c r="BB10" s="124">
        <v>3785</v>
      </c>
      <c r="BC10" s="124">
        <v>1894</v>
      </c>
      <c r="BF10" s="124">
        <v>6</v>
      </c>
      <c r="BG10" s="154">
        <v>56959</v>
      </c>
    </row>
    <row r="11" spans="1:59" x14ac:dyDescent="0.2">
      <c r="A11" s="130">
        <v>10</v>
      </c>
      <c r="B11" s="244">
        <v>10549</v>
      </c>
      <c r="C11" s="132">
        <v>2141</v>
      </c>
      <c r="D11" s="130"/>
      <c r="E11" s="133">
        <v>1108</v>
      </c>
      <c r="F11" s="243">
        <v>1033</v>
      </c>
      <c r="G11" s="132">
        <f t="shared" si="1"/>
        <v>2141</v>
      </c>
      <c r="H11" s="130">
        <f t="shared" si="2"/>
        <v>0</v>
      </c>
      <c r="I11" s="165">
        <v>10</v>
      </c>
      <c r="J11" s="243">
        <v>1033</v>
      </c>
      <c r="K11" s="167">
        <f t="shared" si="0"/>
        <v>33</v>
      </c>
      <c r="L11" s="134">
        <v>10</v>
      </c>
      <c r="M11" s="134">
        <v>1000</v>
      </c>
      <c r="R11" s="124">
        <v>8</v>
      </c>
      <c r="S11" s="154">
        <v>24212</v>
      </c>
      <c r="T11" s="154">
        <v>23332</v>
      </c>
      <c r="U11" s="154">
        <v>22504</v>
      </c>
      <c r="V11" s="174">
        <v>21583</v>
      </c>
      <c r="W11" s="124">
        <v>21118</v>
      </c>
      <c r="X11" s="154">
        <v>20739</v>
      </c>
      <c r="Y11" s="154">
        <v>19965</v>
      </c>
      <c r="Z11" s="154">
        <v>19342</v>
      </c>
      <c r="AA11" s="154">
        <v>18625</v>
      </c>
      <c r="AB11" s="154">
        <v>17898</v>
      </c>
      <c r="AC11" s="154">
        <v>17162</v>
      </c>
      <c r="AD11" s="124">
        <v>16321</v>
      </c>
      <c r="AE11" s="124">
        <v>15658</v>
      </c>
      <c r="AF11" s="124">
        <v>15718</v>
      </c>
      <c r="AG11" s="124">
        <v>15070</v>
      </c>
      <c r="AH11" s="124">
        <v>14328</v>
      </c>
      <c r="AI11" s="124">
        <v>13591</v>
      </c>
      <c r="AJ11" s="124">
        <v>12867</v>
      </c>
      <c r="AK11" s="125">
        <v>12312</v>
      </c>
      <c r="AM11" s="124">
        <v>11475</v>
      </c>
      <c r="AN11" s="124">
        <v>10714</v>
      </c>
      <c r="AO11" s="124">
        <v>9921</v>
      </c>
      <c r="AP11" s="124">
        <v>9227</v>
      </c>
      <c r="AQ11" s="124">
        <v>8419</v>
      </c>
      <c r="AR11" s="124">
        <v>7724</v>
      </c>
      <c r="AS11" s="124">
        <v>7002</v>
      </c>
      <c r="AT11" s="124">
        <v>6402</v>
      </c>
      <c r="AU11" s="124">
        <v>5729</v>
      </c>
      <c r="AV11" s="124">
        <v>4573</v>
      </c>
      <c r="AW11" s="124">
        <v>4052</v>
      </c>
      <c r="AX11" s="124">
        <v>3486</v>
      </c>
      <c r="AY11" s="124">
        <v>2842</v>
      </c>
      <c r="AZ11" s="124">
        <v>2246</v>
      </c>
      <c r="BA11" s="124">
        <v>1644</v>
      </c>
      <c r="BB11" s="124">
        <v>1116</v>
      </c>
      <c r="BC11" s="124">
        <v>527</v>
      </c>
      <c r="BF11" s="124">
        <v>7</v>
      </c>
      <c r="BG11" s="154">
        <v>15658</v>
      </c>
    </row>
    <row r="12" spans="1:59" x14ac:dyDescent="0.2">
      <c r="A12" s="130">
        <v>11</v>
      </c>
      <c r="B12" s="244">
        <v>913421</v>
      </c>
      <c r="C12" s="132">
        <v>31039</v>
      </c>
      <c r="D12" s="130"/>
      <c r="E12" s="133">
        <v>13321</v>
      </c>
      <c r="F12" s="243">
        <v>17718</v>
      </c>
      <c r="G12" s="132">
        <f t="shared" si="1"/>
        <v>31039</v>
      </c>
      <c r="H12" s="130">
        <f t="shared" si="2"/>
        <v>0</v>
      </c>
      <c r="I12" s="165">
        <v>11</v>
      </c>
      <c r="J12" s="243">
        <v>17718</v>
      </c>
      <c r="K12" s="167">
        <f t="shared" si="0"/>
        <v>430</v>
      </c>
      <c r="L12" s="134">
        <v>11</v>
      </c>
      <c r="M12" s="134">
        <v>17288</v>
      </c>
      <c r="R12" s="154">
        <v>9</v>
      </c>
      <c r="S12" s="124">
        <v>272</v>
      </c>
      <c r="T12" s="124">
        <v>268</v>
      </c>
      <c r="U12" s="124">
        <v>256</v>
      </c>
      <c r="V12" s="173">
        <v>246</v>
      </c>
      <c r="W12" s="124">
        <v>242</v>
      </c>
      <c r="X12" s="154">
        <v>239</v>
      </c>
      <c r="Y12" s="124">
        <v>233</v>
      </c>
      <c r="Z12" s="124">
        <v>230</v>
      </c>
      <c r="AA12" s="124">
        <v>219</v>
      </c>
      <c r="AB12" s="124">
        <v>213</v>
      </c>
      <c r="AC12" s="124">
        <v>208</v>
      </c>
      <c r="AD12" s="124">
        <v>196</v>
      </c>
      <c r="AE12" s="124">
        <v>186</v>
      </c>
      <c r="AF12" s="124">
        <v>189</v>
      </c>
      <c r="AG12" s="124">
        <v>182</v>
      </c>
      <c r="AH12" s="124">
        <v>170</v>
      </c>
      <c r="AI12" s="124">
        <v>161</v>
      </c>
      <c r="AJ12" s="124">
        <v>147</v>
      </c>
      <c r="AK12" s="125">
        <v>141</v>
      </c>
      <c r="AM12" s="124">
        <v>132</v>
      </c>
      <c r="AN12" s="124">
        <v>119</v>
      </c>
      <c r="AO12" s="124">
        <v>113</v>
      </c>
      <c r="AP12" s="124">
        <v>106</v>
      </c>
      <c r="AQ12" s="124">
        <v>101</v>
      </c>
      <c r="AR12" s="124">
        <v>94</v>
      </c>
      <c r="AS12" s="124">
        <v>80</v>
      </c>
      <c r="AT12" s="124">
        <v>70</v>
      </c>
      <c r="AU12" s="124">
        <v>61</v>
      </c>
      <c r="AV12" s="124">
        <v>46</v>
      </c>
      <c r="AW12" s="124">
        <v>39</v>
      </c>
      <c r="AX12" s="124">
        <v>32</v>
      </c>
      <c r="AY12" s="124">
        <v>28</v>
      </c>
      <c r="AZ12" s="124">
        <v>25</v>
      </c>
      <c r="BA12" s="124">
        <v>19</v>
      </c>
      <c r="BB12" s="124">
        <v>12</v>
      </c>
      <c r="BC12" s="124">
        <v>5</v>
      </c>
      <c r="BF12" s="124">
        <v>8</v>
      </c>
      <c r="BG12" s="124">
        <v>186</v>
      </c>
    </row>
    <row r="13" spans="1:59" x14ac:dyDescent="0.2">
      <c r="A13" s="130">
        <v>12</v>
      </c>
      <c r="B13" s="244">
        <v>41395</v>
      </c>
      <c r="C13" s="132">
        <v>3228</v>
      </c>
      <c r="D13" s="130"/>
      <c r="E13" s="133">
        <v>1105</v>
      </c>
      <c r="F13" s="243">
        <v>2123</v>
      </c>
      <c r="G13" s="132">
        <f t="shared" si="1"/>
        <v>3228</v>
      </c>
      <c r="H13" s="130">
        <f t="shared" si="2"/>
        <v>0</v>
      </c>
      <c r="I13" s="165">
        <v>12</v>
      </c>
      <c r="J13" s="243">
        <v>2123</v>
      </c>
      <c r="K13" s="167">
        <f t="shared" si="0"/>
        <v>61</v>
      </c>
      <c r="L13" s="134">
        <v>12</v>
      </c>
      <c r="M13" s="134">
        <v>2062</v>
      </c>
      <c r="R13" s="154">
        <v>10</v>
      </c>
      <c r="S13" s="154">
        <v>1033</v>
      </c>
      <c r="T13" s="154">
        <v>1000</v>
      </c>
      <c r="U13" s="124">
        <v>956</v>
      </c>
      <c r="V13" s="173">
        <v>914</v>
      </c>
      <c r="W13" s="124">
        <v>899</v>
      </c>
      <c r="X13" s="154">
        <v>898</v>
      </c>
      <c r="Y13" s="124">
        <v>872</v>
      </c>
      <c r="Z13" s="124">
        <v>856</v>
      </c>
      <c r="AA13" s="124">
        <v>847</v>
      </c>
      <c r="AB13" s="124">
        <v>806</v>
      </c>
      <c r="AC13" s="124">
        <v>793</v>
      </c>
      <c r="AD13" s="124">
        <v>760</v>
      </c>
      <c r="AE13" s="124">
        <v>734</v>
      </c>
      <c r="AF13" s="124">
        <v>754</v>
      </c>
      <c r="AG13" s="124">
        <v>720</v>
      </c>
      <c r="AH13" s="124">
        <v>688</v>
      </c>
      <c r="AI13" s="124">
        <v>664</v>
      </c>
      <c r="AJ13" s="124">
        <v>633</v>
      </c>
      <c r="AK13" s="125">
        <v>593</v>
      </c>
      <c r="AM13" s="124">
        <v>554</v>
      </c>
      <c r="AN13" s="124">
        <v>524</v>
      </c>
      <c r="AO13" s="124">
        <v>481</v>
      </c>
      <c r="AP13" s="124">
        <v>448</v>
      </c>
      <c r="AQ13" s="124">
        <v>407</v>
      </c>
      <c r="AR13" s="124">
        <v>390</v>
      </c>
      <c r="AS13" s="124">
        <v>370</v>
      </c>
      <c r="AT13" s="124">
        <v>337</v>
      </c>
      <c r="AU13" s="124">
        <v>308</v>
      </c>
      <c r="AV13" s="124">
        <v>253</v>
      </c>
      <c r="AW13" s="124">
        <v>230</v>
      </c>
      <c r="AX13" s="124">
        <v>187</v>
      </c>
      <c r="AY13" s="124">
        <v>139</v>
      </c>
      <c r="AZ13" s="124">
        <v>120</v>
      </c>
      <c r="BA13" s="124">
        <v>94</v>
      </c>
      <c r="BB13" s="124">
        <v>58</v>
      </c>
      <c r="BC13" s="124">
        <v>25</v>
      </c>
      <c r="BF13" s="124">
        <v>9</v>
      </c>
      <c r="BG13" s="124">
        <v>734</v>
      </c>
    </row>
    <row r="14" spans="1:59" x14ac:dyDescent="0.2">
      <c r="A14" s="130">
        <v>13</v>
      </c>
      <c r="B14" s="244">
        <v>6009</v>
      </c>
      <c r="C14" s="132">
        <v>900</v>
      </c>
      <c r="D14" s="130"/>
      <c r="E14" s="133">
        <v>282</v>
      </c>
      <c r="F14" s="130">
        <v>618</v>
      </c>
      <c r="G14" s="132">
        <f t="shared" si="1"/>
        <v>900</v>
      </c>
      <c r="H14" s="130">
        <f t="shared" si="2"/>
        <v>0</v>
      </c>
      <c r="I14" s="165">
        <v>13</v>
      </c>
      <c r="J14" s="130">
        <v>618</v>
      </c>
      <c r="K14" s="167">
        <f t="shared" si="0"/>
        <v>16</v>
      </c>
      <c r="L14" s="134">
        <v>13</v>
      </c>
      <c r="M14" s="134">
        <v>602</v>
      </c>
      <c r="R14" s="124">
        <v>11</v>
      </c>
      <c r="S14" s="154">
        <v>17718</v>
      </c>
      <c r="T14" s="154">
        <v>17288</v>
      </c>
      <c r="U14" s="154">
        <v>16864</v>
      </c>
      <c r="V14" s="174">
        <v>16301</v>
      </c>
      <c r="W14" s="124">
        <v>16029</v>
      </c>
      <c r="X14" s="154">
        <v>15943</v>
      </c>
      <c r="Y14" s="154">
        <v>15244</v>
      </c>
      <c r="Z14" s="154">
        <v>15043</v>
      </c>
      <c r="AA14" s="154">
        <v>14501</v>
      </c>
      <c r="AB14" s="154">
        <v>13935</v>
      </c>
      <c r="AC14" s="154">
        <v>13379</v>
      </c>
      <c r="AD14" s="124">
        <v>12738</v>
      </c>
      <c r="AE14" s="124">
        <v>12282</v>
      </c>
      <c r="AF14" s="124">
        <v>12085</v>
      </c>
      <c r="AG14" s="124">
        <v>11545</v>
      </c>
      <c r="AH14" s="124">
        <v>10955</v>
      </c>
      <c r="AI14" s="124">
        <v>10479</v>
      </c>
      <c r="AJ14" s="124">
        <v>9926</v>
      </c>
      <c r="AK14" s="125">
        <v>9406</v>
      </c>
      <c r="AM14" s="124">
        <v>8890</v>
      </c>
      <c r="AN14" s="124">
        <v>8339</v>
      </c>
      <c r="AO14" s="124">
        <v>7732</v>
      </c>
      <c r="AP14" s="124">
        <v>7152</v>
      </c>
      <c r="AQ14" s="124">
        <v>6631</v>
      </c>
      <c r="AR14" s="124">
        <v>6099</v>
      </c>
      <c r="AS14" s="124">
        <v>5566</v>
      </c>
      <c r="AT14" s="124">
        <v>5107</v>
      </c>
      <c r="AU14" s="124">
        <v>4586</v>
      </c>
      <c r="AV14" s="124">
        <v>3671</v>
      </c>
      <c r="AW14" s="124">
        <v>3383</v>
      </c>
      <c r="AX14" s="124">
        <v>2867</v>
      </c>
      <c r="AY14" s="124">
        <v>2328</v>
      </c>
      <c r="AZ14" s="124">
        <v>1839</v>
      </c>
      <c r="BA14" s="124">
        <v>1323</v>
      </c>
      <c r="BB14" s="124">
        <v>862</v>
      </c>
      <c r="BC14" s="124">
        <v>419</v>
      </c>
      <c r="BF14" s="124">
        <v>10</v>
      </c>
      <c r="BG14" s="154">
        <v>12282</v>
      </c>
    </row>
    <row r="15" spans="1:59" x14ac:dyDescent="0.2">
      <c r="A15" s="130">
        <v>14</v>
      </c>
      <c r="B15" s="244">
        <v>16757</v>
      </c>
      <c r="C15" s="132">
        <v>1961</v>
      </c>
      <c r="D15" s="130"/>
      <c r="E15" s="133">
        <v>845</v>
      </c>
      <c r="F15" s="243">
        <v>1116</v>
      </c>
      <c r="G15" s="132">
        <f t="shared" si="1"/>
        <v>1961</v>
      </c>
      <c r="H15" s="130">
        <f t="shared" si="2"/>
        <v>0</v>
      </c>
      <c r="I15" s="165">
        <v>14</v>
      </c>
      <c r="J15" s="243">
        <v>1116</v>
      </c>
      <c r="K15" s="167">
        <f t="shared" si="0"/>
        <v>35</v>
      </c>
      <c r="L15" s="134">
        <v>14</v>
      </c>
      <c r="M15" s="134">
        <v>1081</v>
      </c>
      <c r="R15" s="154">
        <v>12</v>
      </c>
      <c r="S15" s="154">
        <v>2123</v>
      </c>
      <c r="T15" s="154">
        <v>2062</v>
      </c>
      <c r="U15" s="154">
        <v>2008</v>
      </c>
      <c r="V15" s="174">
        <v>1919</v>
      </c>
      <c r="W15" s="124">
        <v>1873</v>
      </c>
      <c r="X15" s="154">
        <v>1865</v>
      </c>
      <c r="Y15" s="154">
        <v>1756</v>
      </c>
      <c r="Z15" s="154">
        <v>1693</v>
      </c>
      <c r="AA15" s="154">
        <v>1631</v>
      </c>
      <c r="AB15" s="154">
        <v>1559</v>
      </c>
      <c r="AC15" s="154">
        <v>1457</v>
      </c>
      <c r="AD15" s="124">
        <v>1371</v>
      </c>
      <c r="AE15" s="124">
        <v>1314</v>
      </c>
      <c r="AF15" s="124">
        <v>1291</v>
      </c>
      <c r="AG15" s="124">
        <v>1225</v>
      </c>
      <c r="AH15" s="124">
        <v>1156</v>
      </c>
      <c r="AI15" s="124">
        <v>1098</v>
      </c>
      <c r="AJ15" s="124">
        <v>1039</v>
      </c>
      <c r="AK15" s="125">
        <v>949</v>
      </c>
      <c r="AM15" s="124">
        <v>873</v>
      </c>
      <c r="AN15" s="124">
        <v>791</v>
      </c>
      <c r="AO15" s="124">
        <v>730</v>
      </c>
      <c r="AP15" s="124">
        <v>660</v>
      </c>
      <c r="AQ15" s="124">
        <v>604</v>
      </c>
      <c r="AR15" s="124">
        <v>549</v>
      </c>
      <c r="AS15" s="124">
        <v>489</v>
      </c>
      <c r="AT15" s="124">
        <v>439</v>
      </c>
      <c r="AU15" s="124">
        <v>398</v>
      </c>
      <c r="AV15" s="124">
        <v>310</v>
      </c>
      <c r="AW15" s="124">
        <v>294</v>
      </c>
      <c r="AX15" s="124">
        <v>253</v>
      </c>
      <c r="AY15" s="124">
        <v>209</v>
      </c>
      <c r="AZ15" s="124">
        <v>159</v>
      </c>
      <c r="BA15" s="124">
        <v>121</v>
      </c>
      <c r="BB15" s="124">
        <v>82</v>
      </c>
      <c r="BC15" s="124">
        <v>37</v>
      </c>
      <c r="BF15" s="124">
        <v>11</v>
      </c>
      <c r="BG15" s="154">
        <v>1314</v>
      </c>
    </row>
    <row r="16" spans="1:59" x14ac:dyDescent="0.2">
      <c r="A16" s="130">
        <v>15</v>
      </c>
      <c r="B16" s="244">
        <v>42526</v>
      </c>
      <c r="C16" s="132">
        <v>4223</v>
      </c>
      <c r="D16" s="130"/>
      <c r="E16" s="133">
        <v>1674</v>
      </c>
      <c r="F16" s="243">
        <v>2549</v>
      </c>
      <c r="G16" s="132">
        <f t="shared" si="1"/>
        <v>4223</v>
      </c>
      <c r="H16" s="130">
        <f t="shared" si="2"/>
        <v>0</v>
      </c>
      <c r="I16" s="165">
        <v>15</v>
      </c>
      <c r="J16" s="243">
        <v>2549</v>
      </c>
      <c r="K16" s="167">
        <f t="shared" si="0"/>
        <v>50</v>
      </c>
      <c r="L16" s="134">
        <v>15</v>
      </c>
      <c r="M16" s="134">
        <v>2499</v>
      </c>
      <c r="R16" s="154">
        <v>13</v>
      </c>
      <c r="S16" s="124">
        <v>618</v>
      </c>
      <c r="T16" s="124">
        <v>602</v>
      </c>
      <c r="U16" s="124">
        <v>586</v>
      </c>
      <c r="V16" s="173">
        <v>561</v>
      </c>
      <c r="W16" s="124">
        <v>542</v>
      </c>
      <c r="X16" s="154">
        <v>535</v>
      </c>
      <c r="Y16" s="124">
        <v>519</v>
      </c>
      <c r="Z16" s="124">
        <v>497</v>
      </c>
      <c r="AA16" s="124">
        <v>482</v>
      </c>
      <c r="AB16" s="124">
        <v>470</v>
      </c>
      <c r="AC16" s="124">
        <v>446</v>
      </c>
      <c r="AD16" s="124">
        <v>435</v>
      </c>
      <c r="AE16" s="124">
        <v>421</v>
      </c>
      <c r="AF16" s="124">
        <v>401</v>
      </c>
      <c r="AG16" s="124">
        <v>376</v>
      </c>
      <c r="AH16" s="124">
        <v>365</v>
      </c>
      <c r="AI16" s="124">
        <v>340</v>
      </c>
      <c r="AJ16" s="124">
        <v>318</v>
      </c>
      <c r="AK16" s="125">
        <v>296</v>
      </c>
      <c r="AM16" s="124">
        <v>282</v>
      </c>
      <c r="AN16" s="124">
        <v>263</v>
      </c>
      <c r="AO16" s="124">
        <v>235</v>
      </c>
      <c r="AP16" s="124">
        <v>219</v>
      </c>
      <c r="AQ16" s="124">
        <v>196</v>
      </c>
      <c r="AR16" s="124">
        <v>173</v>
      </c>
      <c r="AS16" s="124">
        <v>148</v>
      </c>
      <c r="AT16" s="124">
        <v>132</v>
      </c>
      <c r="AU16" s="124">
        <v>109</v>
      </c>
      <c r="AV16" s="124">
        <v>85</v>
      </c>
      <c r="AW16" s="124">
        <v>69</v>
      </c>
      <c r="AX16" s="124">
        <v>61</v>
      </c>
      <c r="AY16" s="124">
        <v>49</v>
      </c>
      <c r="AZ16" s="124">
        <v>33</v>
      </c>
      <c r="BA16" s="124">
        <v>25</v>
      </c>
      <c r="BB16" s="124">
        <v>15</v>
      </c>
      <c r="BC16" s="124">
        <v>8</v>
      </c>
      <c r="BF16" s="124">
        <v>12</v>
      </c>
      <c r="BG16" s="124">
        <v>421</v>
      </c>
    </row>
    <row r="17" spans="1:59" x14ac:dyDescent="0.2">
      <c r="A17" s="130">
        <v>16</v>
      </c>
      <c r="B17" s="244">
        <v>23477</v>
      </c>
      <c r="C17" s="132">
        <v>4314</v>
      </c>
      <c r="D17" s="130"/>
      <c r="E17" s="133">
        <v>1847</v>
      </c>
      <c r="F17" s="243">
        <v>2467</v>
      </c>
      <c r="G17" s="132">
        <f t="shared" si="1"/>
        <v>4314</v>
      </c>
      <c r="H17" s="130">
        <f t="shared" si="2"/>
        <v>0</v>
      </c>
      <c r="I17" s="165">
        <v>16</v>
      </c>
      <c r="J17" s="243">
        <v>2467</v>
      </c>
      <c r="K17" s="167">
        <f t="shared" si="0"/>
        <v>76</v>
      </c>
      <c r="L17" s="134">
        <v>16</v>
      </c>
      <c r="M17" s="134">
        <v>2391</v>
      </c>
      <c r="R17" s="154">
        <v>14</v>
      </c>
      <c r="S17" s="154">
        <v>1116</v>
      </c>
      <c r="T17" s="154">
        <v>1081</v>
      </c>
      <c r="U17" s="154">
        <v>1047</v>
      </c>
      <c r="V17" s="174">
        <v>1016</v>
      </c>
      <c r="W17" s="124">
        <v>987</v>
      </c>
      <c r="X17" s="154">
        <v>964</v>
      </c>
      <c r="Y17" s="124">
        <v>933</v>
      </c>
      <c r="Z17" s="124">
        <v>899</v>
      </c>
      <c r="AA17" s="124">
        <v>881</v>
      </c>
      <c r="AB17" s="124">
        <v>848</v>
      </c>
      <c r="AC17" s="124">
        <v>818</v>
      </c>
      <c r="AD17" s="124">
        <v>779</v>
      </c>
      <c r="AE17" s="124">
        <v>755</v>
      </c>
      <c r="AF17" s="124">
        <v>765</v>
      </c>
      <c r="AG17" s="124">
        <v>735</v>
      </c>
      <c r="AH17" s="124">
        <v>699</v>
      </c>
      <c r="AI17" s="124">
        <v>667</v>
      </c>
      <c r="AJ17" s="124">
        <v>643</v>
      </c>
      <c r="AK17" s="125">
        <v>605</v>
      </c>
      <c r="AM17" s="124">
        <v>563</v>
      </c>
      <c r="AN17" s="124">
        <v>524</v>
      </c>
      <c r="AO17" s="124">
        <v>492</v>
      </c>
      <c r="AP17" s="124">
        <v>460</v>
      </c>
      <c r="AQ17" s="124">
        <v>425</v>
      </c>
      <c r="AR17" s="124">
        <v>389</v>
      </c>
      <c r="AS17" s="124">
        <v>342</v>
      </c>
      <c r="AT17" s="124">
        <v>312</v>
      </c>
      <c r="AU17" s="124">
        <v>272</v>
      </c>
      <c r="AV17" s="124">
        <v>223</v>
      </c>
      <c r="AW17" s="124">
        <v>196</v>
      </c>
      <c r="AX17" s="124">
        <v>170</v>
      </c>
      <c r="AY17" s="124">
        <v>134</v>
      </c>
      <c r="AZ17" s="124">
        <v>107</v>
      </c>
      <c r="BA17" s="124">
        <v>82</v>
      </c>
      <c r="BB17" s="124">
        <v>54</v>
      </c>
      <c r="BC17" s="124">
        <v>33</v>
      </c>
      <c r="BF17" s="124">
        <v>13</v>
      </c>
      <c r="BG17" s="124">
        <v>755</v>
      </c>
    </row>
    <row r="18" spans="1:59" x14ac:dyDescent="0.2">
      <c r="A18" s="130">
        <v>17</v>
      </c>
      <c r="B18" s="244">
        <v>31046</v>
      </c>
      <c r="C18" s="132">
        <v>5262</v>
      </c>
      <c r="D18" s="130"/>
      <c r="E18" s="133">
        <v>1906</v>
      </c>
      <c r="F18" s="243">
        <v>3356</v>
      </c>
      <c r="G18" s="132">
        <f t="shared" si="1"/>
        <v>5262</v>
      </c>
      <c r="H18" s="130">
        <f t="shared" si="2"/>
        <v>0</v>
      </c>
      <c r="I18" s="165">
        <v>17</v>
      </c>
      <c r="J18" s="243">
        <v>3356</v>
      </c>
      <c r="K18" s="167">
        <f t="shared" si="0"/>
        <v>124</v>
      </c>
      <c r="L18" s="134">
        <v>17</v>
      </c>
      <c r="M18" s="134">
        <v>3232</v>
      </c>
      <c r="R18" s="154">
        <v>15</v>
      </c>
      <c r="S18" s="154">
        <v>2549</v>
      </c>
      <c r="T18" s="154">
        <v>2499</v>
      </c>
      <c r="U18" s="154">
        <v>2437</v>
      </c>
      <c r="V18" s="175">
        <v>2376</v>
      </c>
      <c r="W18" s="124">
        <v>2301</v>
      </c>
      <c r="X18" s="154">
        <v>2254</v>
      </c>
      <c r="Y18" s="154">
        <v>2155</v>
      </c>
      <c r="Z18" s="154">
        <v>2081</v>
      </c>
      <c r="AA18" s="154">
        <v>2006</v>
      </c>
      <c r="AB18" s="154">
        <v>1926</v>
      </c>
      <c r="AC18" s="154">
        <v>1845</v>
      </c>
      <c r="AD18" s="124">
        <v>1754</v>
      </c>
      <c r="AE18" s="124">
        <v>1674</v>
      </c>
      <c r="AF18" s="124">
        <v>1653</v>
      </c>
      <c r="AG18" s="124">
        <v>1584</v>
      </c>
      <c r="AH18" s="124">
        <v>1520</v>
      </c>
      <c r="AI18" s="124">
        <v>1434</v>
      </c>
      <c r="AJ18" s="124">
        <v>1355</v>
      </c>
      <c r="AK18" s="125">
        <v>1279</v>
      </c>
      <c r="AM18" s="124">
        <v>1200</v>
      </c>
      <c r="AN18" s="124">
        <v>1115</v>
      </c>
      <c r="AO18" s="124">
        <v>1052</v>
      </c>
      <c r="AP18" s="124">
        <v>979</v>
      </c>
      <c r="AQ18" s="124">
        <v>879</v>
      </c>
      <c r="AR18" s="124">
        <v>799</v>
      </c>
      <c r="AS18" s="124">
        <v>722</v>
      </c>
      <c r="AT18" s="124">
        <v>656</v>
      </c>
      <c r="AU18" s="124">
        <v>579</v>
      </c>
      <c r="AV18" s="124">
        <v>454</v>
      </c>
      <c r="AW18" s="124">
        <v>402</v>
      </c>
      <c r="AX18" s="124">
        <v>353</v>
      </c>
      <c r="AY18" s="124">
        <v>291</v>
      </c>
      <c r="AZ18" s="124">
        <v>223</v>
      </c>
      <c r="BA18" s="124">
        <v>169</v>
      </c>
      <c r="BB18" s="124">
        <v>119</v>
      </c>
      <c r="BC18" s="124">
        <v>55</v>
      </c>
      <c r="BF18" s="124">
        <v>14</v>
      </c>
      <c r="BG18" s="154">
        <v>1674</v>
      </c>
    </row>
    <row r="19" spans="1:59" x14ac:dyDescent="0.2">
      <c r="A19" s="130">
        <v>18</v>
      </c>
      <c r="B19" s="244">
        <v>791940</v>
      </c>
      <c r="C19" s="132">
        <v>14447</v>
      </c>
      <c r="D19" s="130"/>
      <c r="E19" s="133">
        <v>3934</v>
      </c>
      <c r="F19" s="243">
        <v>10513</v>
      </c>
      <c r="G19" s="132">
        <f t="shared" si="1"/>
        <v>14447</v>
      </c>
      <c r="H19" s="130">
        <f t="shared" si="2"/>
        <v>0</v>
      </c>
      <c r="I19" s="165">
        <v>18</v>
      </c>
      <c r="J19" s="243">
        <v>10513</v>
      </c>
      <c r="K19" s="167">
        <f t="shared" si="0"/>
        <v>181</v>
      </c>
      <c r="L19" s="134">
        <v>18</v>
      </c>
      <c r="M19" s="134">
        <v>10332</v>
      </c>
      <c r="R19" s="154">
        <v>16</v>
      </c>
      <c r="S19" s="154">
        <v>2467</v>
      </c>
      <c r="T19" s="154">
        <v>2391</v>
      </c>
      <c r="U19" s="154">
        <v>2317</v>
      </c>
      <c r="V19" s="174">
        <v>2249</v>
      </c>
      <c r="W19" s="124">
        <v>2170</v>
      </c>
      <c r="X19" s="154">
        <v>2118</v>
      </c>
      <c r="Y19" s="154">
        <v>2055</v>
      </c>
      <c r="Z19" s="154">
        <v>1988</v>
      </c>
      <c r="AA19" s="154">
        <v>1921</v>
      </c>
      <c r="AB19" s="154">
        <v>1843</v>
      </c>
      <c r="AC19" s="154">
        <v>1783</v>
      </c>
      <c r="AD19" s="124">
        <v>1712</v>
      </c>
      <c r="AE19" s="124">
        <v>1643</v>
      </c>
      <c r="AF19" s="124">
        <v>1626</v>
      </c>
      <c r="AG19" s="124">
        <v>1549</v>
      </c>
      <c r="AH19" s="124">
        <v>1479</v>
      </c>
      <c r="AI19" s="124">
        <v>1412</v>
      </c>
      <c r="AJ19" s="124">
        <v>1328</v>
      </c>
      <c r="AK19" s="125">
        <v>1266</v>
      </c>
      <c r="AM19" s="124">
        <v>1192</v>
      </c>
      <c r="AN19" s="124">
        <v>1101</v>
      </c>
      <c r="AO19" s="124">
        <v>1023</v>
      </c>
      <c r="AP19" s="124">
        <v>958</v>
      </c>
      <c r="AQ19" s="124">
        <v>880</v>
      </c>
      <c r="AR19" s="124">
        <v>802</v>
      </c>
      <c r="AS19" s="124">
        <v>728</v>
      </c>
      <c r="AT19" s="124">
        <v>663</v>
      </c>
      <c r="AU19" s="124">
        <v>592</v>
      </c>
      <c r="AV19" s="124">
        <v>484</v>
      </c>
      <c r="AW19" s="124">
        <v>430</v>
      </c>
      <c r="AX19" s="124">
        <v>355</v>
      </c>
      <c r="AY19" s="124">
        <v>303</v>
      </c>
      <c r="AZ19" s="124">
        <v>251</v>
      </c>
      <c r="BA19" s="124">
        <v>172</v>
      </c>
      <c r="BB19" s="124">
        <v>114</v>
      </c>
      <c r="BC19" s="124">
        <v>61</v>
      </c>
      <c r="BF19" s="124">
        <v>15</v>
      </c>
      <c r="BG19" s="154">
        <v>1643</v>
      </c>
    </row>
    <row r="20" spans="1:59" x14ac:dyDescent="0.2">
      <c r="A20" s="130">
        <v>19</v>
      </c>
      <c r="B20" s="244">
        <v>4233821</v>
      </c>
      <c r="C20" s="132">
        <v>228889</v>
      </c>
      <c r="D20" s="130"/>
      <c r="E20" s="133">
        <v>74439</v>
      </c>
      <c r="F20" s="243">
        <v>154450</v>
      </c>
      <c r="G20" s="132">
        <f t="shared" si="1"/>
        <v>228889</v>
      </c>
      <c r="H20" s="130">
        <f t="shared" si="2"/>
        <v>0</v>
      </c>
      <c r="I20" s="165">
        <v>19</v>
      </c>
      <c r="J20" s="243">
        <v>154450</v>
      </c>
      <c r="K20" s="167">
        <f t="shared" si="0"/>
        <v>1682</v>
      </c>
      <c r="L20" s="134">
        <v>19</v>
      </c>
      <c r="M20" s="134">
        <v>152768</v>
      </c>
      <c r="R20" s="154">
        <v>17</v>
      </c>
      <c r="S20" s="154">
        <v>3356</v>
      </c>
      <c r="T20" s="154">
        <v>3232</v>
      </c>
      <c r="U20" s="154">
        <v>3118</v>
      </c>
      <c r="V20" s="174">
        <v>2979</v>
      </c>
      <c r="W20" s="124">
        <v>2903</v>
      </c>
      <c r="X20" s="154">
        <v>2828</v>
      </c>
      <c r="Y20" s="154">
        <v>2710</v>
      </c>
      <c r="Z20" s="154">
        <v>2642</v>
      </c>
      <c r="AA20" s="154">
        <v>2531</v>
      </c>
      <c r="AB20" s="154">
        <v>2414</v>
      </c>
      <c r="AC20" s="154">
        <v>2314</v>
      </c>
      <c r="AD20" s="124">
        <v>2176</v>
      </c>
      <c r="AE20" s="124">
        <v>2065</v>
      </c>
      <c r="AF20" s="124">
        <v>2042</v>
      </c>
      <c r="AG20" s="124">
        <v>1935</v>
      </c>
      <c r="AH20" s="124">
        <v>1820</v>
      </c>
      <c r="AI20" s="124">
        <v>1700</v>
      </c>
      <c r="AJ20" s="124">
        <v>1612</v>
      </c>
      <c r="AK20" s="125">
        <v>1517</v>
      </c>
      <c r="AM20" s="124">
        <v>1437</v>
      </c>
      <c r="AN20" s="124">
        <v>1338</v>
      </c>
      <c r="AO20" s="124">
        <v>1245</v>
      </c>
      <c r="AP20" s="124">
        <v>1152</v>
      </c>
      <c r="AQ20" s="124">
        <v>1082</v>
      </c>
      <c r="AR20" s="124">
        <v>994</v>
      </c>
      <c r="AS20" s="124">
        <v>895</v>
      </c>
      <c r="AT20" s="124">
        <v>809</v>
      </c>
      <c r="AU20" s="124">
        <v>719</v>
      </c>
      <c r="AV20" s="124">
        <v>572</v>
      </c>
      <c r="AW20" s="124">
        <v>477</v>
      </c>
      <c r="AX20" s="124">
        <v>392</v>
      </c>
      <c r="AY20" s="124">
        <v>325</v>
      </c>
      <c r="AZ20" s="124">
        <v>258</v>
      </c>
      <c r="BA20" s="124">
        <v>177</v>
      </c>
      <c r="BB20" s="124">
        <v>117</v>
      </c>
      <c r="BC20" s="124">
        <v>65</v>
      </c>
      <c r="BF20" s="124">
        <v>16</v>
      </c>
      <c r="BG20" s="154">
        <v>2065</v>
      </c>
    </row>
    <row r="21" spans="1:59" x14ac:dyDescent="0.2">
      <c r="A21" s="130">
        <v>20</v>
      </c>
      <c r="B21" s="244">
        <v>421151</v>
      </c>
      <c r="C21" s="132">
        <v>1894</v>
      </c>
      <c r="D21" s="130"/>
      <c r="E21" s="133">
        <v>625</v>
      </c>
      <c r="F21" s="243">
        <v>1269</v>
      </c>
      <c r="G21" s="132">
        <f t="shared" si="1"/>
        <v>1894</v>
      </c>
      <c r="H21" s="130">
        <f t="shared" si="2"/>
        <v>0</v>
      </c>
      <c r="I21" s="165">
        <v>20</v>
      </c>
      <c r="J21" s="243">
        <v>1269</v>
      </c>
      <c r="K21" s="167">
        <f t="shared" si="0"/>
        <v>8</v>
      </c>
      <c r="L21" s="134">
        <v>20</v>
      </c>
      <c r="M21" s="134">
        <v>1261</v>
      </c>
      <c r="R21" s="154">
        <v>18</v>
      </c>
      <c r="S21" s="154">
        <v>10513</v>
      </c>
      <c r="T21" s="154">
        <v>10332</v>
      </c>
      <c r="U21" s="154">
        <v>10157</v>
      </c>
      <c r="V21" s="174">
        <v>9932</v>
      </c>
      <c r="W21" s="124">
        <v>9719</v>
      </c>
      <c r="X21" s="154">
        <v>9523</v>
      </c>
      <c r="Y21" s="154">
        <v>9184</v>
      </c>
      <c r="Z21" s="154">
        <v>8902</v>
      </c>
      <c r="AA21" s="154">
        <v>8586</v>
      </c>
      <c r="AB21" s="154">
        <v>8247</v>
      </c>
      <c r="AC21" s="154">
        <v>7896</v>
      </c>
      <c r="AD21" s="124">
        <v>7574</v>
      </c>
      <c r="AE21" s="124">
        <v>7277</v>
      </c>
      <c r="AF21" s="124">
        <v>6913</v>
      </c>
      <c r="AG21" s="124">
        <v>6555</v>
      </c>
      <c r="AH21" s="124">
        <v>6218</v>
      </c>
      <c r="AI21" s="124">
        <v>5836</v>
      </c>
      <c r="AJ21" s="124">
        <v>5486</v>
      </c>
      <c r="AK21" s="125">
        <v>5125</v>
      </c>
      <c r="AM21" s="124">
        <v>4785</v>
      </c>
      <c r="AN21" s="124">
        <v>4441</v>
      </c>
      <c r="AO21" s="124">
        <v>4074</v>
      </c>
      <c r="AP21" s="124">
        <v>3701</v>
      </c>
      <c r="AQ21" s="124">
        <v>3380</v>
      </c>
      <c r="AR21" s="124">
        <v>3042</v>
      </c>
      <c r="AS21" s="124">
        <v>2750</v>
      </c>
      <c r="AT21" s="124">
        <v>2473</v>
      </c>
      <c r="AU21" s="124">
        <v>2226</v>
      </c>
      <c r="AV21" s="124">
        <v>1817</v>
      </c>
      <c r="AW21" s="124">
        <v>1534</v>
      </c>
      <c r="AX21" s="124">
        <v>1276</v>
      </c>
      <c r="AY21" s="124">
        <v>990</v>
      </c>
      <c r="AZ21" s="124">
        <v>729</v>
      </c>
      <c r="BA21" s="124">
        <v>535</v>
      </c>
      <c r="BB21" s="124">
        <v>345</v>
      </c>
      <c r="BC21" s="124">
        <v>151</v>
      </c>
      <c r="BF21" s="124">
        <v>17</v>
      </c>
      <c r="BG21" s="154">
        <v>7277</v>
      </c>
    </row>
    <row r="22" spans="1:59" x14ac:dyDescent="0.2">
      <c r="A22" s="130">
        <v>21</v>
      </c>
      <c r="B22" s="244">
        <v>3520819</v>
      </c>
      <c r="C22" s="132">
        <v>317606</v>
      </c>
      <c r="D22" s="130"/>
      <c r="E22" s="133">
        <v>150491</v>
      </c>
      <c r="F22" s="243">
        <v>167115</v>
      </c>
      <c r="G22" s="132">
        <f t="shared" si="1"/>
        <v>317606</v>
      </c>
      <c r="H22" s="130">
        <f t="shared" si="2"/>
        <v>0</v>
      </c>
      <c r="I22" s="165">
        <v>21</v>
      </c>
      <c r="J22" s="243">
        <v>167115</v>
      </c>
      <c r="K22" s="167">
        <f t="shared" si="0"/>
        <v>4224</v>
      </c>
      <c r="L22" s="134">
        <v>21</v>
      </c>
      <c r="M22" s="134">
        <v>162891</v>
      </c>
      <c r="R22" s="154">
        <v>19</v>
      </c>
      <c r="S22" s="154">
        <v>154450</v>
      </c>
      <c r="T22" s="154">
        <v>152768</v>
      </c>
      <c r="U22" s="154">
        <v>151118</v>
      </c>
      <c r="V22" s="174">
        <v>149196</v>
      </c>
      <c r="W22" s="124">
        <v>147426</v>
      </c>
      <c r="X22" s="154">
        <v>145518</v>
      </c>
      <c r="Y22" s="154">
        <v>140329</v>
      </c>
      <c r="Z22" s="154">
        <v>132681</v>
      </c>
      <c r="AA22" s="154">
        <v>122323</v>
      </c>
      <c r="AB22" s="154">
        <v>114135</v>
      </c>
      <c r="AC22" s="154">
        <v>111493</v>
      </c>
      <c r="AD22" s="124">
        <v>106892</v>
      </c>
      <c r="AE22" s="124">
        <v>99026</v>
      </c>
      <c r="AF22" s="124">
        <v>91280</v>
      </c>
      <c r="AG22" s="124">
        <v>88547</v>
      </c>
      <c r="AH22" s="124">
        <v>84457</v>
      </c>
      <c r="AI22" s="124">
        <v>77612</v>
      </c>
      <c r="AJ22" s="124">
        <v>68973</v>
      </c>
      <c r="AK22" s="125">
        <v>66520</v>
      </c>
      <c r="AM22" s="124">
        <v>62809</v>
      </c>
      <c r="AN22" s="124">
        <v>54240</v>
      </c>
      <c r="AO22" s="124">
        <v>45833</v>
      </c>
      <c r="AP22" s="124">
        <v>43137</v>
      </c>
      <c r="AQ22" s="124">
        <v>38189</v>
      </c>
      <c r="AR22" s="124">
        <v>31433</v>
      </c>
      <c r="AS22" s="124">
        <v>26893</v>
      </c>
      <c r="AT22" s="124">
        <v>25761</v>
      </c>
      <c r="AU22" s="124">
        <v>23811</v>
      </c>
      <c r="AV22" s="124">
        <v>18261</v>
      </c>
      <c r="AW22" s="124">
        <v>16551</v>
      </c>
      <c r="AX22" s="124">
        <v>15472</v>
      </c>
      <c r="AY22" s="124">
        <v>13517</v>
      </c>
      <c r="AZ22" s="124">
        <v>9063</v>
      </c>
      <c r="BA22" s="124">
        <v>5970</v>
      </c>
      <c r="BB22" s="124">
        <v>5015</v>
      </c>
      <c r="BC22" s="124">
        <v>3392</v>
      </c>
      <c r="BF22" s="124">
        <v>18</v>
      </c>
      <c r="BG22" s="154">
        <v>99026</v>
      </c>
    </row>
    <row r="23" spans="1:59" x14ac:dyDescent="0.2">
      <c r="A23" s="130">
        <v>22</v>
      </c>
      <c r="B23" s="244">
        <v>26818</v>
      </c>
      <c r="C23" s="132">
        <v>4074</v>
      </c>
      <c r="D23" s="130"/>
      <c r="E23" s="133">
        <v>1494</v>
      </c>
      <c r="F23" s="243">
        <v>2580</v>
      </c>
      <c r="G23" s="132">
        <f t="shared" si="1"/>
        <v>4074</v>
      </c>
      <c r="H23" s="130">
        <f t="shared" si="2"/>
        <v>0</v>
      </c>
      <c r="I23" s="165">
        <v>22</v>
      </c>
      <c r="J23" s="243">
        <v>2580</v>
      </c>
      <c r="K23" s="167">
        <f t="shared" si="0"/>
        <v>90</v>
      </c>
      <c r="L23" s="134">
        <v>22</v>
      </c>
      <c r="M23" s="134">
        <v>2490</v>
      </c>
      <c r="R23" s="154">
        <v>20</v>
      </c>
      <c r="S23" s="154">
        <v>1269</v>
      </c>
      <c r="T23" s="154">
        <v>1261</v>
      </c>
      <c r="U23" s="154">
        <v>1257</v>
      </c>
      <c r="V23" s="174">
        <v>1249</v>
      </c>
      <c r="W23" s="124">
        <v>1242</v>
      </c>
      <c r="X23" s="154">
        <v>1237</v>
      </c>
      <c r="Y23" s="154">
        <v>1200</v>
      </c>
      <c r="Z23" s="154">
        <v>1158</v>
      </c>
      <c r="AA23" s="154">
        <v>1097</v>
      </c>
      <c r="AB23" s="154">
        <v>1035</v>
      </c>
      <c r="AC23" s="154">
        <v>1009</v>
      </c>
      <c r="AD23" s="124">
        <v>962</v>
      </c>
      <c r="AE23" s="124">
        <v>889</v>
      </c>
      <c r="AF23" s="124">
        <v>851</v>
      </c>
      <c r="AG23" s="124">
        <v>822</v>
      </c>
      <c r="AH23" s="124">
        <v>790</v>
      </c>
      <c r="AI23" s="124">
        <v>708</v>
      </c>
      <c r="AJ23" s="124">
        <v>648</v>
      </c>
      <c r="AK23" s="125">
        <v>617</v>
      </c>
      <c r="AM23" s="124">
        <v>567</v>
      </c>
      <c r="AN23" s="124">
        <v>458</v>
      </c>
      <c r="AO23" s="124">
        <v>404</v>
      </c>
      <c r="AP23" s="124">
        <v>382</v>
      </c>
      <c r="AQ23" s="124">
        <v>350</v>
      </c>
      <c r="AR23" s="124">
        <v>297</v>
      </c>
      <c r="AS23" s="124">
        <v>270</v>
      </c>
      <c r="AT23" s="124">
        <v>241</v>
      </c>
      <c r="AU23" s="124">
        <v>224</v>
      </c>
      <c r="AV23" s="124">
        <v>189</v>
      </c>
      <c r="AW23" s="124">
        <v>166</v>
      </c>
      <c r="AX23" s="124">
        <v>153</v>
      </c>
      <c r="AY23" s="124">
        <v>134</v>
      </c>
      <c r="AZ23" s="124">
        <v>105</v>
      </c>
      <c r="BA23" s="124">
        <v>81</v>
      </c>
      <c r="BB23" s="124">
        <v>66</v>
      </c>
      <c r="BC23" s="124">
        <v>40</v>
      </c>
      <c r="BF23" s="124">
        <v>19</v>
      </c>
      <c r="BG23" s="124">
        <v>889</v>
      </c>
    </row>
    <row r="24" spans="1:59" x14ac:dyDescent="0.2">
      <c r="A24" s="130">
        <v>23</v>
      </c>
      <c r="B24" s="244">
        <v>1520152</v>
      </c>
      <c r="C24" s="132">
        <v>209532</v>
      </c>
      <c r="D24" s="130"/>
      <c r="E24" s="133">
        <v>82824</v>
      </c>
      <c r="F24" s="243">
        <v>126708</v>
      </c>
      <c r="G24" s="132">
        <f t="shared" si="1"/>
        <v>209532</v>
      </c>
      <c r="H24" s="130">
        <f t="shared" si="2"/>
        <v>0</v>
      </c>
      <c r="I24" s="165">
        <v>23</v>
      </c>
      <c r="J24" s="243">
        <v>126708</v>
      </c>
      <c r="K24" s="167">
        <f t="shared" si="0"/>
        <v>1994</v>
      </c>
      <c r="L24" s="134">
        <v>23</v>
      </c>
      <c r="M24" s="134">
        <v>124714</v>
      </c>
      <c r="R24" s="154">
        <v>21</v>
      </c>
      <c r="S24" s="154">
        <v>167115</v>
      </c>
      <c r="T24" s="154">
        <v>162891</v>
      </c>
      <c r="U24" s="154">
        <v>158440</v>
      </c>
      <c r="V24" s="174">
        <v>154298</v>
      </c>
      <c r="W24" s="124">
        <v>150681</v>
      </c>
      <c r="X24" s="154">
        <v>148326</v>
      </c>
      <c r="Y24" s="154">
        <v>142166</v>
      </c>
      <c r="Z24" s="154">
        <v>138712</v>
      </c>
      <c r="AA24" s="154">
        <v>132681</v>
      </c>
      <c r="AB24" s="154">
        <v>127286</v>
      </c>
      <c r="AC24" s="154">
        <v>122640</v>
      </c>
      <c r="AD24" s="124">
        <v>117848</v>
      </c>
      <c r="AE24" s="124">
        <v>112544</v>
      </c>
      <c r="AF24" s="124">
        <v>108094</v>
      </c>
      <c r="AG24" s="124">
        <v>103987</v>
      </c>
      <c r="AH24" s="124">
        <v>99842</v>
      </c>
      <c r="AI24" s="124">
        <v>95085</v>
      </c>
      <c r="AJ24" s="124">
        <v>90946</v>
      </c>
      <c r="AK24" s="125">
        <v>87295</v>
      </c>
      <c r="AM24" s="124">
        <v>82388</v>
      </c>
      <c r="AN24" s="124">
        <v>76681</v>
      </c>
      <c r="AO24" s="124">
        <v>71453</v>
      </c>
      <c r="AP24" s="124">
        <v>67158</v>
      </c>
      <c r="AQ24" s="124">
        <v>62526</v>
      </c>
      <c r="AR24" s="124">
        <v>57253</v>
      </c>
      <c r="AS24" s="124">
        <v>52133</v>
      </c>
      <c r="AT24" s="124">
        <v>48193</v>
      </c>
      <c r="AU24" s="124">
        <v>44215</v>
      </c>
      <c r="AV24" s="124">
        <v>36874</v>
      </c>
      <c r="AW24" s="124">
        <v>29801</v>
      </c>
      <c r="AX24" s="124">
        <v>26252</v>
      </c>
      <c r="AY24" s="124">
        <v>21369</v>
      </c>
      <c r="AZ24" s="124">
        <v>15716</v>
      </c>
      <c r="BA24" s="124">
        <v>11374</v>
      </c>
      <c r="BB24" s="124">
        <v>8024</v>
      </c>
      <c r="BC24" s="124">
        <v>4117</v>
      </c>
      <c r="BF24" s="124">
        <v>20</v>
      </c>
      <c r="BG24" s="154">
        <v>112544</v>
      </c>
    </row>
    <row r="25" spans="1:59" x14ac:dyDescent="0.2">
      <c r="A25" s="130">
        <v>24</v>
      </c>
      <c r="B25" s="245">
        <v>269584</v>
      </c>
      <c r="C25" s="132">
        <v>9577</v>
      </c>
      <c r="D25" s="130"/>
      <c r="E25" s="133">
        <v>3901</v>
      </c>
      <c r="F25" s="243">
        <v>5676</v>
      </c>
      <c r="G25" s="132">
        <f t="shared" si="1"/>
        <v>9577</v>
      </c>
      <c r="H25" s="130">
        <f t="shared" si="2"/>
        <v>0</v>
      </c>
      <c r="I25" s="165">
        <v>24</v>
      </c>
      <c r="J25" s="243">
        <v>5676</v>
      </c>
      <c r="K25" s="167">
        <f t="shared" si="0"/>
        <v>138</v>
      </c>
      <c r="L25" s="134">
        <v>24</v>
      </c>
      <c r="M25" s="134">
        <v>5538</v>
      </c>
      <c r="R25" s="154">
        <v>22</v>
      </c>
      <c r="S25" s="154">
        <v>2580</v>
      </c>
      <c r="T25" s="154">
        <v>2490</v>
      </c>
      <c r="U25" s="154">
        <v>2403</v>
      </c>
      <c r="V25" s="174">
        <v>2334</v>
      </c>
      <c r="W25" s="124">
        <v>2276</v>
      </c>
      <c r="X25" s="154">
        <v>2221</v>
      </c>
      <c r="Y25" s="154">
        <v>2129</v>
      </c>
      <c r="Z25" s="154">
        <v>2015</v>
      </c>
      <c r="AA25" s="154">
        <v>1922</v>
      </c>
      <c r="AB25" s="154">
        <v>1830</v>
      </c>
      <c r="AC25" s="154">
        <v>1743</v>
      </c>
      <c r="AD25" s="124">
        <v>1646</v>
      </c>
      <c r="AE25" s="124">
        <v>1566</v>
      </c>
      <c r="AF25" s="124">
        <v>1485</v>
      </c>
      <c r="AG25" s="124">
        <v>1404</v>
      </c>
      <c r="AH25" s="124">
        <v>1329</v>
      </c>
      <c r="AI25" s="124">
        <v>1242</v>
      </c>
      <c r="AJ25" s="124">
        <v>1176</v>
      </c>
      <c r="AK25" s="125">
        <v>1108</v>
      </c>
      <c r="AM25" s="124">
        <v>1009</v>
      </c>
      <c r="AN25" s="124">
        <v>912</v>
      </c>
      <c r="AO25" s="124">
        <v>854</v>
      </c>
      <c r="AP25" s="124">
        <v>762</v>
      </c>
      <c r="AQ25" s="124">
        <v>670</v>
      </c>
      <c r="AR25" s="124">
        <v>597</v>
      </c>
      <c r="AS25" s="124">
        <v>531</v>
      </c>
      <c r="AT25" s="124">
        <v>464</v>
      </c>
      <c r="AU25" s="124">
        <v>408</v>
      </c>
      <c r="AV25" s="124">
        <v>337</v>
      </c>
      <c r="AW25" s="124">
        <v>265</v>
      </c>
      <c r="AX25" s="124">
        <v>223</v>
      </c>
      <c r="AY25" s="124">
        <v>173</v>
      </c>
      <c r="AZ25" s="124">
        <v>128</v>
      </c>
      <c r="BA25" s="124">
        <v>90</v>
      </c>
      <c r="BB25" s="124">
        <v>59</v>
      </c>
      <c r="BC25" s="124">
        <v>28</v>
      </c>
      <c r="BF25" s="124">
        <v>21</v>
      </c>
      <c r="BG25" s="154">
        <v>1566</v>
      </c>
    </row>
    <row r="26" spans="1:59" x14ac:dyDescent="0.2">
      <c r="A26" s="130">
        <v>25</v>
      </c>
      <c r="B26" s="244">
        <v>85002</v>
      </c>
      <c r="C26" s="132">
        <v>8961</v>
      </c>
      <c r="D26" s="130"/>
      <c r="E26" s="133">
        <v>3589</v>
      </c>
      <c r="F26" s="243">
        <v>5372</v>
      </c>
      <c r="G26" s="132">
        <f t="shared" si="1"/>
        <v>8961</v>
      </c>
      <c r="H26" s="130">
        <f t="shared" si="2"/>
        <v>0</v>
      </c>
      <c r="I26" s="165">
        <v>25</v>
      </c>
      <c r="J26" s="243">
        <v>5372</v>
      </c>
      <c r="K26" s="167">
        <f t="shared" si="0"/>
        <v>155</v>
      </c>
      <c r="L26" s="134">
        <v>25</v>
      </c>
      <c r="M26" s="134">
        <v>5217</v>
      </c>
      <c r="R26" s="154">
        <v>23</v>
      </c>
      <c r="S26" s="154">
        <v>126708</v>
      </c>
      <c r="T26" s="154">
        <v>124714</v>
      </c>
      <c r="U26" s="154">
        <v>122165</v>
      </c>
      <c r="V26" s="174">
        <v>119692</v>
      </c>
      <c r="W26" s="124">
        <v>118198</v>
      </c>
      <c r="X26" s="154">
        <v>117833</v>
      </c>
      <c r="Y26" s="154">
        <v>114433</v>
      </c>
      <c r="Z26" s="154">
        <v>111530</v>
      </c>
      <c r="AA26" s="154">
        <v>107673</v>
      </c>
      <c r="AB26" s="154">
        <v>103862</v>
      </c>
      <c r="AC26" s="154">
        <v>99539</v>
      </c>
      <c r="AD26" s="124">
        <v>96173</v>
      </c>
      <c r="AE26" s="124">
        <v>92357</v>
      </c>
      <c r="AF26" s="124">
        <v>88588</v>
      </c>
      <c r="AG26" s="124">
        <v>84160</v>
      </c>
      <c r="AH26" s="124">
        <v>80771</v>
      </c>
      <c r="AI26" s="124">
        <v>76381</v>
      </c>
      <c r="AJ26" s="124">
        <v>72384</v>
      </c>
      <c r="AK26" s="125">
        <v>68157</v>
      </c>
      <c r="AM26" s="124">
        <v>64719</v>
      </c>
      <c r="AN26" s="124">
        <v>60316</v>
      </c>
      <c r="AO26" s="124">
        <v>55935</v>
      </c>
      <c r="AP26" s="124">
        <v>51200</v>
      </c>
      <c r="AQ26" s="124">
        <v>47392</v>
      </c>
      <c r="AR26" s="124">
        <v>43063</v>
      </c>
      <c r="AS26" s="124">
        <v>38826</v>
      </c>
      <c r="AT26" s="124">
        <v>34495</v>
      </c>
      <c r="AU26" s="124">
        <v>31087</v>
      </c>
      <c r="AV26" s="124">
        <v>24700</v>
      </c>
      <c r="AW26" s="124">
        <v>21395</v>
      </c>
      <c r="AX26" s="124">
        <v>18056</v>
      </c>
      <c r="AY26" s="124">
        <v>15286</v>
      </c>
      <c r="AZ26" s="124">
        <v>12123</v>
      </c>
      <c r="BA26" s="124">
        <v>8805</v>
      </c>
      <c r="BB26" s="124">
        <v>5530</v>
      </c>
      <c r="BC26" s="124">
        <v>2846</v>
      </c>
      <c r="BF26" s="124">
        <v>22</v>
      </c>
      <c r="BG26" s="154">
        <v>92357</v>
      </c>
    </row>
    <row r="27" spans="1:59" x14ac:dyDescent="0.2">
      <c r="A27" s="130">
        <v>26</v>
      </c>
      <c r="B27" s="244">
        <v>314912</v>
      </c>
      <c r="C27" s="132">
        <v>28537</v>
      </c>
      <c r="D27" s="130"/>
      <c r="E27" s="133">
        <v>9176</v>
      </c>
      <c r="F27" s="243">
        <v>19361</v>
      </c>
      <c r="G27" s="132">
        <f t="shared" si="1"/>
        <v>28537</v>
      </c>
      <c r="H27" s="130">
        <f t="shared" si="2"/>
        <v>0</v>
      </c>
      <c r="I27" s="165">
        <v>26</v>
      </c>
      <c r="J27" s="243">
        <v>19361</v>
      </c>
      <c r="K27" s="167">
        <f t="shared" si="0"/>
        <v>586</v>
      </c>
      <c r="L27" s="134">
        <v>26</v>
      </c>
      <c r="M27" s="134">
        <v>18775</v>
      </c>
      <c r="R27" s="154">
        <v>24</v>
      </c>
      <c r="S27" s="154">
        <v>5676</v>
      </c>
      <c r="T27" s="154">
        <v>5538</v>
      </c>
      <c r="U27" s="154">
        <v>5446</v>
      </c>
      <c r="V27" s="174">
        <v>5314</v>
      </c>
      <c r="W27" s="124">
        <v>5141</v>
      </c>
      <c r="X27" s="154">
        <v>5011</v>
      </c>
      <c r="Y27" s="154">
        <v>4824</v>
      </c>
      <c r="Z27" s="154">
        <v>4692</v>
      </c>
      <c r="AA27" s="154">
        <v>4564</v>
      </c>
      <c r="AB27" s="154">
        <v>4405</v>
      </c>
      <c r="AC27" s="154">
        <v>4231</v>
      </c>
      <c r="AD27" s="124">
        <v>4020</v>
      </c>
      <c r="AE27" s="124">
        <v>3478</v>
      </c>
      <c r="AF27" s="124">
        <v>3795</v>
      </c>
      <c r="AG27" s="124">
        <v>3614</v>
      </c>
      <c r="AH27" s="124">
        <v>3454</v>
      </c>
      <c r="AI27" s="124">
        <v>3289</v>
      </c>
      <c r="AJ27" s="124">
        <v>3098</v>
      </c>
      <c r="AK27" s="125">
        <v>2940</v>
      </c>
      <c r="AM27" s="124">
        <v>2772</v>
      </c>
      <c r="AN27" s="124">
        <v>2567</v>
      </c>
      <c r="AO27" s="124">
        <v>2364</v>
      </c>
      <c r="AP27" s="124">
        <v>2151</v>
      </c>
      <c r="AQ27" s="124">
        <v>1975</v>
      </c>
      <c r="AR27" s="124">
        <v>1805</v>
      </c>
      <c r="AS27" s="124">
        <v>1637</v>
      </c>
      <c r="AT27" s="124">
        <v>1524</v>
      </c>
      <c r="AU27" s="124">
        <v>1374</v>
      </c>
      <c r="AV27" s="124">
        <v>1064</v>
      </c>
      <c r="AW27" s="124">
        <v>1025</v>
      </c>
      <c r="AX27" s="124">
        <v>871</v>
      </c>
      <c r="AY27" s="124">
        <v>717</v>
      </c>
      <c r="AZ27" s="124">
        <v>567</v>
      </c>
      <c r="BA27" s="124">
        <v>425</v>
      </c>
      <c r="BB27" s="124">
        <v>282</v>
      </c>
      <c r="BC27" s="124">
        <v>129</v>
      </c>
      <c r="BF27" s="124">
        <v>23</v>
      </c>
      <c r="BG27" s="154">
        <v>3478</v>
      </c>
    </row>
    <row r="28" spans="1:59" x14ac:dyDescent="0.2">
      <c r="A28" s="130">
        <v>27</v>
      </c>
      <c r="B28" s="244">
        <v>208714</v>
      </c>
      <c r="C28" s="132">
        <v>2327</v>
      </c>
      <c r="D28" s="130"/>
      <c r="E28" s="133">
        <v>872</v>
      </c>
      <c r="F28" s="243">
        <v>1455</v>
      </c>
      <c r="G28" s="132">
        <f t="shared" si="1"/>
        <v>2327</v>
      </c>
      <c r="H28" s="130">
        <f t="shared" si="2"/>
        <v>0</v>
      </c>
      <c r="I28" s="165">
        <v>27</v>
      </c>
      <c r="J28" s="243">
        <v>1455</v>
      </c>
      <c r="K28" s="167">
        <f t="shared" si="0"/>
        <v>44</v>
      </c>
      <c r="L28" s="134">
        <v>27</v>
      </c>
      <c r="M28" s="134">
        <v>1411</v>
      </c>
      <c r="R28" s="154">
        <v>25</v>
      </c>
      <c r="S28" s="154">
        <v>5372</v>
      </c>
      <c r="T28" s="154">
        <v>5217</v>
      </c>
      <c r="U28" s="154">
        <v>5041</v>
      </c>
      <c r="V28" s="174">
        <v>4868</v>
      </c>
      <c r="W28" s="124">
        <v>4731</v>
      </c>
      <c r="X28" s="154">
        <v>4669</v>
      </c>
      <c r="Y28" s="154">
        <v>4423</v>
      </c>
      <c r="Z28" s="154">
        <v>4307</v>
      </c>
      <c r="AA28" s="154">
        <v>4146</v>
      </c>
      <c r="AB28" s="154">
        <v>3962</v>
      </c>
      <c r="AC28" s="154">
        <v>3801</v>
      </c>
      <c r="AD28" s="124">
        <v>3618</v>
      </c>
      <c r="AE28" s="124">
        <v>12620</v>
      </c>
      <c r="AF28" s="124">
        <v>3412</v>
      </c>
      <c r="AG28" s="124">
        <v>3253</v>
      </c>
      <c r="AH28" s="124">
        <v>3071</v>
      </c>
      <c r="AI28" s="124">
        <v>2920</v>
      </c>
      <c r="AJ28" s="124">
        <v>2757</v>
      </c>
      <c r="AK28" s="125">
        <v>2620</v>
      </c>
      <c r="AM28" s="124">
        <v>2442</v>
      </c>
      <c r="AN28" s="124">
        <v>2246</v>
      </c>
      <c r="AO28" s="124">
        <v>2076</v>
      </c>
      <c r="AP28" s="124">
        <v>1913</v>
      </c>
      <c r="AQ28" s="124">
        <v>1762</v>
      </c>
      <c r="AR28" s="124">
        <v>1621</v>
      </c>
      <c r="AS28" s="124">
        <v>1446</v>
      </c>
      <c r="AT28" s="124">
        <v>1348</v>
      </c>
      <c r="AU28" s="124">
        <v>1197</v>
      </c>
      <c r="AV28" s="124">
        <v>977</v>
      </c>
      <c r="AW28" s="124">
        <v>859</v>
      </c>
      <c r="AX28" s="124">
        <v>722</v>
      </c>
      <c r="AY28" s="124">
        <v>574</v>
      </c>
      <c r="AZ28" s="124">
        <v>451</v>
      </c>
      <c r="BA28" s="124">
        <v>338</v>
      </c>
      <c r="BB28" s="124">
        <v>227</v>
      </c>
      <c r="BC28" s="124">
        <v>109</v>
      </c>
      <c r="BF28" s="124">
        <v>25</v>
      </c>
      <c r="BG28" s="154">
        <v>12620</v>
      </c>
    </row>
    <row r="29" spans="1:59" x14ac:dyDescent="0.2">
      <c r="A29" s="130">
        <v>28</v>
      </c>
      <c r="B29" s="244">
        <v>61033</v>
      </c>
      <c r="C29" s="132">
        <v>8759</v>
      </c>
      <c r="D29" s="130"/>
      <c r="E29" s="133">
        <v>3430</v>
      </c>
      <c r="F29" s="243">
        <v>5329</v>
      </c>
      <c r="G29" s="132">
        <f t="shared" si="1"/>
        <v>8759</v>
      </c>
      <c r="H29" s="130">
        <f t="shared" si="2"/>
        <v>0</v>
      </c>
      <c r="I29" s="165">
        <v>28</v>
      </c>
      <c r="J29" s="243">
        <v>5329</v>
      </c>
      <c r="K29" s="167">
        <f t="shared" si="0"/>
        <v>217</v>
      </c>
      <c r="L29" s="134">
        <v>28</v>
      </c>
      <c r="M29" s="134">
        <v>5112</v>
      </c>
      <c r="R29" s="154">
        <v>26</v>
      </c>
      <c r="S29" s="154">
        <v>19361</v>
      </c>
      <c r="T29" s="154">
        <v>18775</v>
      </c>
      <c r="U29" s="154">
        <v>18153</v>
      </c>
      <c r="V29" s="174">
        <v>17547</v>
      </c>
      <c r="W29" s="124">
        <v>17041</v>
      </c>
      <c r="X29" s="154">
        <v>16826</v>
      </c>
      <c r="Y29" s="154">
        <v>16290</v>
      </c>
      <c r="Z29" s="154">
        <v>15683</v>
      </c>
      <c r="AA29" s="154">
        <v>15000</v>
      </c>
      <c r="AB29" s="154">
        <v>14292</v>
      </c>
      <c r="AC29" s="154">
        <v>13746</v>
      </c>
      <c r="AD29" s="124">
        <v>13088</v>
      </c>
      <c r="AE29" s="124">
        <v>892</v>
      </c>
      <c r="AF29" s="124">
        <v>12186</v>
      </c>
      <c r="AG29" s="124">
        <v>11630</v>
      </c>
      <c r="AH29" s="124">
        <v>11014</v>
      </c>
      <c r="AI29" s="124">
        <v>10396</v>
      </c>
      <c r="AJ29" s="124">
        <v>9776</v>
      </c>
      <c r="AK29" s="125">
        <v>9173</v>
      </c>
      <c r="AM29" s="124">
        <v>8594</v>
      </c>
      <c r="AN29" s="124">
        <v>7966</v>
      </c>
      <c r="AO29" s="124">
        <v>7320</v>
      </c>
      <c r="AP29" s="124">
        <v>6792</v>
      </c>
      <c r="AQ29" s="124">
        <v>6213</v>
      </c>
      <c r="AR29" s="124">
        <v>5625</v>
      </c>
      <c r="AS29" s="124">
        <v>5044</v>
      </c>
      <c r="AT29" s="124">
        <v>4506</v>
      </c>
      <c r="AU29" s="124">
        <v>4007</v>
      </c>
      <c r="AV29" s="124">
        <v>3260</v>
      </c>
      <c r="AW29" s="124">
        <v>2894</v>
      </c>
      <c r="AX29" s="124">
        <v>2519</v>
      </c>
      <c r="AY29" s="124">
        <v>2080</v>
      </c>
      <c r="AZ29" s="124">
        <v>1591</v>
      </c>
      <c r="BA29" s="124">
        <v>1171</v>
      </c>
      <c r="BB29" s="124">
        <v>816</v>
      </c>
      <c r="BC29" s="124">
        <v>422</v>
      </c>
      <c r="BF29" s="124">
        <v>26</v>
      </c>
      <c r="BG29" s="124">
        <v>892</v>
      </c>
    </row>
    <row r="30" spans="1:59" x14ac:dyDescent="0.2">
      <c r="A30" s="130">
        <v>29</v>
      </c>
      <c r="B30" s="244">
        <v>2332612</v>
      </c>
      <c r="C30" s="132">
        <v>41178</v>
      </c>
      <c r="D30" s="130"/>
      <c r="E30" s="133">
        <v>6893</v>
      </c>
      <c r="F30" s="243">
        <v>34285</v>
      </c>
      <c r="G30" s="132">
        <f t="shared" si="1"/>
        <v>41178</v>
      </c>
      <c r="H30" s="130">
        <f t="shared" si="2"/>
        <v>0</v>
      </c>
      <c r="I30" s="165">
        <v>29</v>
      </c>
      <c r="J30" s="243">
        <v>34285</v>
      </c>
      <c r="K30" s="167">
        <f t="shared" si="0"/>
        <v>1163</v>
      </c>
      <c r="L30" s="134">
        <v>29</v>
      </c>
      <c r="M30" s="134">
        <v>33122</v>
      </c>
      <c r="R30" s="154">
        <v>27</v>
      </c>
      <c r="S30" s="154">
        <v>1455</v>
      </c>
      <c r="T30" s="154">
        <v>1411</v>
      </c>
      <c r="U30" s="154">
        <v>1366</v>
      </c>
      <c r="V30" s="174">
        <v>1305</v>
      </c>
      <c r="W30" s="124">
        <v>1261</v>
      </c>
      <c r="X30" s="154">
        <v>1225</v>
      </c>
      <c r="Y30" s="154">
        <v>1177</v>
      </c>
      <c r="Z30" s="154">
        <v>1138</v>
      </c>
      <c r="AA30" s="154">
        <v>1083</v>
      </c>
      <c r="AB30" s="154">
        <v>1032</v>
      </c>
      <c r="AC30" s="124">
        <v>993</v>
      </c>
      <c r="AD30" s="124">
        <v>942</v>
      </c>
      <c r="AE30" s="124">
        <v>3227</v>
      </c>
      <c r="AF30" s="124">
        <v>898</v>
      </c>
      <c r="AG30" s="124">
        <v>837</v>
      </c>
      <c r="AH30" s="124">
        <v>788</v>
      </c>
      <c r="AI30" s="124">
        <v>749</v>
      </c>
      <c r="AJ30" s="124">
        <v>699</v>
      </c>
      <c r="AK30" s="125">
        <v>650</v>
      </c>
      <c r="AM30" s="124">
        <v>599</v>
      </c>
      <c r="AN30" s="124">
        <v>560</v>
      </c>
      <c r="AO30" s="124">
        <v>515</v>
      </c>
      <c r="AP30" s="124">
        <v>471</v>
      </c>
      <c r="AQ30" s="124">
        <v>434</v>
      </c>
      <c r="AR30" s="124">
        <v>394</v>
      </c>
      <c r="AS30" s="124">
        <v>352</v>
      </c>
      <c r="AT30" s="124">
        <v>312</v>
      </c>
      <c r="AU30" s="124">
        <v>291</v>
      </c>
      <c r="AV30" s="124">
        <v>238</v>
      </c>
      <c r="AW30" s="124">
        <v>209</v>
      </c>
      <c r="AX30" s="124">
        <v>178</v>
      </c>
      <c r="AY30" s="124">
        <v>150</v>
      </c>
      <c r="AZ30" s="124">
        <v>123</v>
      </c>
      <c r="BA30" s="124">
        <v>94</v>
      </c>
      <c r="BB30" s="124">
        <v>69</v>
      </c>
      <c r="BC30" s="124">
        <v>32</v>
      </c>
      <c r="BF30" s="124">
        <v>27</v>
      </c>
      <c r="BG30" s="154">
        <v>3227</v>
      </c>
    </row>
    <row r="31" spans="1:59" x14ac:dyDescent="0.2">
      <c r="A31" s="130">
        <v>30</v>
      </c>
      <c r="B31" s="244">
        <v>128837</v>
      </c>
      <c r="C31" s="132">
        <v>7846</v>
      </c>
      <c r="D31" s="130"/>
      <c r="E31" s="133">
        <v>3095</v>
      </c>
      <c r="F31" s="243">
        <v>4751</v>
      </c>
      <c r="G31" s="132">
        <f t="shared" si="1"/>
        <v>7846</v>
      </c>
      <c r="H31" s="130">
        <f t="shared" si="2"/>
        <v>0</v>
      </c>
      <c r="I31" s="165">
        <v>30</v>
      </c>
      <c r="J31" s="243">
        <v>4751</v>
      </c>
      <c r="K31" s="167">
        <f t="shared" si="0"/>
        <v>128</v>
      </c>
      <c r="L31" s="134">
        <v>30</v>
      </c>
      <c r="M31" s="134">
        <v>4623</v>
      </c>
      <c r="R31" s="154">
        <v>28</v>
      </c>
      <c r="S31" s="154">
        <v>5329</v>
      </c>
      <c r="T31" s="154">
        <v>5112</v>
      </c>
      <c r="U31" s="154">
        <v>4910</v>
      </c>
      <c r="V31" s="174">
        <v>4709</v>
      </c>
      <c r="W31" s="124">
        <v>4613</v>
      </c>
      <c r="X31" s="154">
        <v>4533</v>
      </c>
      <c r="Y31" s="154">
        <v>4269</v>
      </c>
      <c r="Z31" s="154">
        <v>4157</v>
      </c>
      <c r="AA31" s="154">
        <v>3954</v>
      </c>
      <c r="AB31" s="154">
        <v>3761</v>
      </c>
      <c r="AC31" s="154">
        <v>3590</v>
      </c>
      <c r="AD31" s="124">
        <v>3404</v>
      </c>
      <c r="AE31" s="124">
        <v>19070</v>
      </c>
      <c r="AF31" s="124">
        <v>3135</v>
      </c>
      <c r="AG31" s="124">
        <v>2970</v>
      </c>
      <c r="AH31" s="124">
        <v>2809</v>
      </c>
      <c r="AI31" s="124">
        <v>2616</v>
      </c>
      <c r="AJ31" s="124">
        <v>2468</v>
      </c>
      <c r="AK31" s="125">
        <v>2313</v>
      </c>
      <c r="AM31" s="124">
        <v>2167</v>
      </c>
      <c r="AN31" s="124">
        <v>2014</v>
      </c>
      <c r="AO31" s="124">
        <v>1879</v>
      </c>
      <c r="AP31" s="124">
        <v>1750</v>
      </c>
      <c r="AQ31" s="124">
        <v>1605</v>
      </c>
      <c r="AR31" s="124">
        <v>1445</v>
      </c>
      <c r="AS31" s="124">
        <v>1300</v>
      </c>
      <c r="AT31" s="124">
        <v>1179</v>
      </c>
      <c r="AU31" s="124">
        <v>1083</v>
      </c>
      <c r="AV31" s="124">
        <v>867</v>
      </c>
      <c r="AW31" s="124">
        <v>748</v>
      </c>
      <c r="AX31" s="124">
        <v>655</v>
      </c>
      <c r="AY31" s="124">
        <v>537</v>
      </c>
      <c r="AZ31" s="124">
        <v>408</v>
      </c>
      <c r="BA31" s="124">
        <v>296</v>
      </c>
      <c r="BB31" s="124">
        <v>194</v>
      </c>
      <c r="BC31" s="124">
        <v>78</v>
      </c>
      <c r="BF31" s="124">
        <v>28</v>
      </c>
      <c r="BG31" s="154">
        <v>19070</v>
      </c>
    </row>
    <row r="32" spans="1:59" x14ac:dyDescent="0.2">
      <c r="A32" s="130">
        <v>31</v>
      </c>
      <c r="B32" s="244">
        <v>383187</v>
      </c>
      <c r="C32" s="132">
        <v>8355</v>
      </c>
      <c r="D32" s="130"/>
      <c r="E32" s="133">
        <v>3196</v>
      </c>
      <c r="F32" s="243">
        <v>5159</v>
      </c>
      <c r="G32" s="132">
        <f t="shared" si="1"/>
        <v>8355</v>
      </c>
      <c r="H32" s="130">
        <f t="shared" si="2"/>
        <v>0</v>
      </c>
      <c r="I32" s="165">
        <v>31</v>
      </c>
      <c r="J32" s="243">
        <v>5159</v>
      </c>
      <c r="K32" s="167">
        <f t="shared" si="0"/>
        <v>116</v>
      </c>
      <c r="L32" s="134">
        <v>31</v>
      </c>
      <c r="M32" s="134">
        <v>5043</v>
      </c>
      <c r="R32" s="154">
        <v>29</v>
      </c>
      <c r="S32" s="154">
        <v>34285</v>
      </c>
      <c r="T32" s="154">
        <v>33122</v>
      </c>
      <c r="U32" s="154">
        <v>31872</v>
      </c>
      <c r="V32" s="174">
        <v>30415</v>
      </c>
      <c r="W32" s="124">
        <v>29788</v>
      </c>
      <c r="X32" s="154">
        <v>29596</v>
      </c>
      <c r="Y32" s="154">
        <v>27916</v>
      </c>
      <c r="Z32" s="154">
        <v>26535</v>
      </c>
      <c r="AA32" s="154">
        <v>24862</v>
      </c>
      <c r="AB32" s="154">
        <v>23171</v>
      </c>
      <c r="AC32" s="154">
        <v>21729</v>
      </c>
      <c r="AD32" s="124">
        <v>20351</v>
      </c>
      <c r="AE32" s="124">
        <v>3204</v>
      </c>
      <c r="AF32" s="124">
        <v>17698</v>
      </c>
      <c r="AG32" s="124">
        <v>16478</v>
      </c>
      <c r="AH32" s="124">
        <v>15259</v>
      </c>
      <c r="AI32" s="124">
        <v>14208</v>
      </c>
      <c r="AJ32" s="124">
        <v>13037</v>
      </c>
      <c r="AK32" s="125">
        <v>12107</v>
      </c>
      <c r="AM32" s="124">
        <v>11139</v>
      </c>
      <c r="AN32" s="124">
        <v>10231</v>
      </c>
      <c r="AO32" s="124">
        <v>9097</v>
      </c>
      <c r="AP32" s="124">
        <v>8266</v>
      </c>
      <c r="AQ32" s="124">
        <v>7402</v>
      </c>
      <c r="AR32" s="124">
        <v>6627</v>
      </c>
      <c r="AS32" s="124">
        <v>5887</v>
      </c>
      <c r="AT32" s="124">
        <v>5270</v>
      </c>
      <c r="AU32" s="124">
        <v>4599</v>
      </c>
      <c r="AV32" s="124">
        <v>3716</v>
      </c>
      <c r="AW32" s="124">
        <v>3125</v>
      </c>
      <c r="AX32" s="124">
        <v>2607</v>
      </c>
      <c r="AY32" s="124">
        <v>2069</v>
      </c>
      <c r="AZ32" s="124">
        <v>1662</v>
      </c>
      <c r="BA32" s="124">
        <v>1200</v>
      </c>
      <c r="BB32" s="124">
        <v>790</v>
      </c>
      <c r="BC32" s="124">
        <v>377</v>
      </c>
      <c r="BF32" s="124">
        <v>29</v>
      </c>
      <c r="BG32" s="154">
        <v>3204</v>
      </c>
    </row>
    <row r="33" spans="1:59" x14ac:dyDescent="0.2">
      <c r="A33" s="130">
        <v>32</v>
      </c>
      <c r="B33" s="244">
        <v>33730</v>
      </c>
      <c r="C33" s="132">
        <v>2783</v>
      </c>
      <c r="D33" s="130"/>
      <c r="E33" s="133">
        <v>1070</v>
      </c>
      <c r="F33" s="243">
        <v>1713</v>
      </c>
      <c r="G33" s="132">
        <f t="shared" si="1"/>
        <v>2783</v>
      </c>
      <c r="H33" s="130">
        <f t="shared" si="2"/>
        <v>0</v>
      </c>
      <c r="I33" s="165">
        <v>32</v>
      </c>
      <c r="J33" s="243">
        <v>1713</v>
      </c>
      <c r="K33" s="167">
        <f t="shared" si="0"/>
        <v>37</v>
      </c>
      <c r="L33" s="134">
        <v>32</v>
      </c>
      <c r="M33" s="134">
        <v>1676</v>
      </c>
      <c r="R33" s="154">
        <v>30</v>
      </c>
      <c r="S33" s="154">
        <v>4751</v>
      </c>
      <c r="T33" s="154">
        <v>4623</v>
      </c>
      <c r="U33" s="154">
        <v>4481</v>
      </c>
      <c r="V33" s="174">
        <v>4320</v>
      </c>
      <c r="W33" s="124">
        <v>4231</v>
      </c>
      <c r="X33" s="154">
        <v>4190</v>
      </c>
      <c r="Y33" s="154">
        <v>4078</v>
      </c>
      <c r="Z33" s="154">
        <v>3970</v>
      </c>
      <c r="AA33" s="154">
        <v>3830</v>
      </c>
      <c r="AB33" s="154">
        <v>3671</v>
      </c>
      <c r="AC33" s="154">
        <v>3497</v>
      </c>
      <c r="AD33" s="124">
        <v>3349</v>
      </c>
      <c r="AE33" s="124">
        <v>3513</v>
      </c>
      <c r="AF33" s="124">
        <v>3068</v>
      </c>
      <c r="AG33" s="124">
        <v>2889</v>
      </c>
      <c r="AH33" s="124">
        <v>2738</v>
      </c>
      <c r="AI33" s="124">
        <v>2572</v>
      </c>
      <c r="AJ33" s="124">
        <v>2437</v>
      </c>
      <c r="AK33" s="125">
        <v>2294</v>
      </c>
      <c r="AM33" s="124">
        <v>2144</v>
      </c>
      <c r="AN33" s="124">
        <v>2011</v>
      </c>
      <c r="AO33" s="124">
        <v>1861</v>
      </c>
      <c r="AP33" s="124">
        <v>1712</v>
      </c>
      <c r="AQ33" s="124">
        <v>1575</v>
      </c>
      <c r="AR33" s="124">
        <v>1448</v>
      </c>
      <c r="AS33" s="124">
        <v>1306</v>
      </c>
      <c r="AT33" s="124">
        <v>1198</v>
      </c>
      <c r="AU33" s="124">
        <v>1088</v>
      </c>
      <c r="AV33" s="124">
        <v>876</v>
      </c>
      <c r="AW33" s="124">
        <v>772</v>
      </c>
      <c r="AX33" s="124">
        <v>675</v>
      </c>
      <c r="AY33" s="124">
        <v>544</v>
      </c>
      <c r="AZ33" s="124">
        <v>433</v>
      </c>
      <c r="BA33" s="124">
        <v>318</v>
      </c>
      <c r="BB33" s="124">
        <v>218</v>
      </c>
      <c r="BC33" s="124">
        <v>106</v>
      </c>
      <c r="BF33" s="124">
        <v>30</v>
      </c>
      <c r="BG33" s="154">
        <v>3513</v>
      </c>
    </row>
    <row r="34" spans="1:59" x14ac:dyDescent="0.2">
      <c r="A34" s="130">
        <v>33</v>
      </c>
      <c r="B34" s="244">
        <v>8576</v>
      </c>
      <c r="C34" s="132">
        <v>527</v>
      </c>
      <c r="D34" s="130"/>
      <c r="E34" s="133">
        <v>210</v>
      </c>
      <c r="F34" s="130">
        <v>317</v>
      </c>
      <c r="G34" s="132">
        <f t="shared" si="1"/>
        <v>527</v>
      </c>
      <c r="H34" s="130">
        <f t="shared" si="2"/>
        <v>0</v>
      </c>
      <c r="I34" s="165">
        <v>33</v>
      </c>
      <c r="J34" s="130">
        <v>317</v>
      </c>
      <c r="K34" s="167">
        <f t="shared" ref="K34:K65" si="3">J34-M34</f>
        <v>8</v>
      </c>
      <c r="L34" s="134">
        <v>33</v>
      </c>
      <c r="M34" s="134">
        <v>309</v>
      </c>
      <c r="R34" s="124">
        <v>31</v>
      </c>
      <c r="S34" s="154">
        <v>5159</v>
      </c>
      <c r="T34" s="154">
        <v>5043</v>
      </c>
      <c r="U34" s="154">
        <v>4915</v>
      </c>
      <c r="V34" s="174">
        <v>4761</v>
      </c>
      <c r="W34" s="124">
        <v>4678</v>
      </c>
      <c r="X34" s="154">
        <v>4651</v>
      </c>
      <c r="Y34" s="154">
        <v>4508</v>
      </c>
      <c r="Z34" s="154">
        <v>4377</v>
      </c>
      <c r="AA34" s="154">
        <v>4233</v>
      </c>
      <c r="AB34" s="154">
        <v>4062</v>
      </c>
      <c r="AC34" s="154">
        <v>3886</v>
      </c>
      <c r="AD34" s="124">
        <v>3709</v>
      </c>
      <c r="AE34" s="124">
        <v>1171</v>
      </c>
      <c r="AF34" s="124">
        <v>3407</v>
      </c>
      <c r="AG34" s="124">
        <v>3238</v>
      </c>
      <c r="AH34" s="124">
        <v>3047</v>
      </c>
      <c r="AI34" s="124">
        <v>2889</v>
      </c>
      <c r="AJ34" s="124">
        <v>2713</v>
      </c>
      <c r="AK34" s="125">
        <v>2569</v>
      </c>
      <c r="AM34" s="124">
        <v>2422</v>
      </c>
      <c r="AN34" s="124">
        <v>2248</v>
      </c>
      <c r="AO34" s="124">
        <v>2088</v>
      </c>
      <c r="AP34" s="124">
        <v>1968</v>
      </c>
      <c r="AQ34" s="124">
        <v>1820</v>
      </c>
      <c r="AR34" s="124">
        <v>1665</v>
      </c>
      <c r="AS34" s="124">
        <v>1510</v>
      </c>
      <c r="AT34" s="124">
        <v>1386</v>
      </c>
      <c r="AU34" s="124">
        <v>1250</v>
      </c>
      <c r="AV34" s="124">
        <v>1034</v>
      </c>
      <c r="AW34" s="124">
        <v>916</v>
      </c>
      <c r="AX34" s="124">
        <v>778</v>
      </c>
      <c r="AY34" s="124">
        <v>632</v>
      </c>
      <c r="AZ34" s="124">
        <v>502</v>
      </c>
      <c r="BA34" s="124">
        <v>344</v>
      </c>
      <c r="BB34" s="124">
        <v>221</v>
      </c>
      <c r="BC34" s="124">
        <v>104</v>
      </c>
      <c r="BF34" s="124">
        <v>31</v>
      </c>
      <c r="BG34" s="154">
        <v>1171</v>
      </c>
    </row>
    <row r="35" spans="1:59" x14ac:dyDescent="0.2">
      <c r="A35" s="130">
        <v>34</v>
      </c>
      <c r="B35" s="244">
        <v>1283047</v>
      </c>
      <c r="C35" s="132">
        <v>311821</v>
      </c>
      <c r="D35" s="130"/>
      <c r="E35" s="133">
        <v>137964</v>
      </c>
      <c r="F35" s="243">
        <v>173857</v>
      </c>
      <c r="G35" s="132">
        <f t="shared" si="1"/>
        <v>311821</v>
      </c>
      <c r="H35" s="130">
        <f t="shared" si="2"/>
        <v>0</v>
      </c>
      <c r="I35" s="165">
        <v>34</v>
      </c>
      <c r="J35" s="243">
        <v>173857</v>
      </c>
      <c r="K35" s="167">
        <f t="shared" si="3"/>
        <v>3869</v>
      </c>
      <c r="L35" s="134">
        <v>34</v>
      </c>
      <c r="M35" s="134">
        <v>169988</v>
      </c>
      <c r="R35" s="154">
        <v>32</v>
      </c>
      <c r="S35" s="154">
        <v>1713</v>
      </c>
      <c r="T35" s="154">
        <v>1676</v>
      </c>
      <c r="U35" s="154">
        <v>1641</v>
      </c>
      <c r="V35" s="174">
        <v>1602</v>
      </c>
      <c r="W35" s="124">
        <v>1570</v>
      </c>
      <c r="X35" s="154">
        <v>1535</v>
      </c>
      <c r="Y35" s="154">
        <v>1467</v>
      </c>
      <c r="Z35" s="154">
        <v>1419</v>
      </c>
      <c r="AA35" s="154">
        <v>1364</v>
      </c>
      <c r="AB35" s="154">
        <v>1324</v>
      </c>
      <c r="AC35" s="154">
        <v>1273</v>
      </c>
      <c r="AD35" s="124">
        <v>1203</v>
      </c>
      <c r="AE35" s="124">
        <v>217</v>
      </c>
      <c r="AF35" s="124">
        <v>1172</v>
      </c>
      <c r="AG35" s="124">
        <v>1113</v>
      </c>
      <c r="AH35" s="124">
        <v>1059</v>
      </c>
      <c r="AI35" s="124">
        <v>1013</v>
      </c>
      <c r="AJ35" s="124">
        <v>960</v>
      </c>
      <c r="AK35" s="125">
        <v>901</v>
      </c>
      <c r="AM35" s="124">
        <v>852</v>
      </c>
      <c r="AN35" s="124">
        <v>796</v>
      </c>
      <c r="AO35" s="124">
        <v>741</v>
      </c>
      <c r="AP35" s="124">
        <v>678</v>
      </c>
      <c r="AQ35" s="124">
        <v>614</v>
      </c>
      <c r="AR35" s="124">
        <v>557</v>
      </c>
      <c r="AS35" s="124">
        <v>506</v>
      </c>
      <c r="AT35" s="124">
        <v>458</v>
      </c>
      <c r="AU35" s="124">
        <v>400</v>
      </c>
      <c r="AV35" s="124">
        <v>331</v>
      </c>
      <c r="AW35" s="124">
        <v>305</v>
      </c>
      <c r="AX35" s="124">
        <v>267</v>
      </c>
      <c r="AY35" s="124">
        <v>225</v>
      </c>
      <c r="AZ35" s="124">
        <v>178</v>
      </c>
      <c r="BA35" s="124">
        <v>130</v>
      </c>
      <c r="BB35" s="124">
        <v>86</v>
      </c>
      <c r="BC35" s="124">
        <v>33</v>
      </c>
      <c r="BF35" s="124">
        <v>32</v>
      </c>
      <c r="BG35" s="124">
        <v>217</v>
      </c>
    </row>
    <row r="36" spans="1:59" x14ac:dyDescent="0.2">
      <c r="A36" s="130">
        <v>35</v>
      </c>
      <c r="B36" s="244">
        <v>134146</v>
      </c>
      <c r="C36" s="132">
        <v>19174</v>
      </c>
      <c r="D36" s="130"/>
      <c r="E36" s="133">
        <v>1761</v>
      </c>
      <c r="F36" s="243">
        <v>17413</v>
      </c>
      <c r="G36" s="132">
        <f t="shared" si="1"/>
        <v>19174</v>
      </c>
      <c r="H36" s="130">
        <f t="shared" si="2"/>
        <v>0</v>
      </c>
      <c r="I36" s="165">
        <v>35</v>
      </c>
      <c r="J36" s="243">
        <v>17413</v>
      </c>
      <c r="K36" s="167">
        <f t="shared" si="3"/>
        <v>773</v>
      </c>
      <c r="L36" s="134">
        <v>35</v>
      </c>
      <c r="M36" s="134">
        <v>16640</v>
      </c>
      <c r="R36" s="154">
        <v>33</v>
      </c>
      <c r="S36" s="124">
        <v>317</v>
      </c>
      <c r="T36" s="124">
        <v>309</v>
      </c>
      <c r="U36" s="124">
        <v>302</v>
      </c>
      <c r="V36" s="173">
        <v>294</v>
      </c>
      <c r="W36" s="124">
        <v>288</v>
      </c>
      <c r="X36" s="154">
        <v>287</v>
      </c>
      <c r="Y36" s="124">
        <v>277</v>
      </c>
      <c r="Z36" s="124">
        <v>265</v>
      </c>
      <c r="AA36" s="124">
        <v>254</v>
      </c>
      <c r="AB36" s="124">
        <v>244</v>
      </c>
      <c r="AC36" s="124">
        <v>239</v>
      </c>
      <c r="AD36" s="124">
        <v>227</v>
      </c>
      <c r="AE36" s="124">
        <v>121305</v>
      </c>
      <c r="AF36" s="124">
        <v>217</v>
      </c>
      <c r="AG36" s="124">
        <v>208</v>
      </c>
      <c r="AH36" s="124">
        <v>203</v>
      </c>
      <c r="AI36" s="124">
        <v>193</v>
      </c>
      <c r="AJ36" s="124">
        <v>178</v>
      </c>
      <c r="AK36" s="125">
        <v>168</v>
      </c>
      <c r="AM36" s="124">
        <v>160</v>
      </c>
      <c r="AN36" s="124">
        <v>148</v>
      </c>
      <c r="AO36" s="124">
        <v>145</v>
      </c>
      <c r="AP36" s="124">
        <v>126</v>
      </c>
      <c r="AQ36" s="124">
        <v>115</v>
      </c>
      <c r="AR36" s="124">
        <v>112</v>
      </c>
      <c r="AS36" s="124">
        <v>102</v>
      </c>
      <c r="AT36" s="124">
        <v>93</v>
      </c>
      <c r="AU36" s="124">
        <v>85</v>
      </c>
      <c r="AV36" s="124">
        <v>68</v>
      </c>
      <c r="AW36" s="124">
        <v>53</v>
      </c>
      <c r="AX36" s="124">
        <v>47</v>
      </c>
      <c r="AY36" s="124">
        <v>37</v>
      </c>
      <c r="AZ36" s="124">
        <v>27</v>
      </c>
      <c r="BA36" s="124">
        <v>22</v>
      </c>
      <c r="BB36" s="124">
        <v>19</v>
      </c>
      <c r="BC36" s="124">
        <v>7</v>
      </c>
      <c r="BF36" s="124">
        <v>33</v>
      </c>
      <c r="BG36" s="154">
        <v>121305</v>
      </c>
    </row>
    <row r="37" spans="1:59" x14ac:dyDescent="0.2">
      <c r="A37" s="130">
        <v>36</v>
      </c>
      <c r="B37" s="244">
        <v>767594</v>
      </c>
      <c r="C37" s="132">
        <v>3858</v>
      </c>
      <c r="D37" s="130"/>
      <c r="E37" s="133">
        <v>893</v>
      </c>
      <c r="F37" s="243">
        <v>2965</v>
      </c>
      <c r="G37" s="132">
        <f t="shared" si="1"/>
        <v>3858</v>
      </c>
      <c r="H37" s="130">
        <f t="shared" si="2"/>
        <v>0</v>
      </c>
      <c r="I37" s="165">
        <v>36</v>
      </c>
      <c r="J37" s="243">
        <v>2965</v>
      </c>
      <c r="K37" s="167">
        <f t="shared" si="3"/>
        <v>107</v>
      </c>
      <c r="L37" s="134">
        <v>36</v>
      </c>
      <c r="M37" s="134">
        <v>2858</v>
      </c>
      <c r="R37" s="154">
        <v>34</v>
      </c>
      <c r="S37" s="154">
        <v>173857</v>
      </c>
      <c r="T37" s="154">
        <v>169988</v>
      </c>
      <c r="U37" s="154">
        <v>166888</v>
      </c>
      <c r="V37" s="174">
        <v>163230</v>
      </c>
      <c r="W37" s="124">
        <v>159977</v>
      </c>
      <c r="X37" s="154">
        <v>157565</v>
      </c>
      <c r="Y37" s="154">
        <v>152639</v>
      </c>
      <c r="Z37" s="154">
        <v>147708</v>
      </c>
      <c r="AA37" s="154">
        <v>142276</v>
      </c>
      <c r="AB37" s="154">
        <v>136227</v>
      </c>
      <c r="AC37" s="154">
        <v>131591</v>
      </c>
      <c r="AD37" s="124">
        <v>126203</v>
      </c>
      <c r="AE37" s="124">
        <v>9709</v>
      </c>
      <c r="AF37" s="124">
        <v>117407</v>
      </c>
      <c r="AG37" s="124">
        <v>113080</v>
      </c>
      <c r="AH37" s="124">
        <v>108525</v>
      </c>
      <c r="AI37" s="124">
        <v>103477</v>
      </c>
      <c r="AJ37" s="124">
        <v>98264</v>
      </c>
      <c r="AK37" s="125">
        <v>93709</v>
      </c>
      <c r="AM37" s="124">
        <v>88764</v>
      </c>
      <c r="AN37" s="124">
        <v>83130</v>
      </c>
      <c r="AO37" s="124">
        <v>77301</v>
      </c>
      <c r="AP37" s="124">
        <v>72552</v>
      </c>
      <c r="AQ37" s="124">
        <v>67104</v>
      </c>
      <c r="AR37" s="124">
        <v>61311</v>
      </c>
      <c r="AS37" s="124">
        <v>55653</v>
      </c>
      <c r="AT37" s="124">
        <v>51572</v>
      </c>
      <c r="AU37" s="124">
        <v>46749</v>
      </c>
      <c r="AV37" s="124">
        <v>38122</v>
      </c>
      <c r="AW37" s="124">
        <v>31711</v>
      </c>
      <c r="AX37" s="124">
        <v>27732</v>
      </c>
      <c r="AY37" s="124">
        <v>22774</v>
      </c>
      <c r="AZ37" s="124">
        <v>17655</v>
      </c>
      <c r="BA37" s="124">
        <v>12964</v>
      </c>
      <c r="BB37" s="124">
        <v>8978</v>
      </c>
      <c r="BC37" s="124">
        <v>4474</v>
      </c>
      <c r="BF37" s="124">
        <v>34</v>
      </c>
      <c r="BG37" s="154">
        <v>9709</v>
      </c>
    </row>
    <row r="38" spans="1:59" x14ac:dyDescent="0.2">
      <c r="A38" s="130">
        <v>37</v>
      </c>
      <c r="B38" s="244">
        <v>362792</v>
      </c>
      <c r="C38" s="132">
        <v>15394</v>
      </c>
      <c r="D38" s="130"/>
      <c r="E38" s="133">
        <v>4622</v>
      </c>
      <c r="F38" s="243">
        <v>10772</v>
      </c>
      <c r="G38" s="132">
        <f t="shared" si="1"/>
        <v>15394</v>
      </c>
      <c r="H38" s="130">
        <f t="shared" si="2"/>
        <v>0</v>
      </c>
      <c r="I38" s="165">
        <v>37</v>
      </c>
      <c r="J38" s="243">
        <v>10772</v>
      </c>
      <c r="K38" s="167">
        <f t="shared" si="3"/>
        <v>347</v>
      </c>
      <c r="L38" s="134">
        <v>37</v>
      </c>
      <c r="M38" s="134">
        <v>10425</v>
      </c>
      <c r="R38" s="154">
        <v>35</v>
      </c>
      <c r="S38" s="154">
        <v>17413</v>
      </c>
      <c r="T38" s="154">
        <v>16640</v>
      </c>
      <c r="U38" s="154">
        <v>15969</v>
      </c>
      <c r="V38" s="175">
        <v>15222</v>
      </c>
      <c r="W38" s="124">
        <v>14763</v>
      </c>
      <c r="X38" s="154">
        <v>14523</v>
      </c>
      <c r="Y38" s="154">
        <v>13598</v>
      </c>
      <c r="Z38" s="154">
        <v>13188</v>
      </c>
      <c r="AA38" s="154">
        <v>12401</v>
      </c>
      <c r="AB38" s="154">
        <v>11583</v>
      </c>
      <c r="AC38" s="154">
        <v>11010</v>
      </c>
      <c r="AD38" s="124">
        <v>10329</v>
      </c>
      <c r="AE38" s="124">
        <v>1729</v>
      </c>
      <c r="AF38" s="124">
        <v>9238</v>
      </c>
      <c r="AG38" s="124">
        <v>8723</v>
      </c>
      <c r="AH38" s="124">
        <v>8205</v>
      </c>
      <c r="AI38" s="124">
        <v>7600</v>
      </c>
      <c r="AJ38" s="124">
        <v>7034</v>
      </c>
      <c r="AK38" s="125">
        <v>6560</v>
      </c>
      <c r="AM38" s="124">
        <v>6038</v>
      </c>
      <c r="AN38" s="124">
        <v>5401</v>
      </c>
      <c r="AO38" s="124">
        <v>4797</v>
      </c>
      <c r="AP38" s="124">
        <v>4358</v>
      </c>
      <c r="AQ38" s="124">
        <v>3899</v>
      </c>
      <c r="AR38" s="124">
        <v>3418</v>
      </c>
      <c r="AS38" s="124">
        <v>2942</v>
      </c>
      <c r="AT38" s="124">
        <v>2572</v>
      </c>
      <c r="AU38" s="124">
        <v>2135</v>
      </c>
      <c r="AV38" s="124">
        <v>1539</v>
      </c>
      <c r="AW38" s="124">
        <v>1151</v>
      </c>
      <c r="AX38" s="124">
        <v>833</v>
      </c>
      <c r="AY38" s="124">
        <v>491</v>
      </c>
      <c r="AZ38" s="124">
        <v>289</v>
      </c>
      <c r="BA38" s="124">
        <v>206</v>
      </c>
      <c r="BB38" s="124">
        <v>157</v>
      </c>
      <c r="BC38" s="124">
        <v>77</v>
      </c>
      <c r="BF38" s="124">
        <v>35</v>
      </c>
      <c r="BG38" s="154">
        <v>1729</v>
      </c>
    </row>
    <row r="39" spans="1:59" x14ac:dyDescent="0.2">
      <c r="A39" s="130">
        <v>38</v>
      </c>
      <c r="B39" s="244">
        <v>294307</v>
      </c>
      <c r="C39" s="132">
        <v>13574</v>
      </c>
      <c r="D39" s="130"/>
      <c r="E39" s="133">
        <v>5003</v>
      </c>
      <c r="F39" s="243">
        <v>8571</v>
      </c>
      <c r="G39" s="132">
        <f t="shared" si="1"/>
        <v>13574</v>
      </c>
      <c r="H39" s="130">
        <f t="shared" si="2"/>
        <v>0</v>
      </c>
      <c r="I39" s="165">
        <v>38</v>
      </c>
      <c r="J39" s="243">
        <v>8571</v>
      </c>
      <c r="K39" s="167">
        <f t="shared" si="3"/>
        <v>207</v>
      </c>
      <c r="L39" s="134">
        <v>38</v>
      </c>
      <c r="M39" s="134">
        <v>8364</v>
      </c>
      <c r="R39" s="154">
        <v>36</v>
      </c>
      <c r="S39" s="154">
        <v>2965</v>
      </c>
      <c r="T39" s="154">
        <v>2858</v>
      </c>
      <c r="U39" s="154">
        <v>2779</v>
      </c>
      <c r="V39" s="174">
        <v>2664</v>
      </c>
      <c r="W39" s="124">
        <v>2585</v>
      </c>
      <c r="X39" s="154">
        <v>2523</v>
      </c>
      <c r="Y39" s="154">
        <v>2348</v>
      </c>
      <c r="Z39" s="154">
        <v>2259</v>
      </c>
      <c r="AA39" s="154">
        <v>2149</v>
      </c>
      <c r="AB39" s="154">
        <v>2040</v>
      </c>
      <c r="AC39" s="154">
        <v>1945</v>
      </c>
      <c r="AD39" s="124">
        <v>1828</v>
      </c>
      <c r="AE39" s="124">
        <v>6523</v>
      </c>
      <c r="AF39" s="124">
        <v>1619</v>
      </c>
      <c r="AG39" s="124">
        <v>1526</v>
      </c>
      <c r="AH39" s="124">
        <v>1434</v>
      </c>
      <c r="AI39" s="124">
        <v>1364</v>
      </c>
      <c r="AJ39" s="124">
        <v>1268</v>
      </c>
      <c r="AK39" s="125">
        <v>1186</v>
      </c>
      <c r="AM39" s="124">
        <v>1106</v>
      </c>
      <c r="AN39" s="124">
        <v>1023</v>
      </c>
      <c r="AO39" s="124">
        <v>931</v>
      </c>
      <c r="AP39" s="124">
        <v>850</v>
      </c>
      <c r="AQ39" s="124">
        <v>771</v>
      </c>
      <c r="AR39" s="124">
        <v>699</v>
      </c>
      <c r="AS39" s="124">
        <v>629</v>
      </c>
      <c r="AT39" s="124">
        <v>551</v>
      </c>
      <c r="AU39" s="124">
        <v>489</v>
      </c>
      <c r="AV39" s="124">
        <v>386</v>
      </c>
      <c r="AW39" s="124">
        <v>348</v>
      </c>
      <c r="AX39" s="124">
        <v>305</v>
      </c>
      <c r="AY39" s="124">
        <v>241</v>
      </c>
      <c r="AZ39" s="124">
        <v>193</v>
      </c>
      <c r="BA39" s="124">
        <v>131</v>
      </c>
      <c r="BB39" s="124">
        <v>89</v>
      </c>
      <c r="BC39" s="124">
        <v>46</v>
      </c>
      <c r="BF39" s="124">
        <v>36</v>
      </c>
      <c r="BG39" s="154">
        <v>6523</v>
      </c>
    </row>
    <row r="40" spans="1:59" x14ac:dyDescent="0.2">
      <c r="A40" s="130">
        <v>39</v>
      </c>
      <c r="B40" s="244">
        <v>390530</v>
      </c>
      <c r="C40" s="132">
        <v>84532</v>
      </c>
      <c r="D40" s="130"/>
      <c r="E40" s="133">
        <v>23735</v>
      </c>
      <c r="F40" s="243">
        <v>60797</v>
      </c>
      <c r="G40" s="132">
        <f t="shared" si="1"/>
        <v>84532</v>
      </c>
      <c r="H40" s="130">
        <f t="shared" si="2"/>
        <v>0</v>
      </c>
      <c r="I40" s="165">
        <v>39</v>
      </c>
      <c r="J40" s="243">
        <v>60797</v>
      </c>
      <c r="K40" s="167">
        <f t="shared" si="3"/>
        <v>322</v>
      </c>
      <c r="L40" s="134">
        <v>39</v>
      </c>
      <c r="M40" s="134">
        <v>60475</v>
      </c>
      <c r="R40" s="154">
        <v>37</v>
      </c>
      <c r="S40" s="154">
        <v>10772</v>
      </c>
      <c r="T40" s="154">
        <v>10425</v>
      </c>
      <c r="U40" s="154">
        <v>10144</v>
      </c>
      <c r="V40" s="174">
        <v>9770</v>
      </c>
      <c r="W40" s="124">
        <v>9424</v>
      </c>
      <c r="X40" s="154">
        <v>9204</v>
      </c>
      <c r="Y40" s="154">
        <v>8755</v>
      </c>
      <c r="Z40" s="154">
        <v>8410</v>
      </c>
      <c r="AA40" s="154">
        <v>7988</v>
      </c>
      <c r="AB40" s="154">
        <v>7566</v>
      </c>
      <c r="AC40" s="154">
        <v>7207</v>
      </c>
      <c r="AD40" s="124">
        <v>6818</v>
      </c>
      <c r="AE40" s="124">
        <v>5596</v>
      </c>
      <c r="AF40" s="124">
        <v>6336</v>
      </c>
      <c r="AG40" s="124">
        <v>6002</v>
      </c>
      <c r="AH40" s="124">
        <v>5698</v>
      </c>
      <c r="AI40" s="124">
        <v>5343</v>
      </c>
      <c r="AJ40" s="124">
        <v>5039</v>
      </c>
      <c r="AK40" s="125">
        <v>4725</v>
      </c>
      <c r="AM40" s="124">
        <v>4435</v>
      </c>
      <c r="AN40" s="124">
        <v>4082</v>
      </c>
      <c r="AO40" s="124">
        <v>3775</v>
      </c>
      <c r="AP40" s="124">
        <v>3500</v>
      </c>
      <c r="AQ40" s="124">
        <v>3238</v>
      </c>
      <c r="AR40" s="124">
        <v>2958</v>
      </c>
      <c r="AS40" s="124">
        <v>2698</v>
      </c>
      <c r="AT40" s="124">
        <v>2460</v>
      </c>
      <c r="AU40" s="124">
        <v>2221</v>
      </c>
      <c r="AV40" s="124">
        <v>1724</v>
      </c>
      <c r="AW40" s="124">
        <v>1610</v>
      </c>
      <c r="AX40" s="124">
        <v>1391</v>
      </c>
      <c r="AY40" s="124">
        <v>1134</v>
      </c>
      <c r="AZ40" s="124">
        <v>900</v>
      </c>
      <c r="BA40" s="124">
        <v>636</v>
      </c>
      <c r="BB40" s="124">
        <v>383</v>
      </c>
      <c r="BC40" s="124">
        <v>182</v>
      </c>
      <c r="BF40" s="124">
        <v>37</v>
      </c>
      <c r="BG40" s="154">
        <v>5596</v>
      </c>
    </row>
    <row r="41" spans="1:59" x14ac:dyDescent="0.2">
      <c r="A41" s="130">
        <v>40</v>
      </c>
      <c r="B41" s="244">
        <v>35629</v>
      </c>
      <c r="C41" s="132">
        <v>4242</v>
      </c>
      <c r="D41" s="130"/>
      <c r="E41" s="133">
        <v>1628</v>
      </c>
      <c r="F41" s="243">
        <v>2614</v>
      </c>
      <c r="G41" s="132">
        <f t="shared" si="1"/>
        <v>4242</v>
      </c>
      <c r="H41" s="130">
        <f t="shared" si="2"/>
        <v>0</v>
      </c>
      <c r="I41" s="165">
        <v>40</v>
      </c>
      <c r="J41" s="243">
        <v>2614</v>
      </c>
      <c r="K41" s="167">
        <f t="shared" si="3"/>
        <v>54</v>
      </c>
      <c r="L41" s="134">
        <v>40</v>
      </c>
      <c r="M41" s="134">
        <v>2560</v>
      </c>
      <c r="R41" s="154">
        <v>38</v>
      </c>
      <c r="S41" s="154">
        <v>8571</v>
      </c>
      <c r="T41" s="154">
        <v>8364</v>
      </c>
      <c r="U41" s="154">
        <v>8181</v>
      </c>
      <c r="V41" s="174">
        <v>7950</v>
      </c>
      <c r="W41" s="124">
        <v>7802</v>
      </c>
      <c r="X41" s="154">
        <v>7715</v>
      </c>
      <c r="Y41" s="154">
        <v>7376</v>
      </c>
      <c r="Z41" s="154">
        <v>7164</v>
      </c>
      <c r="AA41" s="154">
        <v>6791</v>
      </c>
      <c r="AB41" s="154">
        <v>6470</v>
      </c>
      <c r="AC41" s="154">
        <v>6219</v>
      </c>
      <c r="AD41" s="124">
        <v>5933</v>
      </c>
      <c r="AE41" s="124">
        <v>43064</v>
      </c>
      <c r="AF41" s="124">
        <v>5376</v>
      </c>
      <c r="AG41" s="124">
        <v>5138</v>
      </c>
      <c r="AH41" s="124">
        <v>4895</v>
      </c>
      <c r="AI41" s="124">
        <v>4578</v>
      </c>
      <c r="AJ41" s="124">
        <v>4292</v>
      </c>
      <c r="AK41" s="125">
        <v>4102</v>
      </c>
      <c r="AM41" s="124">
        <v>3841</v>
      </c>
      <c r="AN41" s="124">
        <v>3516</v>
      </c>
      <c r="AO41" s="124">
        <v>3203</v>
      </c>
      <c r="AP41" s="124">
        <v>3013</v>
      </c>
      <c r="AQ41" s="124">
        <v>2735</v>
      </c>
      <c r="AR41" s="124">
        <v>2434</v>
      </c>
      <c r="AS41" s="124">
        <v>2152</v>
      </c>
      <c r="AT41" s="124">
        <v>1979</v>
      </c>
      <c r="AU41" s="124">
        <v>1782</v>
      </c>
      <c r="AV41" s="124">
        <v>1402</v>
      </c>
      <c r="AW41" s="124">
        <v>1182</v>
      </c>
      <c r="AX41" s="124">
        <v>1022</v>
      </c>
      <c r="AY41" s="124">
        <v>852</v>
      </c>
      <c r="AZ41" s="124">
        <v>628</v>
      </c>
      <c r="BA41" s="124">
        <v>445</v>
      </c>
      <c r="BB41" s="124">
        <v>312</v>
      </c>
      <c r="BC41" s="124">
        <v>161</v>
      </c>
      <c r="BF41" s="124">
        <v>38</v>
      </c>
      <c r="BG41" s="154">
        <v>43064</v>
      </c>
    </row>
    <row r="42" spans="1:59" x14ac:dyDescent="0.2">
      <c r="A42" s="130">
        <v>41</v>
      </c>
      <c r="B42" s="244">
        <v>813095</v>
      </c>
      <c r="C42" s="132">
        <v>32205</v>
      </c>
      <c r="D42" s="130"/>
      <c r="E42" s="133">
        <v>7743</v>
      </c>
      <c r="F42" s="243">
        <v>24462</v>
      </c>
      <c r="G42" s="132">
        <f t="shared" si="1"/>
        <v>32205</v>
      </c>
      <c r="H42" s="130">
        <f t="shared" si="2"/>
        <v>0</v>
      </c>
      <c r="I42" s="165">
        <v>41</v>
      </c>
      <c r="J42" s="243">
        <v>24462</v>
      </c>
      <c r="K42" s="167">
        <f t="shared" si="3"/>
        <v>481</v>
      </c>
      <c r="L42" s="134">
        <v>41</v>
      </c>
      <c r="M42" s="134">
        <v>23981</v>
      </c>
      <c r="R42" s="154">
        <v>39</v>
      </c>
      <c r="S42" s="154">
        <v>60797</v>
      </c>
      <c r="T42" s="154">
        <v>60475</v>
      </c>
      <c r="U42" s="154">
        <v>60228</v>
      </c>
      <c r="V42" s="174">
        <v>59897</v>
      </c>
      <c r="W42" s="124">
        <v>59613</v>
      </c>
      <c r="X42" s="154">
        <v>59209</v>
      </c>
      <c r="Y42" s="154">
        <v>57807</v>
      </c>
      <c r="Z42" s="154">
        <v>55778</v>
      </c>
      <c r="AA42" s="154">
        <v>52817</v>
      </c>
      <c r="AB42" s="154">
        <v>49852</v>
      </c>
      <c r="AC42" s="154">
        <v>48215</v>
      </c>
      <c r="AD42" s="124">
        <v>45830</v>
      </c>
      <c r="AE42" s="124">
        <v>1867</v>
      </c>
      <c r="AF42" s="124">
        <v>39836</v>
      </c>
      <c r="AG42" s="124">
        <v>38217</v>
      </c>
      <c r="AH42" s="124">
        <v>36262</v>
      </c>
      <c r="AI42" s="124">
        <v>33791</v>
      </c>
      <c r="AJ42" s="124">
        <v>31027</v>
      </c>
      <c r="AK42" s="125">
        <v>29616</v>
      </c>
      <c r="AM42" s="124">
        <v>27482</v>
      </c>
      <c r="AN42" s="124">
        <v>24749</v>
      </c>
      <c r="AO42" s="124">
        <v>22092</v>
      </c>
      <c r="AP42" s="124">
        <v>20601</v>
      </c>
      <c r="AQ42" s="124">
        <v>18489</v>
      </c>
      <c r="AR42" s="124">
        <v>16222</v>
      </c>
      <c r="AS42" s="124">
        <v>13758</v>
      </c>
      <c r="AT42" s="124">
        <v>12576</v>
      </c>
      <c r="AU42" s="124">
        <v>10746</v>
      </c>
      <c r="AV42" s="124">
        <v>8480</v>
      </c>
      <c r="AW42" s="124">
        <v>6761</v>
      </c>
      <c r="AX42" s="124">
        <v>5981</v>
      </c>
      <c r="AY42" s="124">
        <v>4871</v>
      </c>
      <c r="AZ42" s="124">
        <v>3654</v>
      </c>
      <c r="BA42" s="124">
        <v>2367</v>
      </c>
      <c r="BB42" s="124">
        <v>1690</v>
      </c>
      <c r="BC42" s="124">
        <v>841</v>
      </c>
      <c r="BF42" s="124">
        <v>39</v>
      </c>
      <c r="BG42" s="154">
        <v>1867</v>
      </c>
    </row>
    <row r="43" spans="1:59" x14ac:dyDescent="0.2">
      <c r="A43" s="130">
        <v>42</v>
      </c>
      <c r="B43" s="244">
        <v>11912</v>
      </c>
      <c r="C43" s="132">
        <v>1146</v>
      </c>
      <c r="D43" s="130"/>
      <c r="E43" s="133">
        <v>445</v>
      </c>
      <c r="F43" s="130">
        <v>701</v>
      </c>
      <c r="G43" s="132">
        <f t="shared" si="1"/>
        <v>1146</v>
      </c>
      <c r="H43" s="130">
        <f t="shared" si="2"/>
        <v>0</v>
      </c>
      <c r="I43" s="165">
        <v>42</v>
      </c>
      <c r="J43" s="130">
        <v>701</v>
      </c>
      <c r="K43" s="167">
        <f t="shared" si="3"/>
        <v>17</v>
      </c>
      <c r="L43" s="134">
        <v>42</v>
      </c>
      <c r="M43" s="134">
        <v>684</v>
      </c>
      <c r="R43" s="124">
        <v>40</v>
      </c>
      <c r="S43" s="154">
        <v>2614</v>
      </c>
      <c r="T43" s="154">
        <v>2560</v>
      </c>
      <c r="U43" s="154">
        <v>2513</v>
      </c>
      <c r="V43" s="174">
        <v>2463</v>
      </c>
      <c r="W43" s="124">
        <v>2397</v>
      </c>
      <c r="X43" s="154">
        <v>2325</v>
      </c>
      <c r="Y43" s="154">
        <v>2272</v>
      </c>
      <c r="Z43" s="154">
        <v>2223</v>
      </c>
      <c r="AA43" s="154">
        <v>2145</v>
      </c>
      <c r="AB43" s="154">
        <v>2080</v>
      </c>
      <c r="AC43" s="154">
        <v>2012</v>
      </c>
      <c r="AD43" s="124">
        <v>1906</v>
      </c>
      <c r="AE43" s="124">
        <v>16236</v>
      </c>
      <c r="AF43" s="124">
        <v>1809</v>
      </c>
      <c r="AG43" s="124">
        <v>1735</v>
      </c>
      <c r="AH43" s="124">
        <v>1647</v>
      </c>
      <c r="AI43" s="124">
        <v>1586</v>
      </c>
      <c r="AJ43" s="124">
        <v>1515</v>
      </c>
      <c r="AK43" s="125">
        <v>1466</v>
      </c>
      <c r="AM43" s="124">
        <v>1393</v>
      </c>
      <c r="AN43" s="124">
        <v>1299</v>
      </c>
      <c r="AO43" s="124">
        <v>1189</v>
      </c>
      <c r="AP43" s="124">
        <v>1097</v>
      </c>
      <c r="AQ43" s="124">
        <v>1010</v>
      </c>
      <c r="AR43" s="124">
        <v>930</v>
      </c>
      <c r="AS43" s="124">
        <v>845</v>
      </c>
      <c r="AT43" s="124">
        <v>751</v>
      </c>
      <c r="AU43" s="124">
        <v>667</v>
      </c>
      <c r="AV43" s="124">
        <v>561</v>
      </c>
      <c r="AW43" s="124">
        <v>499</v>
      </c>
      <c r="AX43" s="124">
        <v>427</v>
      </c>
      <c r="AY43" s="124">
        <v>345</v>
      </c>
      <c r="AZ43" s="124">
        <v>270</v>
      </c>
      <c r="BA43" s="124">
        <v>189</v>
      </c>
      <c r="BB43" s="124">
        <v>129</v>
      </c>
      <c r="BC43" s="124">
        <v>66</v>
      </c>
      <c r="BF43" s="124">
        <v>40</v>
      </c>
      <c r="BG43" s="154">
        <v>16236</v>
      </c>
    </row>
    <row r="44" spans="1:59" x14ac:dyDescent="0.2">
      <c r="A44" s="130">
        <v>43</v>
      </c>
      <c r="B44" s="244">
        <v>19285</v>
      </c>
      <c r="C44" s="132">
        <v>3954</v>
      </c>
      <c r="D44" s="130"/>
      <c r="E44" s="133">
        <v>878</v>
      </c>
      <c r="F44" s="243">
        <v>3076</v>
      </c>
      <c r="G44" s="132">
        <f t="shared" si="1"/>
        <v>3954</v>
      </c>
      <c r="H44" s="130">
        <f t="shared" si="2"/>
        <v>0</v>
      </c>
      <c r="I44" s="165">
        <v>43</v>
      </c>
      <c r="J44" s="243">
        <v>3076</v>
      </c>
      <c r="K44" s="167">
        <f t="shared" si="3"/>
        <v>118</v>
      </c>
      <c r="L44" s="134">
        <v>43</v>
      </c>
      <c r="M44" s="134">
        <v>2958</v>
      </c>
      <c r="R44" s="154">
        <v>41</v>
      </c>
      <c r="S44" s="154">
        <v>24462</v>
      </c>
      <c r="T44" s="154">
        <v>23981</v>
      </c>
      <c r="U44" s="154">
        <v>23426</v>
      </c>
      <c r="V44" s="174">
        <v>22827</v>
      </c>
      <c r="W44" s="124">
        <v>22462</v>
      </c>
      <c r="X44" s="154">
        <v>22296</v>
      </c>
      <c r="Y44" s="154">
        <v>21107</v>
      </c>
      <c r="Z44" s="154">
        <v>20536</v>
      </c>
      <c r="AA44" s="154">
        <v>19630</v>
      </c>
      <c r="AB44" s="154">
        <v>18735</v>
      </c>
      <c r="AC44" s="154">
        <v>17877</v>
      </c>
      <c r="AD44" s="124">
        <v>17059</v>
      </c>
      <c r="AE44" s="124">
        <v>478</v>
      </c>
      <c r="AF44" s="124">
        <v>15435</v>
      </c>
      <c r="AG44" s="124">
        <v>14687</v>
      </c>
      <c r="AH44" s="124">
        <v>13942</v>
      </c>
      <c r="AI44" s="124">
        <v>13225</v>
      </c>
      <c r="AJ44" s="124">
        <v>12567</v>
      </c>
      <c r="AK44" s="125">
        <v>11931</v>
      </c>
      <c r="AM44" s="124">
        <v>11200</v>
      </c>
      <c r="AN44" s="124">
        <v>10392</v>
      </c>
      <c r="AO44" s="124">
        <v>9580</v>
      </c>
      <c r="AP44" s="124">
        <v>8816</v>
      </c>
      <c r="AQ44" s="124">
        <v>8072</v>
      </c>
      <c r="AR44" s="124">
        <v>7352</v>
      </c>
      <c r="AS44" s="124">
        <v>6677</v>
      </c>
      <c r="AT44" s="124">
        <v>6008</v>
      </c>
      <c r="AU44" s="124">
        <v>5385</v>
      </c>
      <c r="AV44" s="124">
        <v>4451</v>
      </c>
      <c r="AW44" s="124">
        <v>3746</v>
      </c>
      <c r="AX44" s="124">
        <v>3119</v>
      </c>
      <c r="AY44" s="124">
        <v>2486</v>
      </c>
      <c r="AZ44" s="124">
        <v>1941</v>
      </c>
      <c r="BA44" s="124">
        <v>1374</v>
      </c>
      <c r="BB44" s="124">
        <v>939</v>
      </c>
      <c r="BC44" s="124">
        <v>453</v>
      </c>
      <c r="BF44" s="124">
        <v>41</v>
      </c>
      <c r="BG44" s="124">
        <v>478</v>
      </c>
    </row>
    <row r="45" spans="1:59" x14ac:dyDescent="0.2">
      <c r="A45" s="130">
        <v>44</v>
      </c>
      <c r="B45" s="244">
        <v>37410</v>
      </c>
      <c r="C45" s="132">
        <v>18095</v>
      </c>
      <c r="D45" s="130"/>
      <c r="E45" s="133">
        <v>6699</v>
      </c>
      <c r="F45" s="243">
        <v>11396</v>
      </c>
      <c r="G45" s="132">
        <f t="shared" si="1"/>
        <v>18095</v>
      </c>
      <c r="H45" s="130">
        <f t="shared" si="2"/>
        <v>0</v>
      </c>
      <c r="I45" s="165">
        <v>44</v>
      </c>
      <c r="J45" s="243">
        <v>11396</v>
      </c>
      <c r="K45" s="167">
        <f t="shared" si="3"/>
        <v>284</v>
      </c>
      <c r="L45" s="134">
        <v>44</v>
      </c>
      <c r="M45" s="134">
        <v>11112</v>
      </c>
      <c r="R45" s="154">
        <v>42</v>
      </c>
      <c r="S45" s="124">
        <v>701</v>
      </c>
      <c r="T45" s="124">
        <v>684</v>
      </c>
      <c r="U45" s="124">
        <v>673</v>
      </c>
      <c r="V45" s="173">
        <v>652</v>
      </c>
      <c r="W45" s="124">
        <v>631</v>
      </c>
      <c r="X45" s="154">
        <v>622</v>
      </c>
      <c r="Y45" s="124">
        <v>599</v>
      </c>
      <c r="Z45" s="124">
        <v>570</v>
      </c>
      <c r="AA45" s="124">
        <v>550</v>
      </c>
      <c r="AB45" s="124">
        <v>535</v>
      </c>
      <c r="AC45" s="124">
        <v>517</v>
      </c>
      <c r="AD45" s="124">
        <v>496</v>
      </c>
      <c r="AE45" s="124">
        <v>1803</v>
      </c>
      <c r="AF45" s="124">
        <v>479</v>
      </c>
      <c r="AG45" s="124">
        <v>451</v>
      </c>
      <c r="AH45" s="124">
        <v>436</v>
      </c>
      <c r="AI45" s="124">
        <v>408</v>
      </c>
      <c r="AJ45" s="124">
        <v>391</v>
      </c>
      <c r="AK45" s="125">
        <v>368</v>
      </c>
      <c r="AM45" s="124">
        <v>346</v>
      </c>
      <c r="AN45" s="124">
        <v>328</v>
      </c>
      <c r="AO45" s="124">
        <v>309</v>
      </c>
      <c r="AP45" s="124">
        <v>278</v>
      </c>
      <c r="AQ45" s="124">
        <v>247</v>
      </c>
      <c r="AR45" s="124">
        <v>223</v>
      </c>
      <c r="AS45" s="124">
        <v>199</v>
      </c>
      <c r="AT45" s="124">
        <v>184</v>
      </c>
      <c r="AU45" s="124">
        <v>165</v>
      </c>
      <c r="AV45" s="124">
        <v>132</v>
      </c>
      <c r="AW45" s="124">
        <v>124</v>
      </c>
      <c r="AX45" s="124">
        <v>113</v>
      </c>
      <c r="AY45" s="124">
        <v>91</v>
      </c>
      <c r="AZ45" s="124">
        <v>71</v>
      </c>
      <c r="BA45" s="124">
        <v>55</v>
      </c>
      <c r="BB45" s="124">
        <v>33</v>
      </c>
      <c r="BC45" s="124">
        <v>16</v>
      </c>
      <c r="BF45" s="124">
        <v>42</v>
      </c>
      <c r="BG45" s="154">
        <v>1803</v>
      </c>
    </row>
    <row r="46" spans="1:59" x14ac:dyDescent="0.2">
      <c r="A46" s="130">
        <v>45</v>
      </c>
      <c r="B46" s="244">
        <v>14547</v>
      </c>
      <c r="C46" s="132">
        <v>2105</v>
      </c>
      <c r="D46" s="130"/>
      <c r="E46" s="133">
        <v>649</v>
      </c>
      <c r="F46" s="243">
        <v>1456</v>
      </c>
      <c r="G46" s="132">
        <f t="shared" si="1"/>
        <v>2105</v>
      </c>
      <c r="H46" s="130">
        <f t="shared" si="2"/>
        <v>0</v>
      </c>
      <c r="I46" s="165">
        <v>45</v>
      </c>
      <c r="J46" s="243">
        <v>1456</v>
      </c>
      <c r="K46" s="167">
        <f t="shared" si="3"/>
        <v>42</v>
      </c>
      <c r="L46" s="134">
        <v>45</v>
      </c>
      <c r="M46" s="134">
        <v>1414</v>
      </c>
      <c r="R46" s="154">
        <v>43</v>
      </c>
      <c r="S46" s="154">
        <v>3076</v>
      </c>
      <c r="T46" s="154">
        <v>2958</v>
      </c>
      <c r="U46" s="154">
        <v>2820</v>
      </c>
      <c r="V46" s="174">
        <v>2697</v>
      </c>
      <c r="W46" s="124">
        <v>2604</v>
      </c>
      <c r="X46" s="154">
        <v>2567</v>
      </c>
      <c r="Y46" s="154">
        <v>2456</v>
      </c>
      <c r="Z46" s="154">
        <v>2356</v>
      </c>
      <c r="AA46" s="154">
        <v>2240</v>
      </c>
      <c r="AB46" s="154">
        <v>2129</v>
      </c>
      <c r="AC46" s="154">
        <v>2022</v>
      </c>
      <c r="AD46" s="124">
        <v>1907</v>
      </c>
      <c r="AE46" s="124">
        <v>7936</v>
      </c>
      <c r="AF46" s="124">
        <v>1745</v>
      </c>
      <c r="AG46" s="124">
        <v>1648</v>
      </c>
      <c r="AH46" s="124">
        <v>1536</v>
      </c>
      <c r="AI46" s="124">
        <v>1435</v>
      </c>
      <c r="AJ46" s="124">
        <v>1352</v>
      </c>
      <c r="AK46" s="125">
        <v>1255</v>
      </c>
      <c r="AM46" s="124">
        <v>1171</v>
      </c>
      <c r="AN46" s="124">
        <v>1064</v>
      </c>
      <c r="AO46" s="124">
        <v>968</v>
      </c>
      <c r="AP46" s="124">
        <v>887</v>
      </c>
      <c r="AQ46" s="124">
        <v>817</v>
      </c>
      <c r="AR46" s="124">
        <v>730</v>
      </c>
      <c r="AS46" s="124">
        <v>647</v>
      </c>
      <c r="AT46" s="124">
        <v>582</v>
      </c>
      <c r="AU46" s="124">
        <v>517</v>
      </c>
      <c r="AV46" s="124">
        <v>410</v>
      </c>
      <c r="AW46" s="124">
        <v>352</v>
      </c>
      <c r="AX46" s="124">
        <v>294</v>
      </c>
      <c r="AY46" s="124">
        <v>220</v>
      </c>
      <c r="AZ46" s="124">
        <v>172</v>
      </c>
      <c r="BA46" s="124">
        <v>111</v>
      </c>
      <c r="BB46" s="124">
        <v>69</v>
      </c>
      <c r="BC46" s="124">
        <v>41</v>
      </c>
      <c r="BF46" s="124">
        <v>43</v>
      </c>
      <c r="BG46" s="154">
        <v>7936</v>
      </c>
    </row>
    <row r="47" spans="1:59" x14ac:dyDescent="0.2">
      <c r="A47" s="130">
        <v>46</v>
      </c>
      <c r="B47" s="244">
        <v>5151171</v>
      </c>
      <c r="C47" s="132">
        <v>77415</v>
      </c>
      <c r="D47" s="130"/>
      <c r="E47" s="133">
        <v>52017</v>
      </c>
      <c r="F47" s="243">
        <v>25398</v>
      </c>
      <c r="G47" s="132">
        <f t="shared" si="1"/>
        <v>77415</v>
      </c>
      <c r="H47" s="130">
        <f t="shared" si="2"/>
        <v>0</v>
      </c>
      <c r="I47" s="165">
        <v>46</v>
      </c>
      <c r="J47" s="243">
        <v>25398</v>
      </c>
      <c r="K47" s="167">
        <f t="shared" si="3"/>
        <v>196</v>
      </c>
      <c r="L47" s="134">
        <v>46</v>
      </c>
      <c r="M47" s="134">
        <v>25202</v>
      </c>
      <c r="R47" s="154">
        <v>44</v>
      </c>
      <c r="S47" s="154">
        <v>11396</v>
      </c>
      <c r="T47" s="154">
        <v>11112</v>
      </c>
      <c r="U47" s="154">
        <v>10827</v>
      </c>
      <c r="V47" s="174">
        <v>10507</v>
      </c>
      <c r="W47" s="124">
        <v>10189</v>
      </c>
      <c r="X47" s="154">
        <v>10031</v>
      </c>
      <c r="Y47" s="154">
        <v>9748</v>
      </c>
      <c r="Z47" s="154">
        <v>9491</v>
      </c>
      <c r="AA47" s="154">
        <v>9182</v>
      </c>
      <c r="AB47" s="154">
        <v>8816</v>
      </c>
      <c r="AC47" s="154">
        <v>8527</v>
      </c>
      <c r="AD47" s="124">
        <v>8229</v>
      </c>
      <c r="AE47" s="124">
        <v>891</v>
      </c>
      <c r="AF47" s="124">
        <v>8055</v>
      </c>
      <c r="AG47" s="124">
        <v>7753</v>
      </c>
      <c r="AH47" s="124">
        <v>7437</v>
      </c>
      <c r="AI47" s="124">
        <v>7112</v>
      </c>
      <c r="AJ47" s="124">
        <v>6710</v>
      </c>
      <c r="AK47" s="125">
        <v>6374</v>
      </c>
      <c r="AM47" s="124">
        <v>6046</v>
      </c>
      <c r="AN47" s="124">
        <v>5667</v>
      </c>
      <c r="AO47" s="124">
        <v>5235</v>
      </c>
      <c r="AP47" s="124">
        <v>4902</v>
      </c>
      <c r="AQ47" s="124">
        <v>4544</v>
      </c>
      <c r="AR47" s="124">
        <v>4173</v>
      </c>
      <c r="AS47" s="124">
        <v>3732</v>
      </c>
      <c r="AT47" s="124">
        <v>3406</v>
      </c>
      <c r="AU47" s="124">
        <v>3056</v>
      </c>
      <c r="AV47" s="124">
        <v>2530</v>
      </c>
      <c r="AW47" s="124">
        <v>2211</v>
      </c>
      <c r="AX47" s="124">
        <v>1877</v>
      </c>
      <c r="AY47" s="124">
        <v>1553</v>
      </c>
      <c r="AZ47" s="124">
        <v>1198</v>
      </c>
      <c r="BA47" s="124">
        <v>866</v>
      </c>
      <c r="BB47" s="124">
        <v>565</v>
      </c>
      <c r="BC47" s="124">
        <v>297</v>
      </c>
      <c r="BF47" s="124">
        <v>44</v>
      </c>
      <c r="BG47" s="124">
        <v>891</v>
      </c>
    </row>
    <row r="48" spans="1:59" x14ac:dyDescent="0.2">
      <c r="A48" s="130">
        <v>47</v>
      </c>
      <c r="B48" s="244">
        <v>482721</v>
      </c>
      <c r="C48" s="132">
        <v>27698</v>
      </c>
      <c r="D48" s="130"/>
      <c r="E48" s="133">
        <v>4453</v>
      </c>
      <c r="F48" s="243">
        <v>23245</v>
      </c>
      <c r="G48" s="132">
        <f t="shared" si="1"/>
        <v>27698</v>
      </c>
      <c r="H48" s="130">
        <f t="shared" si="2"/>
        <v>0</v>
      </c>
      <c r="I48" s="165">
        <v>47</v>
      </c>
      <c r="J48" s="243">
        <v>23245</v>
      </c>
      <c r="K48" s="167">
        <f t="shared" si="3"/>
        <v>724</v>
      </c>
      <c r="L48" s="134">
        <v>47</v>
      </c>
      <c r="M48" s="134">
        <v>22521</v>
      </c>
      <c r="R48" s="154">
        <v>45</v>
      </c>
      <c r="S48" s="154">
        <v>1456</v>
      </c>
      <c r="T48" s="154">
        <v>1414</v>
      </c>
      <c r="U48" s="154">
        <v>1388</v>
      </c>
      <c r="V48" s="174">
        <v>1340</v>
      </c>
      <c r="W48" s="124">
        <v>1288</v>
      </c>
      <c r="X48" s="154">
        <v>1260</v>
      </c>
      <c r="Y48" s="154">
        <v>1209</v>
      </c>
      <c r="Z48" s="154">
        <v>1180</v>
      </c>
      <c r="AA48" s="154">
        <v>1107</v>
      </c>
      <c r="AB48" s="154">
        <v>1050</v>
      </c>
      <c r="AC48" s="124">
        <v>997</v>
      </c>
      <c r="AD48" s="124">
        <v>940</v>
      </c>
      <c r="AE48" s="124">
        <v>20569</v>
      </c>
      <c r="AF48" s="124">
        <v>874</v>
      </c>
      <c r="AG48" s="124">
        <v>836</v>
      </c>
      <c r="AH48" s="124">
        <v>784</v>
      </c>
      <c r="AI48" s="124">
        <v>736</v>
      </c>
      <c r="AJ48" s="124">
        <v>698</v>
      </c>
      <c r="AK48" s="125">
        <v>658</v>
      </c>
      <c r="AM48" s="124">
        <v>612</v>
      </c>
      <c r="AN48" s="124">
        <v>569</v>
      </c>
      <c r="AO48" s="124">
        <v>517</v>
      </c>
      <c r="AP48" s="124">
        <v>473</v>
      </c>
      <c r="AQ48" s="124">
        <v>436</v>
      </c>
      <c r="AR48" s="124">
        <v>404</v>
      </c>
      <c r="AS48" s="124">
        <v>368</v>
      </c>
      <c r="AT48" s="124">
        <v>338</v>
      </c>
      <c r="AU48" s="124">
        <v>293</v>
      </c>
      <c r="AV48" s="124">
        <v>239</v>
      </c>
      <c r="AW48" s="124">
        <v>215</v>
      </c>
      <c r="AX48" s="124">
        <v>183</v>
      </c>
      <c r="AY48" s="124">
        <v>145</v>
      </c>
      <c r="AZ48" s="124">
        <v>114</v>
      </c>
      <c r="BA48" s="124">
        <v>85</v>
      </c>
      <c r="BB48" s="124">
        <v>61</v>
      </c>
      <c r="BC48" s="124">
        <v>25</v>
      </c>
      <c r="BF48" s="124">
        <v>45</v>
      </c>
      <c r="BG48" s="154">
        <v>20569</v>
      </c>
    </row>
    <row r="49" spans="1:59" x14ac:dyDescent="0.2">
      <c r="A49" s="130">
        <v>48</v>
      </c>
      <c r="B49" s="244">
        <v>22877</v>
      </c>
      <c r="C49" s="132">
        <v>1521</v>
      </c>
      <c r="D49" s="130"/>
      <c r="E49" s="133">
        <v>545</v>
      </c>
      <c r="F49" s="130">
        <v>976</v>
      </c>
      <c r="G49" s="132">
        <f t="shared" si="1"/>
        <v>1521</v>
      </c>
      <c r="H49" s="130">
        <f t="shared" si="2"/>
        <v>0</v>
      </c>
      <c r="I49" s="165">
        <v>48</v>
      </c>
      <c r="J49" s="130">
        <v>976</v>
      </c>
      <c r="K49" s="167">
        <f t="shared" si="3"/>
        <v>20</v>
      </c>
      <c r="L49" s="134">
        <v>48</v>
      </c>
      <c r="M49" s="134">
        <v>956</v>
      </c>
      <c r="R49" s="124">
        <v>46</v>
      </c>
      <c r="S49" s="154">
        <v>25398</v>
      </c>
      <c r="T49" s="154">
        <v>25202</v>
      </c>
      <c r="U49" s="154">
        <v>25001</v>
      </c>
      <c r="V49" s="174">
        <v>24705</v>
      </c>
      <c r="W49" s="124">
        <v>24293</v>
      </c>
      <c r="X49" s="154">
        <v>23861</v>
      </c>
      <c r="Y49" s="154">
        <v>23391</v>
      </c>
      <c r="Z49" s="154">
        <v>23011</v>
      </c>
      <c r="AA49" s="154">
        <v>22561</v>
      </c>
      <c r="AB49" s="154">
        <v>22093</v>
      </c>
      <c r="AC49" s="154">
        <v>21624</v>
      </c>
      <c r="AD49" s="124">
        <v>21094</v>
      </c>
      <c r="AE49" s="124">
        <v>13932</v>
      </c>
      <c r="AF49" s="124">
        <v>20061</v>
      </c>
      <c r="AG49" s="124">
        <v>19378</v>
      </c>
      <c r="AH49" s="124">
        <v>18811</v>
      </c>
      <c r="AI49" s="124">
        <v>18224</v>
      </c>
      <c r="AJ49" s="124">
        <v>17607</v>
      </c>
      <c r="AK49" s="125">
        <v>17004</v>
      </c>
      <c r="AM49" s="124">
        <v>16397</v>
      </c>
      <c r="AN49" s="124">
        <v>15768</v>
      </c>
      <c r="AO49" s="124">
        <v>15204</v>
      </c>
      <c r="AP49" s="124">
        <v>14668</v>
      </c>
      <c r="AQ49" s="124">
        <v>14197</v>
      </c>
      <c r="AR49" s="124">
        <v>13566</v>
      </c>
      <c r="AS49" s="124">
        <v>12877</v>
      </c>
      <c r="AT49" s="124">
        <v>11937</v>
      </c>
      <c r="AU49" s="124">
        <v>11442</v>
      </c>
      <c r="AV49" s="124">
        <v>10207</v>
      </c>
      <c r="AW49" s="124">
        <v>9441</v>
      </c>
      <c r="AX49" s="124">
        <v>8199</v>
      </c>
      <c r="AY49" s="124">
        <v>6864</v>
      </c>
      <c r="AZ49" s="124">
        <v>5477</v>
      </c>
      <c r="BA49" s="124">
        <v>4051</v>
      </c>
      <c r="BB49" s="124">
        <v>2838</v>
      </c>
      <c r="BC49" s="124">
        <v>1475</v>
      </c>
      <c r="BF49" s="124">
        <v>46</v>
      </c>
      <c r="BG49" s="154">
        <v>13932</v>
      </c>
    </row>
    <row r="50" spans="1:59" x14ac:dyDescent="0.2">
      <c r="A50" s="130">
        <v>49</v>
      </c>
      <c r="B50" s="244">
        <v>200780</v>
      </c>
      <c r="C50" s="132">
        <v>3007</v>
      </c>
      <c r="D50" s="130"/>
      <c r="E50" s="133">
        <v>930</v>
      </c>
      <c r="F50" s="243">
        <v>2077</v>
      </c>
      <c r="G50" s="132">
        <f t="shared" si="1"/>
        <v>3007</v>
      </c>
      <c r="H50" s="130">
        <f t="shared" si="2"/>
        <v>0</v>
      </c>
      <c r="I50" s="165">
        <v>49</v>
      </c>
      <c r="J50" s="243">
        <v>2077</v>
      </c>
      <c r="K50" s="167">
        <f t="shared" si="3"/>
        <v>46</v>
      </c>
      <c r="L50" s="134">
        <v>49</v>
      </c>
      <c r="M50" s="134">
        <v>2031</v>
      </c>
      <c r="R50" s="154">
        <v>47</v>
      </c>
      <c r="S50" s="154">
        <v>23245</v>
      </c>
      <c r="T50" s="154">
        <v>22521</v>
      </c>
      <c r="U50" s="154">
        <v>21733</v>
      </c>
      <c r="V50" s="174">
        <v>20866</v>
      </c>
      <c r="W50" s="124">
        <v>20252</v>
      </c>
      <c r="X50" s="154">
        <v>20067</v>
      </c>
      <c r="Y50" s="154">
        <v>19095</v>
      </c>
      <c r="Z50" s="154">
        <v>18395</v>
      </c>
      <c r="AA50" s="154">
        <v>17443</v>
      </c>
      <c r="AB50" s="154">
        <v>16549</v>
      </c>
      <c r="AC50" s="154">
        <v>15679</v>
      </c>
      <c r="AD50" s="124">
        <v>14796</v>
      </c>
      <c r="AE50" s="124">
        <v>636</v>
      </c>
      <c r="AF50" s="124">
        <v>13098</v>
      </c>
      <c r="AG50" s="124">
        <v>12209</v>
      </c>
      <c r="AH50" s="124">
        <v>11392</v>
      </c>
      <c r="AI50" s="124">
        <v>10496</v>
      </c>
      <c r="AJ50" s="124">
        <v>9770</v>
      </c>
      <c r="AK50" s="125">
        <v>9051</v>
      </c>
      <c r="AM50" s="124">
        <v>8405</v>
      </c>
      <c r="AN50" s="124">
        <v>7656</v>
      </c>
      <c r="AO50" s="124">
        <v>6891</v>
      </c>
      <c r="AP50" s="124">
        <v>6170</v>
      </c>
      <c r="AQ50" s="124">
        <v>5488</v>
      </c>
      <c r="AR50" s="124">
        <v>4883</v>
      </c>
      <c r="AS50" s="124">
        <v>4321</v>
      </c>
      <c r="AT50" s="124">
        <v>3776</v>
      </c>
      <c r="AU50" s="124">
        <v>3302</v>
      </c>
      <c r="AV50" s="124">
        <v>2578</v>
      </c>
      <c r="AW50" s="124">
        <v>2232</v>
      </c>
      <c r="AX50" s="124">
        <v>1902</v>
      </c>
      <c r="AY50" s="124">
        <v>1599</v>
      </c>
      <c r="AZ50" s="124">
        <v>1220</v>
      </c>
      <c r="BA50" s="124">
        <v>869</v>
      </c>
      <c r="BB50" s="124">
        <v>554</v>
      </c>
      <c r="BC50" s="124">
        <v>301</v>
      </c>
      <c r="BF50" s="124">
        <v>47</v>
      </c>
      <c r="BG50" s="124">
        <v>636</v>
      </c>
    </row>
    <row r="51" spans="1:59" x14ac:dyDescent="0.2">
      <c r="A51" s="130">
        <v>50</v>
      </c>
      <c r="B51" s="244">
        <v>228456</v>
      </c>
      <c r="C51" s="132">
        <v>1430</v>
      </c>
      <c r="D51" s="130"/>
      <c r="E51" s="133">
        <v>414</v>
      </c>
      <c r="F51" s="130">
        <v>1016</v>
      </c>
      <c r="G51" s="132">
        <f t="shared" si="1"/>
        <v>1430</v>
      </c>
      <c r="H51" s="130">
        <f t="shared" si="2"/>
        <v>0</v>
      </c>
      <c r="I51" s="165">
        <v>50</v>
      </c>
      <c r="J51" s="130">
        <v>1016</v>
      </c>
      <c r="K51" s="167">
        <f t="shared" si="3"/>
        <v>18</v>
      </c>
      <c r="L51" s="134">
        <v>50</v>
      </c>
      <c r="M51" s="134">
        <v>998</v>
      </c>
      <c r="R51" s="124">
        <v>48</v>
      </c>
      <c r="S51" s="124">
        <v>976</v>
      </c>
      <c r="T51" s="124">
        <v>956</v>
      </c>
      <c r="U51" s="124">
        <v>933</v>
      </c>
      <c r="V51" s="173">
        <v>887</v>
      </c>
      <c r="W51" s="124">
        <v>865</v>
      </c>
      <c r="X51" s="154">
        <v>848</v>
      </c>
      <c r="Y51" s="124">
        <v>814</v>
      </c>
      <c r="Z51" s="124">
        <v>788</v>
      </c>
      <c r="AA51" s="124">
        <v>755</v>
      </c>
      <c r="AB51" s="124">
        <v>727</v>
      </c>
      <c r="AC51" s="124">
        <v>691</v>
      </c>
      <c r="AD51" s="124">
        <v>659</v>
      </c>
      <c r="AE51" s="124">
        <v>1387</v>
      </c>
      <c r="AF51" s="124">
        <v>659</v>
      </c>
      <c r="AG51" s="124">
        <v>615</v>
      </c>
      <c r="AH51" s="124">
        <v>583</v>
      </c>
      <c r="AI51" s="124">
        <v>543</v>
      </c>
      <c r="AJ51" s="124">
        <v>517</v>
      </c>
      <c r="AK51" s="125">
        <v>471</v>
      </c>
      <c r="AM51" s="124">
        <v>444</v>
      </c>
      <c r="AN51" s="124">
        <v>403</v>
      </c>
      <c r="AO51" s="124">
        <v>366</v>
      </c>
      <c r="AP51" s="124">
        <v>342</v>
      </c>
      <c r="AQ51" s="124">
        <v>317</v>
      </c>
      <c r="AR51" s="124">
        <v>287</v>
      </c>
      <c r="AS51" s="124">
        <v>263</v>
      </c>
      <c r="AT51" s="124">
        <v>234</v>
      </c>
      <c r="AU51" s="124">
        <v>212</v>
      </c>
      <c r="AV51" s="124">
        <v>169</v>
      </c>
      <c r="AW51" s="124">
        <v>149</v>
      </c>
      <c r="AX51" s="124">
        <v>122</v>
      </c>
      <c r="AY51" s="124">
        <v>97</v>
      </c>
      <c r="AZ51" s="124">
        <v>68</v>
      </c>
      <c r="BA51" s="124">
        <v>48</v>
      </c>
      <c r="BB51" s="124">
        <v>34</v>
      </c>
      <c r="BC51" s="124">
        <v>19</v>
      </c>
      <c r="BF51" s="124">
        <v>48</v>
      </c>
      <c r="BG51" s="154">
        <v>1387</v>
      </c>
    </row>
    <row r="52" spans="1:59" x14ac:dyDescent="0.2">
      <c r="A52" s="130">
        <v>51</v>
      </c>
      <c r="B52" s="244">
        <v>766</v>
      </c>
      <c r="C52" s="132">
        <v>166</v>
      </c>
      <c r="D52" s="130"/>
      <c r="E52" s="133">
        <v>78</v>
      </c>
      <c r="F52" s="130">
        <v>88</v>
      </c>
      <c r="G52" s="132">
        <f t="shared" si="1"/>
        <v>166</v>
      </c>
      <c r="H52" s="130">
        <f t="shared" si="2"/>
        <v>0</v>
      </c>
      <c r="I52" s="165">
        <v>51</v>
      </c>
      <c r="J52" s="130">
        <v>88</v>
      </c>
      <c r="K52" s="167">
        <f t="shared" si="3"/>
        <v>1</v>
      </c>
      <c r="L52" s="134">
        <v>51</v>
      </c>
      <c r="M52" s="134">
        <v>87</v>
      </c>
      <c r="R52" s="124">
        <v>49</v>
      </c>
      <c r="S52" s="154">
        <v>2077</v>
      </c>
      <c r="T52" s="154">
        <v>2031</v>
      </c>
      <c r="U52" s="154">
        <v>1972</v>
      </c>
      <c r="V52" s="174">
        <v>1910</v>
      </c>
      <c r="W52" s="124">
        <v>1855</v>
      </c>
      <c r="X52" s="154">
        <v>1812</v>
      </c>
      <c r="Y52" s="154">
        <v>1747</v>
      </c>
      <c r="Z52" s="154">
        <v>1694</v>
      </c>
      <c r="AA52" s="154">
        <v>1620</v>
      </c>
      <c r="AB52" s="154">
        <v>1587</v>
      </c>
      <c r="AC52" s="154">
        <v>1513</v>
      </c>
      <c r="AD52" s="124">
        <v>1414</v>
      </c>
      <c r="AE52" s="124">
        <v>647</v>
      </c>
      <c r="AF52" s="124">
        <v>1357</v>
      </c>
      <c r="AG52" s="124">
        <v>1282</v>
      </c>
      <c r="AH52" s="124">
        <v>1216</v>
      </c>
      <c r="AI52" s="124">
        <v>1155</v>
      </c>
      <c r="AJ52" s="124">
        <v>1085</v>
      </c>
      <c r="AK52" s="125">
        <v>1003</v>
      </c>
      <c r="AM52" s="124">
        <v>952</v>
      </c>
      <c r="AN52" s="124">
        <v>878</v>
      </c>
      <c r="AO52" s="124">
        <v>803</v>
      </c>
      <c r="AP52" s="124">
        <v>737</v>
      </c>
      <c r="AQ52" s="124">
        <v>675</v>
      </c>
      <c r="AR52" s="124">
        <v>616</v>
      </c>
      <c r="AS52" s="124">
        <v>562</v>
      </c>
      <c r="AT52" s="124">
        <v>516</v>
      </c>
      <c r="AU52" s="124">
        <v>469</v>
      </c>
      <c r="AV52" s="124">
        <v>390</v>
      </c>
      <c r="AW52" s="124">
        <v>363</v>
      </c>
      <c r="AX52" s="124">
        <v>297</v>
      </c>
      <c r="AY52" s="124">
        <v>239</v>
      </c>
      <c r="AZ52" s="124">
        <v>199</v>
      </c>
      <c r="BA52" s="124">
        <v>142</v>
      </c>
      <c r="BB52" s="124">
        <v>93</v>
      </c>
      <c r="BC52" s="124">
        <v>41</v>
      </c>
      <c r="BF52" s="124">
        <v>49</v>
      </c>
      <c r="BG52" s="124">
        <v>647</v>
      </c>
    </row>
    <row r="53" spans="1:59" x14ac:dyDescent="0.2">
      <c r="A53" s="130">
        <v>52</v>
      </c>
      <c r="B53" s="244">
        <v>68605</v>
      </c>
      <c r="C53" s="132">
        <v>15206</v>
      </c>
      <c r="D53" s="130"/>
      <c r="E53" s="133">
        <v>5887</v>
      </c>
      <c r="F53" s="243">
        <v>9319</v>
      </c>
      <c r="G53" s="132">
        <f t="shared" si="1"/>
        <v>15206</v>
      </c>
      <c r="H53" s="130">
        <f t="shared" si="2"/>
        <v>0</v>
      </c>
      <c r="I53" s="165">
        <v>52</v>
      </c>
      <c r="J53" s="243">
        <v>9319</v>
      </c>
      <c r="K53" s="167">
        <f t="shared" si="3"/>
        <v>272</v>
      </c>
      <c r="L53" s="134">
        <v>52</v>
      </c>
      <c r="M53" s="134">
        <v>9047</v>
      </c>
      <c r="R53" s="154">
        <v>50</v>
      </c>
      <c r="S53" s="124">
        <v>1016</v>
      </c>
      <c r="T53" s="124">
        <v>998</v>
      </c>
      <c r="U53" s="124">
        <v>970</v>
      </c>
      <c r="V53" s="173">
        <v>942</v>
      </c>
      <c r="W53" s="124">
        <v>918</v>
      </c>
      <c r="X53" s="154">
        <v>912</v>
      </c>
      <c r="Y53" s="124">
        <v>869</v>
      </c>
      <c r="Z53" s="124">
        <v>812</v>
      </c>
      <c r="AA53" s="124">
        <v>784</v>
      </c>
      <c r="AB53" s="124">
        <v>748</v>
      </c>
      <c r="AC53" s="124">
        <v>714</v>
      </c>
      <c r="AD53" s="124">
        <v>683</v>
      </c>
      <c r="AE53" s="124">
        <v>68</v>
      </c>
      <c r="AF53" s="124">
        <v>654</v>
      </c>
      <c r="AG53" s="124">
        <v>624</v>
      </c>
      <c r="AH53" s="124">
        <v>591</v>
      </c>
      <c r="AI53" s="124">
        <v>561</v>
      </c>
      <c r="AJ53" s="124">
        <v>528</v>
      </c>
      <c r="AK53" s="125">
        <v>488</v>
      </c>
      <c r="AM53" s="124">
        <v>445</v>
      </c>
      <c r="AN53" s="124">
        <v>412</v>
      </c>
      <c r="AO53" s="124">
        <v>380</v>
      </c>
      <c r="AP53" s="124">
        <v>340</v>
      </c>
      <c r="AQ53" s="124">
        <v>308</v>
      </c>
      <c r="AR53" s="124">
        <v>276</v>
      </c>
      <c r="AS53" s="124">
        <v>255</v>
      </c>
      <c r="AT53" s="124">
        <v>228</v>
      </c>
      <c r="AU53" s="124">
        <v>200</v>
      </c>
      <c r="AV53" s="124">
        <v>168</v>
      </c>
      <c r="AW53" s="124">
        <v>144</v>
      </c>
      <c r="AX53" s="124">
        <v>121</v>
      </c>
      <c r="AY53" s="124">
        <v>97</v>
      </c>
      <c r="AZ53" s="124">
        <v>71</v>
      </c>
      <c r="BA53" s="124">
        <v>49</v>
      </c>
      <c r="BB53" s="124">
        <v>38</v>
      </c>
      <c r="BC53" s="124">
        <v>20</v>
      </c>
      <c r="BF53" s="124">
        <v>50</v>
      </c>
      <c r="BG53" s="124">
        <v>68</v>
      </c>
    </row>
    <row r="54" spans="1:59" x14ac:dyDescent="0.2">
      <c r="A54" s="130">
        <v>53</v>
      </c>
      <c r="B54" s="244">
        <v>23993</v>
      </c>
      <c r="C54" s="132">
        <v>1418</v>
      </c>
      <c r="D54" s="130"/>
      <c r="E54" s="133">
        <v>529</v>
      </c>
      <c r="F54" s="130">
        <v>889</v>
      </c>
      <c r="G54" s="132">
        <f t="shared" si="1"/>
        <v>1418</v>
      </c>
      <c r="H54" s="130">
        <f t="shared" si="2"/>
        <v>0</v>
      </c>
      <c r="I54" s="165">
        <v>53</v>
      </c>
      <c r="J54" s="130">
        <v>889</v>
      </c>
      <c r="K54" s="167">
        <f t="shared" si="3"/>
        <v>9</v>
      </c>
      <c r="L54" s="134">
        <v>53</v>
      </c>
      <c r="M54" s="134">
        <v>880</v>
      </c>
      <c r="R54" s="124">
        <v>51</v>
      </c>
      <c r="S54" s="124">
        <v>88</v>
      </c>
      <c r="T54" s="124">
        <v>87</v>
      </c>
      <c r="U54" s="124">
        <v>85</v>
      </c>
      <c r="V54" s="173">
        <v>82</v>
      </c>
      <c r="W54" s="124">
        <v>79</v>
      </c>
      <c r="X54" s="154">
        <v>79</v>
      </c>
      <c r="Y54" s="124">
        <v>79</v>
      </c>
      <c r="Z54" s="124">
        <v>74</v>
      </c>
      <c r="AA54" s="124">
        <v>74</v>
      </c>
      <c r="AB54" s="124">
        <v>74</v>
      </c>
      <c r="AC54" s="124">
        <v>73</v>
      </c>
      <c r="AD54" s="124">
        <v>71</v>
      </c>
      <c r="AE54" s="124">
        <v>6124</v>
      </c>
      <c r="AF54" s="124">
        <v>73</v>
      </c>
      <c r="AG54" s="124">
        <v>68</v>
      </c>
      <c r="AH54" s="124">
        <v>59</v>
      </c>
      <c r="AI54" s="124">
        <v>55</v>
      </c>
      <c r="AJ54" s="124">
        <v>50</v>
      </c>
      <c r="AK54" s="125">
        <v>48</v>
      </c>
      <c r="AM54" s="124">
        <v>44</v>
      </c>
      <c r="AN54" s="124">
        <v>43</v>
      </c>
      <c r="AO54" s="124">
        <v>42</v>
      </c>
      <c r="AP54" s="124">
        <v>41</v>
      </c>
      <c r="AQ54" s="124">
        <v>40</v>
      </c>
      <c r="AR54" s="124">
        <v>38</v>
      </c>
      <c r="AS54" s="124">
        <v>32</v>
      </c>
      <c r="AT54" s="124">
        <v>30</v>
      </c>
      <c r="AU54" s="124">
        <v>27</v>
      </c>
      <c r="AV54" s="124">
        <v>20</v>
      </c>
      <c r="AW54" s="124">
        <v>16</v>
      </c>
      <c r="AX54" s="124">
        <v>12</v>
      </c>
      <c r="AY54" s="124">
        <v>8</v>
      </c>
      <c r="AZ54" s="124">
        <v>8</v>
      </c>
      <c r="BA54" s="124">
        <v>5</v>
      </c>
      <c r="BB54" s="124">
        <v>4</v>
      </c>
      <c r="BC54" s="124">
        <v>2</v>
      </c>
      <c r="BF54" s="124">
        <v>51</v>
      </c>
      <c r="BG54" s="154">
        <v>6124</v>
      </c>
    </row>
    <row r="55" spans="1:59" x14ac:dyDescent="0.2">
      <c r="A55" s="130">
        <v>54</v>
      </c>
      <c r="B55" s="244">
        <v>831125</v>
      </c>
      <c r="C55" s="132">
        <v>1874</v>
      </c>
      <c r="D55" s="130"/>
      <c r="E55" s="133">
        <v>849</v>
      </c>
      <c r="F55" s="243">
        <v>1025</v>
      </c>
      <c r="G55" s="132">
        <f t="shared" si="1"/>
        <v>1874</v>
      </c>
      <c r="H55" s="130">
        <f t="shared" si="2"/>
        <v>0</v>
      </c>
      <c r="I55" s="165">
        <v>54</v>
      </c>
      <c r="J55" s="243">
        <v>1025</v>
      </c>
      <c r="K55" s="167">
        <f t="shared" si="3"/>
        <v>3</v>
      </c>
      <c r="L55" s="134">
        <v>54</v>
      </c>
      <c r="M55" s="134">
        <v>1022</v>
      </c>
      <c r="R55" s="154">
        <v>52</v>
      </c>
      <c r="S55" s="154">
        <v>9319</v>
      </c>
      <c r="T55" s="154">
        <v>9047</v>
      </c>
      <c r="U55" s="154">
        <v>8793</v>
      </c>
      <c r="V55" s="174">
        <v>8529</v>
      </c>
      <c r="W55" s="124">
        <v>8312</v>
      </c>
      <c r="X55" s="154">
        <v>8176</v>
      </c>
      <c r="Y55" s="154">
        <v>7801</v>
      </c>
      <c r="Z55" s="154">
        <v>7607</v>
      </c>
      <c r="AA55" s="154">
        <v>7322</v>
      </c>
      <c r="AB55" s="154">
        <v>7022</v>
      </c>
      <c r="AC55" s="154">
        <v>6742</v>
      </c>
      <c r="AD55" s="124">
        <v>6438</v>
      </c>
      <c r="AE55" s="124">
        <v>643</v>
      </c>
      <c r="AF55" s="124">
        <v>5947</v>
      </c>
      <c r="AG55" s="124">
        <v>5672</v>
      </c>
      <c r="AH55" s="124">
        <v>5406</v>
      </c>
      <c r="AI55" s="124">
        <v>5132</v>
      </c>
      <c r="AJ55" s="124">
        <v>4872</v>
      </c>
      <c r="AK55" s="125">
        <v>4643</v>
      </c>
      <c r="AM55" s="124">
        <v>4351</v>
      </c>
      <c r="AN55" s="124">
        <v>4060</v>
      </c>
      <c r="AO55" s="124">
        <v>3791</v>
      </c>
      <c r="AP55" s="124">
        <v>3504</v>
      </c>
      <c r="AQ55" s="124">
        <v>3219</v>
      </c>
      <c r="AR55" s="124">
        <v>2938</v>
      </c>
      <c r="AS55" s="124">
        <v>2695</v>
      </c>
      <c r="AT55" s="124">
        <v>2454</v>
      </c>
      <c r="AU55" s="124">
        <v>2213</v>
      </c>
      <c r="AV55" s="124">
        <v>1857</v>
      </c>
      <c r="AW55" s="124">
        <v>1614</v>
      </c>
      <c r="AX55" s="124">
        <v>1395</v>
      </c>
      <c r="AY55" s="124">
        <v>1101</v>
      </c>
      <c r="AZ55" s="124">
        <v>844</v>
      </c>
      <c r="BA55" s="124">
        <v>629</v>
      </c>
      <c r="BB55" s="124">
        <v>443</v>
      </c>
      <c r="BC55" s="124">
        <v>209</v>
      </c>
      <c r="BF55" s="124">
        <v>52</v>
      </c>
      <c r="BG55" s="124">
        <v>643</v>
      </c>
    </row>
    <row r="56" spans="1:59" x14ac:dyDescent="0.2">
      <c r="A56" s="130">
        <v>55</v>
      </c>
      <c r="B56" s="244">
        <v>12400</v>
      </c>
      <c r="C56" s="132">
        <v>852</v>
      </c>
      <c r="D56" s="130"/>
      <c r="E56" s="133">
        <v>245</v>
      </c>
      <c r="F56" s="130">
        <v>607</v>
      </c>
      <c r="G56" s="132">
        <f t="shared" si="1"/>
        <v>852</v>
      </c>
      <c r="H56" s="130">
        <f t="shared" si="2"/>
        <v>0</v>
      </c>
      <c r="I56" s="165">
        <v>55</v>
      </c>
      <c r="J56" s="130">
        <v>607</v>
      </c>
      <c r="K56" s="167">
        <f t="shared" si="3"/>
        <v>13</v>
      </c>
      <c r="L56" s="134">
        <v>55</v>
      </c>
      <c r="M56" s="134">
        <v>594</v>
      </c>
      <c r="R56" s="124">
        <v>53</v>
      </c>
      <c r="S56" s="124">
        <v>889</v>
      </c>
      <c r="T56" s="124">
        <v>880</v>
      </c>
      <c r="U56" s="124">
        <v>864</v>
      </c>
      <c r="V56" s="173">
        <v>859</v>
      </c>
      <c r="W56" s="124">
        <v>846</v>
      </c>
      <c r="X56" s="124">
        <v>841</v>
      </c>
      <c r="Y56" s="124">
        <v>823</v>
      </c>
      <c r="Z56" s="124">
        <v>795</v>
      </c>
      <c r="AA56" s="124">
        <v>762</v>
      </c>
      <c r="AB56" s="124">
        <v>721</v>
      </c>
      <c r="AC56" s="124">
        <v>700</v>
      </c>
      <c r="AD56" s="124">
        <v>666</v>
      </c>
      <c r="AE56" s="124">
        <v>887</v>
      </c>
      <c r="AF56" s="124">
        <v>625</v>
      </c>
      <c r="AG56" s="124">
        <v>604</v>
      </c>
      <c r="AH56" s="124">
        <v>564</v>
      </c>
      <c r="AI56" s="124">
        <v>531</v>
      </c>
      <c r="AJ56" s="124">
        <v>494</v>
      </c>
      <c r="AK56" s="125">
        <v>469</v>
      </c>
      <c r="AM56" s="124">
        <v>435</v>
      </c>
      <c r="AN56" s="124">
        <v>409</v>
      </c>
      <c r="AO56" s="124">
        <v>384</v>
      </c>
      <c r="AP56" s="124">
        <v>353</v>
      </c>
      <c r="AQ56" s="124">
        <v>323</v>
      </c>
      <c r="AR56" s="124">
        <v>287</v>
      </c>
      <c r="AS56" s="124">
        <v>266</v>
      </c>
      <c r="AT56" s="124">
        <v>240</v>
      </c>
      <c r="AU56" s="124">
        <v>220</v>
      </c>
      <c r="AV56" s="124">
        <v>164</v>
      </c>
      <c r="AW56" s="124">
        <v>139</v>
      </c>
      <c r="AX56" s="124">
        <v>122</v>
      </c>
      <c r="AY56" s="124">
        <v>98</v>
      </c>
      <c r="AZ56" s="124">
        <v>67</v>
      </c>
      <c r="BA56" s="124">
        <v>51</v>
      </c>
      <c r="BB56" s="124">
        <v>36</v>
      </c>
      <c r="BC56" s="124">
        <v>16</v>
      </c>
      <c r="BF56" s="124">
        <v>53</v>
      </c>
      <c r="BG56" s="124">
        <v>887</v>
      </c>
    </row>
    <row r="57" spans="1:59" x14ac:dyDescent="0.2">
      <c r="A57" s="130">
        <v>56</v>
      </c>
      <c r="B57" s="244">
        <v>371402</v>
      </c>
      <c r="C57" s="132">
        <v>20653</v>
      </c>
      <c r="D57" s="130"/>
      <c r="E57" s="133">
        <v>6732</v>
      </c>
      <c r="F57" s="243">
        <v>13921</v>
      </c>
      <c r="G57" s="132">
        <f t="shared" si="1"/>
        <v>20653</v>
      </c>
      <c r="H57" s="130">
        <f t="shared" si="2"/>
        <v>0</v>
      </c>
      <c r="I57" s="165">
        <v>56</v>
      </c>
      <c r="J57" s="243">
        <v>13921</v>
      </c>
      <c r="K57" s="167">
        <f t="shared" si="3"/>
        <v>474</v>
      </c>
      <c r="L57" s="134">
        <v>56</v>
      </c>
      <c r="M57" s="134">
        <v>13447</v>
      </c>
      <c r="R57" s="154">
        <v>54</v>
      </c>
      <c r="S57" s="154">
        <v>1025</v>
      </c>
      <c r="T57" s="154">
        <v>1022</v>
      </c>
      <c r="U57" s="154">
        <v>1012</v>
      </c>
      <c r="V57" s="174">
        <v>1003</v>
      </c>
      <c r="W57" s="124">
        <v>998</v>
      </c>
      <c r="X57" s="124">
        <v>993</v>
      </c>
      <c r="Y57" s="124">
        <v>980</v>
      </c>
      <c r="Z57" s="124">
        <v>965</v>
      </c>
      <c r="AA57" s="124">
        <v>952</v>
      </c>
      <c r="AB57" s="124">
        <v>934</v>
      </c>
      <c r="AC57" s="124">
        <v>914</v>
      </c>
      <c r="AD57" s="124">
        <v>897</v>
      </c>
      <c r="AE57" s="124">
        <v>403</v>
      </c>
      <c r="AF57" s="124">
        <v>870</v>
      </c>
      <c r="AG57" s="124">
        <v>841</v>
      </c>
      <c r="AH57" s="124">
        <v>823</v>
      </c>
      <c r="AI57" s="124">
        <v>800</v>
      </c>
      <c r="AJ57" s="124">
        <v>764</v>
      </c>
      <c r="AK57" s="125">
        <v>727</v>
      </c>
      <c r="AM57" s="124">
        <v>678</v>
      </c>
      <c r="AN57" s="124">
        <v>625</v>
      </c>
      <c r="AO57" s="124">
        <v>589</v>
      </c>
      <c r="AP57" s="124">
        <v>548</v>
      </c>
      <c r="AQ57" s="124">
        <v>508</v>
      </c>
      <c r="AR57" s="124">
        <v>468</v>
      </c>
      <c r="AS57" s="124">
        <v>428</v>
      </c>
      <c r="AT57" s="124">
        <v>396</v>
      </c>
      <c r="AU57" s="124">
        <v>363</v>
      </c>
      <c r="AV57" s="124">
        <v>320</v>
      </c>
      <c r="AW57" s="124">
        <v>284</v>
      </c>
      <c r="AX57" s="124">
        <v>264</v>
      </c>
      <c r="AY57" s="124">
        <v>219</v>
      </c>
      <c r="AZ57" s="124">
        <v>181</v>
      </c>
      <c r="BA57" s="124">
        <v>137</v>
      </c>
      <c r="BB57" s="124">
        <v>82</v>
      </c>
      <c r="BC57" s="124">
        <v>45</v>
      </c>
      <c r="BF57" s="124">
        <v>54</v>
      </c>
      <c r="BG57" s="124">
        <v>403</v>
      </c>
    </row>
    <row r="58" spans="1:59" x14ac:dyDescent="0.2">
      <c r="A58" s="130">
        <v>57</v>
      </c>
      <c r="B58" s="244">
        <v>26873</v>
      </c>
      <c r="C58" s="132">
        <v>1408</v>
      </c>
      <c r="D58" s="130"/>
      <c r="E58" s="133">
        <v>843</v>
      </c>
      <c r="F58" s="130">
        <v>565</v>
      </c>
      <c r="G58" s="132">
        <f t="shared" si="1"/>
        <v>1408</v>
      </c>
      <c r="H58" s="130">
        <f t="shared" si="2"/>
        <v>0</v>
      </c>
      <c r="I58" s="165">
        <v>57</v>
      </c>
      <c r="J58" s="130">
        <v>565</v>
      </c>
      <c r="K58" s="167">
        <f t="shared" si="3"/>
        <v>-7</v>
      </c>
      <c r="L58" s="134">
        <v>57</v>
      </c>
      <c r="M58" s="134">
        <v>572</v>
      </c>
      <c r="R58" s="124">
        <v>55</v>
      </c>
      <c r="S58" s="124">
        <v>607</v>
      </c>
      <c r="T58" s="124">
        <v>594</v>
      </c>
      <c r="U58" s="124">
        <v>584</v>
      </c>
      <c r="V58" s="173">
        <v>565</v>
      </c>
      <c r="W58" s="124">
        <v>547</v>
      </c>
      <c r="X58" s="124">
        <v>535</v>
      </c>
      <c r="Y58" s="124">
        <v>525</v>
      </c>
      <c r="Z58" s="124">
        <v>501</v>
      </c>
      <c r="AA58" s="124">
        <v>484</v>
      </c>
      <c r="AB58" s="124">
        <v>467</v>
      </c>
      <c r="AC58" s="124">
        <v>448</v>
      </c>
      <c r="AD58" s="124">
        <v>421</v>
      </c>
      <c r="AE58" s="124">
        <v>9102</v>
      </c>
      <c r="AF58" s="124">
        <v>397</v>
      </c>
      <c r="AG58" s="124">
        <v>379</v>
      </c>
      <c r="AH58" s="124">
        <v>358</v>
      </c>
      <c r="AI58" s="124">
        <v>324</v>
      </c>
      <c r="AJ58" s="124">
        <v>299</v>
      </c>
      <c r="AK58" s="125">
        <v>281</v>
      </c>
      <c r="AM58" s="124">
        <v>264</v>
      </c>
      <c r="AN58" s="124">
        <v>249</v>
      </c>
      <c r="AO58" s="124">
        <v>217</v>
      </c>
      <c r="AP58" s="124">
        <v>204</v>
      </c>
      <c r="AQ58" s="124">
        <v>190</v>
      </c>
      <c r="AR58" s="124">
        <v>173</v>
      </c>
      <c r="AS58" s="124">
        <v>160</v>
      </c>
      <c r="AT58" s="124">
        <v>148</v>
      </c>
      <c r="AU58" s="124">
        <v>129</v>
      </c>
      <c r="AV58" s="124">
        <v>109</v>
      </c>
      <c r="AW58" s="124">
        <v>91</v>
      </c>
      <c r="AX58" s="124">
        <v>78</v>
      </c>
      <c r="AY58" s="124">
        <v>62</v>
      </c>
      <c r="AZ58" s="124">
        <v>49</v>
      </c>
      <c r="BA58" s="124">
        <v>37</v>
      </c>
      <c r="BB58" s="124">
        <v>29</v>
      </c>
      <c r="BC58" s="124">
        <v>13</v>
      </c>
      <c r="BF58" s="124">
        <v>55</v>
      </c>
      <c r="BG58" s="154">
        <v>9102</v>
      </c>
    </row>
    <row r="59" spans="1:59" x14ac:dyDescent="0.2">
      <c r="A59" s="130">
        <v>58</v>
      </c>
      <c r="B59" s="244">
        <v>9955</v>
      </c>
      <c r="C59" s="132">
        <v>1497</v>
      </c>
      <c r="D59" s="130"/>
      <c r="E59" s="133">
        <v>454</v>
      </c>
      <c r="F59" s="243">
        <v>1043</v>
      </c>
      <c r="G59" s="132">
        <f t="shared" si="1"/>
        <v>1497</v>
      </c>
      <c r="H59" s="130">
        <f t="shared" si="2"/>
        <v>0</v>
      </c>
      <c r="I59" s="165">
        <v>58</v>
      </c>
      <c r="J59" s="243">
        <v>1043</v>
      </c>
      <c r="K59" s="167">
        <f t="shared" si="3"/>
        <v>21</v>
      </c>
      <c r="L59" s="134">
        <v>58</v>
      </c>
      <c r="M59" s="134">
        <v>1022</v>
      </c>
      <c r="R59" s="154">
        <v>56</v>
      </c>
      <c r="S59" s="154">
        <v>13921</v>
      </c>
      <c r="T59" s="154">
        <v>13447</v>
      </c>
      <c r="U59" s="154">
        <v>13018</v>
      </c>
      <c r="V59" s="174">
        <v>12514</v>
      </c>
      <c r="W59" s="124">
        <v>12313</v>
      </c>
      <c r="X59" s="154">
        <v>12259</v>
      </c>
      <c r="Y59" s="154">
        <v>11684</v>
      </c>
      <c r="Z59" s="154">
        <v>11368</v>
      </c>
      <c r="AA59" s="154">
        <v>10889</v>
      </c>
      <c r="AB59" s="154">
        <v>10411</v>
      </c>
      <c r="AC59" s="154">
        <v>9992</v>
      </c>
      <c r="AD59" s="124">
        <v>9497</v>
      </c>
      <c r="AE59" s="124">
        <v>2</v>
      </c>
      <c r="AF59" s="124">
        <v>8664</v>
      </c>
      <c r="AG59" s="124">
        <v>8251</v>
      </c>
      <c r="AH59" s="124">
        <v>7844</v>
      </c>
      <c r="AI59" s="124">
        <v>7473</v>
      </c>
      <c r="AJ59" s="124">
        <v>7094</v>
      </c>
      <c r="AK59" s="125">
        <v>6740</v>
      </c>
      <c r="AM59" s="124">
        <v>6373</v>
      </c>
      <c r="AN59" s="124">
        <v>5977</v>
      </c>
      <c r="AO59" s="124">
        <v>5489</v>
      </c>
      <c r="AP59" s="124">
        <v>5092</v>
      </c>
      <c r="AQ59" s="124">
        <v>4665</v>
      </c>
      <c r="AR59" s="124">
        <v>4266</v>
      </c>
      <c r="AS59" s="124">
        <v>3835</v>
      </c>
      <c r="AT59" s="124">
        <v>3481</v>
      </c>
      <c r="AU59" s="124">
        <v>3117</v>
      </c>
      <c r="AV59" s="124">
        <v>2483</v>
      </c>
      <c r="AW59" s="124">
        <v>2235</v>
      </c>
      <c r="AX59" s="124">
        <v>1880</v>
      </c>
      <c r="AY59" s="124">
        <v>1554</v>
      </c>
      <c r="AZ59" s="124">
        <v>1203</v>
      </c>
      <c r="BA59" s="124">
        <v>852</v>
      </c>
      <c r="BB59" s="124">
        <v>554</v>
      </c>
      <c r="BC59" s="124">
        <v>273</v>
      </c>
      <c r="BF59" s="124">
        <v>56</v>
      </c>
      <c r="BG59" s="124">
        <v>2</v>
      </c>
    </row>
    <row r="60" spans="1:59" x14ac:dyDescent="0.2">
      <c r="A60" s="130">
        <v>59</v>
      </c>
      <c r="B60" s="244">
        <v>23821</v>
      </c>
      <c r="C60" s="132">
        <v>1657</v>
      </c>
      <c r="D60" s="130"/>
      <c r="E60" s="133">
        <v>1052</v>
      </c>
      <c r="F60" s="130">
        <v>605</v>
      </c>
      <c r="G60" s="132">
        <f t="shared" si="1"/>
        <v>1657</v>
      </c>
      <c r="H60" s="130">
        <f t="shared" si="2"/>
        <v>0</v>
      </c>
      <c r="I60" s="165">
        <v>59</v>
      </c>
      <c r="J60" s="130">
        <v>605</v>
      </c>
      <c r="K60" s="167">
        <f t="shared" si="3"/>
        <v>-1</v>
      </c>
      <c r="L60" s="134">
        <v>59</v>
      </c>
      <c r="M60" s="134">
        <v>606</v>
      </c>
      <c r="R60" s="249">
        <v>57</v>
      </c>
      <c r="S60" s="249">
        <v>565</v>
      </c>
      <c r="T60" s="249">
        <v>572</v>
      </c>
      <c r="U60" s="124">
        <v>572</v>
      </c>
      <c r="V60" s="173">
        <v>563</v>
      </c>
      <c r="W60" s="124">
        <v>555</v>
      </c>
      <c r="X60" s="124">
        <v>536</v>
      </c>
      <c r="Y60" s="124">
        <v>545</v>
      </c>
      <c r="Z60" s="124">
        <v>541</v>
      </c>
      <c r="AA60" s="124">
        <v>535</v>
      </c>
      <c r="AB60" s="124">
        <v>524</v>
      </c>
      <c r="AC60" s="124">
        <v>508</v>
      </c>
      <c r="AD60" s="124">
        <v>491</v>
      </c>
      <c r="AE60" s="124">
        <v>4982</v>
      </c>
      <c r="AF60" s="124">
        <v>470</v>
      </c>
      <c r="AG60" s="124">
        <v>452</v>
      </c>
      <c r="AH60" s="124">
        <v>431</v>
      </c>
      <c r="AI60" s="124">
        <v>415</v>
      </c>
      <c r="AJ60" s="124">
        <v>398</v>
      </c>
      <c r="AK60" s="125">
        <v>372</v>
      </c>
      <c r="AM60" s="124">
        <v>356</v>
      </c>
      <c r="AN60" s="124">
        <v>323</v>
      </c>
      <c r="AO60" s="124">
        <v>309</v>
      </c>
      <c r="AP60" s="124">
        <v>281</v>
      </c>
      <c r="AQ60" s="124">
        <v>266</v>
      </c>
      <c r="AR60" s="124">
        <v>252</v>
      </c>
      <c r="AS60" s="124">
        <v>233</v>
      </c>
      <c r="AT60" s="124">
        <v>213</v>
      </c>
      <c r="AU60" s="124">
        <v>192</v>
      </c>
      <c r="AV60" s="124">
        <v>146</v>
      </c>
      <c r="AW60" s="124">
        <v>138</v>
      </c>
      <c r="AX60" s="124">
        <v>122</v>
      </c>
      <c r="AY60" s="124">
        <v>98</v>
      </c>
      <c r="AZ60" s="124">
        <v>81</v>
      </c>
      <c r="BA60" s="124">
        <v>70</v>
      </c>
      <c r="BB60" s="124">
        <v>42</v>
      </c>
      <c r="BC60" s="124">
        <v>14</v>
      </c>
      <c r="BF60" s="124">
        <v>58</v>
      </c>
      <c r="BG60" s="154">
        <v>4982</v>
      </c>
    </row>
    <row r="61" spans="1:59" x14ac:dyDescent="0.2">
      <c r="A61" s="130">
        <v>60</v>
      </c>
      <c r="B61" s="244">
        <v>65353</v>
      </c>
      <c r="C61" s="132">
        <v>9286</v>
      </c>
      <c r="D61" s="130"/>
      <c r="E61" s="133">
        <v>1456</v>
      </c>
      <c r="F61" s="243">
        <v>7830</v>
      </c>
      <c r="G61" s="132">
        <f t="shared" si="1"/>
        <v>9286</v>
      </c>
      <c r="H61" s="130">
        <f t="shared" si="2"/>
        <v>0</v>
      </c>
      <c r="I61" s="165">
        <v>60</v>
      </c>
      <c r="J61" s="243">
        <v>7830</v>
      </c>
      <c r="K61" s="167">
        <f t="shared" si="3"/>
        <v>188</v>
      </c>
      <c r="L61" s="134">
        <v>60</v>
      </c>
      <c r="M61" s="134">
        <v>7642</v>
      </c>
      <c r="R61" s="154">
        <v>58</v>
      </c>
      <c r="S61" s="154">
        <v>1043</v>
      </c>
      <c r="T61" s="154">
        <v>1022</v>
      </c>
      <c r="U61" s="154">
        <v>1003</v>
      </c>
      <c r="V61" s="173">
        <v>976</v>
      </c>
      <c r="W61" s="124">
        <v>961</v>
      </c>
      <c r="X61" s="154">
        <v>927</v>
      </c>
      <c r="Y61" s="124">
        <v>996</v>
      </c>
      <c r="Z61" s="124">
        <v>981</v>
      </c>
      <c r="AA61" s="124">
        <v>941</v>
      </c>
      <c r="AB61" s="124">
        <v>906</v>
      </c>
      <c r="AC61" s="124">
        <v>868</v>
      </c>
      <c r="AD61" s="124">
        <v>838</v>
      </c>
      <c r="AE61" s="124">
        <v>33053</v>
      </c>
      <c r="AF61" s="124">
        <v>765</v>
      </c>
      <c r="AG61" s="124">
        <v>725</v>
      </c>
      <c r="AH61" s="124">
        <v>687</v>
      </c>
      <c r="AI61" s="124">
        <v>650</v>
      </c>
      <c r="AJ61" s="124">
        <v>616</v>
      </c>
      <c r="AK61" s="125">
        <v>582</v>
      </c>
      <c r="AM61" s="124">
        <v>542</v>
      </c>
      <c r="AN61" s="124">
        <v>498</v>
      </c>
      <c r="AO61" s="124">
        <v>467</v>
      </c>
      <c r="AP61" s="124">
        <v>439</v>
      </c>
      <c r="AQ61" s="124">
        <v>395</v>
      </c>
      <c r="AR61" s="124">
        <v>380</v>
      </c>
      <c r="AS61" s="124">
        <v>328</v>
      </c>
      <c r="AT61" s="124">
        <v>273</v>
      </c>
      <c r="AU61" s="124">
        <v>236</v>
      </c>
      <c r="AV61" s="124">
        <v>193</v>
      </c>
      <c r="AW61" s="124">
        <v>148</v>
      </c>
      <c r="AX61" s="124">
        <v>121</v>
      </c>
      <c r="AY61" s="124">
        <v>96</v>
      </c>
      <c r="AZ61" s="124">
        <v>71</v>
      </c>
      <c r="BA61" s="124">
        <v>56</v>
      </c>
      <c r="BB61" s="124">
        <v>39</v>
      </c>
      <c r="BC61" s="124">
        <v>19</v>
      </c>
      <c r="BF61" s="124">
        <v>60</v>
      </c>
      <c r="BG61" s="154">
        <v>33053</v>
      </c>
    </row>
    <row r="62" spans="1:59" x14ac:dyDescent="0.2">
      <c r="A62" s="130">
        <v>61</v>
      </c>
      <c r="B62" s="244">
        <v>278667</v>
      </c>
      <c r="C62" s="132">
        <v>65265</v>
      </c>
      <c r="D62" s="130"/>
      <c r="E62" s="133">
        <v>9968</v>
      </c>
      <c r="F62" s="243">
        <v>55297</v>
      </c>
      <c r="G62" s="132">
        <f t="shared" si="1"/>
        <v>65265</v>
      </c>
      <c r="H62" s="130">
        <f t="shared" si="2"/>
        <v>0</v>
      </c>
      <c r="I62" s="165">
        <v>61</v>
      </c>
      <c r="J62" s="243">
        <v>55297</v>
      </c>
      <c r="K62" s="167">
        <f t="shared" si="3"/>
        <v>1962</v>
      </c>
      <c r="L62" s="134">
        <v>61</v>
      </c>
      <c r="M62" s="134">
        <v>53335</v>
      </c>
      <c r="R62" s="250">
        <v>59</v>
      </c>
      <c r="S62" s="249">
        <v>605</v>
      </c>
      <c r="T62" s="249">
        <v>606</v>
      </c>
      <c r="U62" s="124">
        <v>605</v>
      </c>
      <c r="V62" s="173">
        <v>597</v>
      </c>
      <c r="W62" s="124">
        <v>590</v>
      </c>
      <c r="X62" s="124">
        <v>573</v>
      </c>
      <c r="Y62" s="124">
        <v>580</v>
      </c>
      <c r="Z62" s="124">
        <v>574</v>
      </c>
      <c r="AA62" s="124">
        <v>564</v>
      </c>
      <c r="AB62" s="124">
        <v>544</v>
      </c>
      <c r="AC62" s="124">
        <v>530</v>
      </c>
      <c r="AD62" s="124">
        <v>506</v>
      </c>
      <c r="AE62" s="124">
        <v>2353</v>
      </c>
      <c r="AF62" s="124">
        <v>479</v>
      </c>
      <c r="AG62" s="124">
        <v>459</v>
      </c>
      <c r="AH62" s="124">
        <v>437</v>
      </c>
      <c r="AI62" s="124">
        <v>423</v>
      </c>
      <c r="AJ62" s="124">
        <v>405</v>
      </c>
      <c r="AK62" s="125">
        <v>382</v>
      </c>
      <c r="AM62" s="124">
        <v>357</v>
      </c>
      <c r="AN62" s="124">
        <v>331</v>
      </c>
      <c r="AO62" s="124">
        <v>313</v>
      </c>
      <c r="AP62" s="124">
        <v>287</v>
      </c>
      <c r="AQ62" s="124">
        <v>269</v>
      </c>
      <c r="AR62" s="124">
        <v>250</v>
      </c>
      <c r="AS62" s="124">
        <v>237</v>
      </c>
      <c r="AT62" s="124">
        <v>218</v>
      </c>
      <c r="AU62" s="124">
        <v>197</v>
      </c>
      <c r="AV62" s="124">
        <v>161</v>
      </c>
      <c r="AW62" s="124">
        <v>134</v>
      </c>
      <c r="AX62" s="124">
        <v>121</v>
      </c>
      <c r="AY62" s="124">
        <v>97</v>
      </c>
      <c r="AZ62" s="124">
        <v>79</v>
      </c>
      <c r="BA62" s="124">
        <v>67</v>
      </c>
      <c r="BB62" s="124">
        <v>40</v>
      </c>
      <c r="BC62" s="124">
        <v>15</v>
      </c>
      <c r="BF62" s="124">
        <v>61</v>
      </c>
      <c r="BG62" s="154">
        <v>2353</v>
      </c>
    </row>
    <row r="63" spans="1:59" x14ac:dyDescent="0.2">
      <c r="A63" s="130">
        <v>62</v>
      </c>
      <c r="B63" s="244">
        <v>39154</v>
      </c>
      <c r="C63" s="132">
        <v>5224</v>
      </c>
      <c r="D63" s="130"/>
      <c r="E63" s="133">
        <v>1567</v>
      </c>
      <c r="F63" s="243">
        <v>3657</v>
      </c>
      <c r="G63" s="132">
        <f t="shared" si="1"/>
        <v>5224</v>
      </c>
      <c r="H63" s="130">
        <f t="shared" si="2"/>
        <v>0</v>
      </c>
      <c r="I63" s="165">
        <v>62</v>
      </c>
      <c r="J63" s="243">
        <v>3657</v>
      </c>
      <c r="K63" s="167">
        <f t="shared" si="3"/>
        <v>107</v>
      </c>
      <c r="L63" s="134">
        <v>62</v>
      </c>
      <c r="M63" s="134">
        <v>3550</v>
      </c>
      <c r="R63" s="154">
        <v>60</v>
      </c>
      <c r="S63" s="154">
        <v>7830</v>
      </c>
      <c r="T63" s="154">
        <v>7642</v>
      </c>
      <c r="U63" s="154">
        <v>7438</v>
      </c>
      <c r="V63" s="174">
        <v>7232</v>
      </c>
      <c r="W63" s="124">
        <v>7028</v>
      </c>
      <c r="X63" s="154">
        <v>6885</v>
      </c>
      <c r="Y63" s="154">
        <v>6586</v>
      </c>
      <c r="Z63" s="154">
        <v>6345</v>
      </c>
      <c r="AA63" s="154">
        <v>6080</v>
      </c>
      <c r="AB63" s="154">
        <v>5809</v>
      </c>
      <c r="AC63" s="154">
        <v>5544</v>
      </c>
      <c r="AD63" s="124">
        <v>5275</v>
      </c>
      <c r="AE63" s="124">
        <v>440</v>
      </c>
      <c r="AF63" s="124">
        <v>4775</v>
      </c>
      <c r="AG63" s="124">
        <v>4485</v>
      </c>
      <c r="AH63" s="124">
        <v>4252</v>
      </c>
      <c r="AI63" s="124">
        <v>4001</v>
      </c>
      <c r="AJ63" s="124">
        <v>3761</v>
      </c>
      <c r="AK63" s="125">
        <v>3525</v>
      </c>
      <c r="AM63" s="124">
        <v>3346</v>
      </c>
      <c r="AN63" s="124">
        <v>3064</v>
      </c>
      <c r="AO63" s="124">
        <v>2817</v>
      </c>
      <c r="AP63" s="124">
        <v>2596</v>
      </c>
      <c r="AQ63" s="124">
        <v>2378</v>
      </c>
      <c r="AR63" s="124">
        <v>2125</v>
      </c>
      <c r="AS63" s="124">
        <v>1920</v>
      </c>
      <c r="AT63" s="124">
        <v>1715</v>
      </c>
      <c r="AU63" s="124">
        <v>1485</v>
      </c>
      <c r="AV63" s="124">
        <v>1163</v>
      </c>
      <c r="AW63" s="124">
        <v>878</v>
      </c>
      <c r="AX63" s="124">
        <v>716</v>
      </c>
      <c r="AY63" s="124">
        <v>520</v>
      </c>
      <c r="AZ63" s="124">
        <v>350</v>
      </c>
      <c r="BA63" s="124">
        <v>240</v>
      </c>
      <c r="BB63" s="124">
        <v>160</v>
      </c>
      <c r="BC63" s="124">
        <v>78</v>
      </c>
      <c r="BF63" s="124">
        <v>62</v>
      </c>
      <c r="BG63" s="124">
        <v>440</v>
      </c>
    </row>
    <row r="64" spans="1:59" x14ac:dyDescent="0.2">
      <c r="A64" s="130">
        <v>63</v>
      </c>
      <c r="B64" s="244">
        <v>2575</v>
      </c>
      <c r="C64" s="132">
        <v>869</v>
      </c>
      <c r="D64" s="130"/>
      <c r="E64" s="133">
        <v>192</v>
      </c>
      <c r="F64" s="130">
        <v>677</v>
      </c>
      <c r="G64" s="132">
        <f t="shared" si="1"/>
        <v>869</v>
      </c>
      <c r="H64" s="130">
        <f t="shared" si="2"/>
        <v>0</v>
      </c>
      <c r="I64" s="165">
        <v>63</v>
      </c>
      <c r="J64" s="130">
        <v>677</v>
      </c>
      <c r="K64" s="167">
        <f t="shared" si="3"/>
        <v>18</v>
      </c>
      <c r="L64" s="134">
        <v>63</v>
      </c>
      <c r="M64" s="134">
        <v>659</v>
      </c>
      <c r="R64" s="124">
        <v>61</v>
      </c>
      <c r="S64" s="154">
        <v>55297</v>
      </c>
      <c r="T64" s="154">
        <v>53335</v>
      </c>
      <c r="U64" s="154">
        <v>51388</v>
      </c>
      <c r="V64" s="174">
        <v>49750</v>
      </c>
      <c r="W64" s="124">
        <v>48496</v>
      </c>
      <c r="X64" s="154">
        <v>47209</v>
      </c>
      <c r="Y64" s="154">
        <v>44779</v>
      </c>
      <c r="Z64" s="154">
        <v>42976</v>
      </c>
      <c r="AA64" s="154">
        <v>40793</v>
      </c>
      <c r="AB64" s="154">
        <v>38549</v>
      </c>
      <c r="AC64" s="154">
        <v>36888</v>
      </c>
      <c r="AD64" s="124">
        <v>34921</v>
      </c>
      <c r="AE64" s="124">
        <v>1287</v>
      </c>
      <c r="AF64" s="124">
        <v>31063</v>
      </c>
      <c r="AG64" s="124">
        <v>29472</v>
      </c>
      <c r="AH64" s="124">
        <v>27784</v>
      </c>
      <c r="AI64" s="124">
        <v>26039</v>
      </c>
      <c r="AJ64" s="124">
        <v>24372</v>
      </c>
      <c r="AK64" s="125">
        <v>23041</v>
      </c>
      <c r="AM64" s="124">
        <v>21387</v>
      </c>
      <c r="AN64" s="124">
        <v>19440</v>
      </c>
      <c r="AO64" s="124">
        <v>17701</v>
      </c>
      <c r="AP64" s="124">
        <v>16367</v>
      </c>
      <c r="AQ64" s="124">
        <v>14885</v>
      </c>
      <c r="AR64" s="124">
        <v>13392</v>
      </c>
      <c r="AS64" s="124">
        <v>11943</v>
      </c>
      <c r="AT64" s="124">
        <v>10922</v>
      </c>
      <c r="AU64" s="124">
        <v>9749</v>
      </c>
      <c r="AV64" s="124">
        <v>7877</v>
      </c>
      <c r="AW64" s="124">
        <v>6420</v>
      </c>
      <c r="AX64" s="124">
        <v>5617</v>
      </c>
      <c r="AY64" s="124">
        <v>4664</v>
      </c>
      <c r="AZ64" s="124">
        <v>3689</v>
      </c>
      <c r="BA64" s="124">
        <v>2600</v>
      </c>
      <c r="BB64" s="124">
        <v>1761</v>
      </c>
      <c r="BC64" s="124">
        <v>869</v>
      </c>
      <c r="BF64" s="124">
        <v>63</v>
      </c>
      <c r="BG64" s="154">
        <v>1287</v>
      </c>
    </row>
    <row r="65" spans="1:59" x14ac:dyDescent="0.2">
      <c r="A65" s="130">
        <v>64</v>
      </c>
      <c r="B65" s="244">
        <v>323997</v>
      </c>
      <c r="C65" s="132">
        <v>2402</v>
      </c>
      <c r="D65" s="130"/>
      <c r="E65" s="133">
        <v>310</v>
      </c>
      <c r="F65" s="243">
        <v>2092</v>
      </c>
      <c r="G65" s="132">
        <f t="shared" si="1"/>
        <v>2402</v>
      </c>
      <c r="H65" s="130">
        <f t="shared" si="2"/>
        <v>0</v>
      </c>
      <c r="I65" s="165">
        <v>64</v>
      </c>
      <c r="J65" s="243">
        <v>2092</v>
      </c>
      <c r="K65" s="167">
        <f t="shared" si="3"/>
        <v>88</v>
      </c>
      <c r="L65" s="134">
        <v>64</v>
      </c>
      <c r="M65" s="134">
        <v>2004</v>
      </c>
      <c r="R65" s="154">
        <v>62</v>
      </c>
      <c r="S65" s="154">
        <v>3657</v>
      </c>
      <c r="T65" s="154">
        <v>3550</v>
      </c>
      <c r="U65" s="154">
        <v>3438</v>
      </c>
      <c r="V65" s="174">
        <v>3301</v>
      </c>
      <c r="W65" s="124">
        <v>3224</v>
      </c>
      <c r="X65" s="154">
        <v>3196</v>
      </c>
      <c r="Y65" s="154">
        <v>3027</v>
      </c>
      <c r="Z65" s="154">
        <v>2949</v>
      </c>
      <c r="AA65" s="154">
        <v>2822</v>
      </c>
      <c r="AB65" s="154">
        <v>2692</v>
      </c>
      <c r="AC65" s="154">
        <v>2589</v>
      </c>
      <c r="AD65" s="124">
        <v>2461</v>
      </c>
      <c r="AE65" s="124">
        <v>3229</v>
      </c>
      <c r="AF65" s="124">
        <v>2250</v>
      </c>
      <c r="AG65" s="124">
        <v>2136</v>
      </c>
      <c r="AH65" s="124">
        <v>2027</v>
      </c>
      <c r="AI65" s="124">
        <v>1911</v>
      </c>
      <c r="AJ65" s="124">
        <v>1803</v>
      </c>
      <c r="AK65" s="125">
        <v>1679</v>
      </c>
      <c r="AM65" s="124">
        <v>1575</v>
      </c>
      <c r="AN65" s="124">
        <v>1463</v>
      </c>
      <c r="AO65" s="124">
        <v>1362</v>
      </c>
      <c r="AP65" s="124">
        <v>1264</v>
      </c>
      <c r="AQ65" s="124">
        <v>1163</v>
      </c>
      <c r="AR65" s="124">
        <v>1064</v>
      </c>
      <c r="AS65" s="124">
        <v>966</v>
      </c>
      <c r="AT65" s="124">
        <v>892</v>
      </c>
      <c r="AU65" s="124">
        <v>823</v>
      </c>
      <c r="AV65" s="124">
        <v>671</v>
      </c>
      <c r="AW65" s="124">
        <v>560</v>
      </c>
      <c r="AX65" s="124">
        <v>481</v>
      </c>
      <c r="AY65" s="124">
        <v>393</v>
      </c>
      <c r="AZ65" s="124">
        <v>302</v>
      </c>
      <c r="BA65" s="124">
        <v>228</v>
      </c>
      <c r="BB65" s="124">
        <v>143</v>
      </c>
      <c r="BC65" s="124">
        <v>64</v>
      </c>
      <c r="BF65" s="124">
        <v>64</v>
      </c>
      <c r="BG65" s="154">
        <v>3229</v>
      </c>
    </row>
    <row r="66" spans="1:59" x14ac:dyDescent="0.2">
      <c r="A66" s="130">
        <v>65</v>
      </c>
      <c r="B66" s="244">
        <v>1036814</v>
      </c>
      <c r="C66" s="132">
        <v>5600</v>
      </c>
      <c r="D66" s="130"/>
      <c r="E66" s="133">
        <v>874</v>
      </c>
      <c r="F66" s="243">
        <v>4726</v>
      </c>
      <c r="G66" s="132">
        <f t="shared" si="1"/>
        <v>5600</v>
      </c>
      <c r="H66" s="130">
        <f t="shared" si="2"/>
        <v>0</v>
      </c>
      <c r="I66" s="165">
        <v>65</v>
      </c>
      <c r="J66" s="243">
        <v>4726</v>
      </c>
      <c r="K66" s="167">
        <f t="shared" ref="K66:K86" si="4">J66-M66</f>
        <v>108</v>
      </c>
      <c r="L66" s="134">
        <v>65</v>
      </c>
      <c r="M66" s="134">
        <v>4618</v>
      </c>
      <c r="R66" s="154">
        <v>63</v>
      </c>
      <c r="S66" s="124">
        <v>677</v>
      </c>
      <c r="T66" s="124">
        <v>659</v>
      </c>
      <c r="U66" s="124">
        <v>641</v>
      </c>
      <c r="V66" s="173">
        <v>620</v>
      </c>
      <c r="W66" s="124">
        <v>601</v>
      </c>
      <c r="X66" s="124">
        <v>590</v>
      </c>
      <c r="Y66" s="124">
        <v>575</v>
      </c>
      <c r="Z66" s="124">
        <v>557</v>
      </c>
      <c r="AA66" s="124">
        <v>538</v>
      </c>
      <c r="AB66" s="124">
        <v>522</v>
      </c>
      <c r="AC66" s="124">
        <v>489</v>
      </c>
      <c r="AD66" s="124">
        <v>467</v>
      </c>
      <c r="AE66" s="124">
        <v>72738</v>
      </c>
      <c r="AF66" s="124">
        <v>412</v>
      </c>
      <c r="AG66" s="124">
        <v>384</v>
      </c>
      <c r="AH66" s="124">
        <v>362</v>
      </c>
      <c r="AI66" s="124">
        <v>342</v>
      </c>
      <c r="AJ66" s="124">
        <v>326</v>
      </c>
      <c r="AK66" s="125">
        <v>310</v>
      </c>
      <c r="AM66" s="124">
        <v>287</v>
      </c>
      <c r="AN66" s="124">
        <v>257</v>
      </c>
      <c r="AO66" s="124">
        <v>239</v>
      </c>
      <c r="AP66" s="124">
        <v>224</v>
      </c>
      <c r="AQ66" s="124">
        <v>202</v>
      </c>
      <c r="AR66" s="124">
        <v>176</v>
      </c>
      <c r="AS66" s="124">
        <v>160</v>
      </c>
      <c r="AT66" s="124">
        <v>150</v>
      </c>
      <c r="AU66" s="124">
        <v>137</v>
      </c>
      <c r="AV66" s="124">
        <v>109</v>
      </c>
      <c r="AW66" s="124">
        <v>92</v>
      </c>
      <c r="AX66" s="124">
        <v>76</v>
      </c>
      <c r="AY66" s="124">
        <v>67</v>
      </c>
      <c r="AZ66" s="124">
        <v>57</v>
      </c>
      <c r="BA66" s="124">
        <v>40</v>
      </c>
      <c r="BB66" s="124">
        <v>28</v>
      </c>
      <c r="BC66" s="124">
        <v>13</v>
      </c>
      <c r="BF66" s="124">
        <v>65</v>
      </c>
      <c r="BG66" s="154">
        <v>72738</v>
      </c>
    </row>
    <row r="67" spans="1:59" x14ac:dyDescent="0.2">
      <c r="A67" s="130">
        <v>66</v>
      </c>
      <c r="B67" s="244">
        <v>1448525</v>
      </c>
      <c r="C67" s="132">
        <v>111803</v>
      </c>
      <c r="D67" s="130"/>
      <c r="E67" s="133">
        <v>12409</v>
      </c>
      <c r="F67" s="243">
        <v>99394</v>
      </c>
      <c r="G67" s="132">
        <f t="shared" ref="G67:G81" si="5">F67+E67</f>
        <v>111803</v>
      </c>
      <c r="H67" s="130">
        <f t="shared" ref="H67:H81" si="6">I67-A67</f>
        <v>0</v>
      </c>
      <c r="I67" s="165">
        <v>66</v>
      </c>
      <c r="J67" s="243">
        <v>99394</v>
      </c>
      <c r="K67" s="167">
        <f t="shared" si="4"/>
        <v>1426</v>
      </c>
      <c r="L67" s="134">
        <v>66</v>
      </c>
      <c r="M67" s="134">
        <v>97968</v>
      </c>
      <c r="R67" s="154">
        <v>64</v>
      </c>
      <c r="S67" s="154">
        <v>2092</v>
      </c>
      <c r="T67" s="154">
        <v>2004</v>
      </c>
      <c r="U67" s="154">
        <v>1933</v>
      </c>
      <c r="V67" s="174">
        <v>1866</v>
      </c>
      <c r="W67" s="124">
        <v>1818</v>
      </c>
      <c r="X67" s="154">
        <v>1798</v>
      </c>
      <c r="Y67" s="154">
        <v>1673</v>
      </c>
      <c r="Z67" s="154">
        <v>1614</v>
      </c>
      <c r="AA67" s="154">
        <v>1538</v>
      </c>
      <c r="AB67" s="154">
        <v>1475</v>
      </c>
      <c r="AC67" s="154">
        <v>1417</v>
      </c>
      <c r="AD67" s="124">
        <v>1347</v>
      </c>
      <c r="AE67" s="124">
        <v>885</v>
      </c>
      <c r="AF67" s="124">
        <v>1242</v>
      </c>
      <c r="AG67" s="124">
        <v>1174</v>
      </c>
      <c r="AH67" s="124">
        <v>1122</v>
      </c>
      <c r="AI67" s="124">
        <v>1064</v>
      </c>
      <c r="AJ67" s="124">
        <v>1002</v>
      </c>
      <c r="AK67" s="125">
        <v>940</v>
      </c>
      <c r="AM67" s="124">
        <v>876</v>
      </c>
      <c r="AN67" s="124">
        <v>812</v>
      </c>
      <c r="AO67" s="124">
        <v>740</v>
      </c>
      <c r="AP67" s="124">
        <v>690</v>
      </c>
      <c r="AQ67" s="124">
        <v>653</v>
      </c>
      <c r="AR67" s="124">
        <v>604</v>
      </c>
      <c r="AS67" s="124">
        <v>556</v>
      </c>
      <c r="AT67" s="124">
        <v>526</v>
      </c>
      <c r="AU67" s="124">
        <v>477</v>
      </c>
      <c r="AV67" s="124">
        <v>416</v>
      </c>
      <c r="AW67" s="124">
        <v>352</v>
      </c>
      <c r="AX67" s="124">
        <v>313</v>
      </c>
      <c r="AY67" s="124">
        <v>280</v>
      </c>
      <c r="AZ67" s="124">
        <v>220</v>
      </c>
      <c r="BA67" s="124">
        <v>157</v>
      </c>
      <c r="BB67" s="124">
        <v>115</v>
      </c>
      <c r="BC67" s="124">
        <v>53</v>
      </c>
      <c r="BF67" s="124">
        <v>66</v>
      </c>
      <c r="BG67" s="124">
        <v>885</v>
      </c>
    </row>
    <row r="68" spans="1:59" x14ac:dyDescent="0.2">
      <c r="A68" s="130">
        <v>67</v>
      </c>
      <c r="B68" s="244">
        <v>2387</v>
      </c>
      <c r="C68" s="132">
        <v>1875</v>
      </c>
      <c r="D68" s="130"/>
      <c r="E68" s="133">
        <v>527</v>
      </c>
      <c r="F68" s="243">
        <v>1348</v>
      </c>
      <c r="G68" s="132">
        <f t="shared" si="5"/>
        <v>1875</v>
      </c>
      <c r="H68" s="130">
        <f t="shared" si="6"/>
        <v>0</v>
      </c>
      <c r="I68" s="165">
        <v>67</v>
      </c>
      <c r="J68" s="243">
        <v>1348</v>
      </c>
      <c r="K68" s="167">
        <f t="shared" si="4"/>
        <v>60</v>
      </c>
      <c r="L68" s="134">
        <v>67</v>
      </c>
      <c r="M68" s="134">
        <v>1288</v>
      </c>
      <c r="R68" s="154">
        <v>65</v>
      </c>
      <c r="S68" s="154">
        <v>4726</v>
      </c>
      <c r="T68" s="154">
        <v>4618</v>
      </c>
      <c r="U68" s="154">
        <v>4521</v>
      </c>
      <c r="V68" s="174">
        <v>4391</v>
      </c>
      <c r="W68" s="124">
        <v>4255</v>
      </c>
      <c r="X68" s="154">
        <v>4174</v>
      </c>
      <c r="Y68" s="154">
        <v>4174</v>
      </c>
      <c r="Z68" s="154">
        <v>4013</v>
      </c>
      <c r="AA68" s="154">
        <v>3832</v>
      </c>
      <c r="AB68" s="154">
        <v>3718</v>
      </c>
      <c r="AC68" s="154">
        <v>3593</v>
      </c>
      <c r="AD68" s="124">
        <v>3399</v>
      </c>
      <c r="AE68" s="124">
        <v>599</v>
      </c>
      <c r="AF68" s="124">
        <v>3103</v>
      </c>
      <c r="AG68" s="124">
        <v>2991</v>
      </c>
      <c r="AH68" s="124">
        <v>2793</v>
      </c>
      <c r="AI68" s="124">
        <v>2617</v>
      </c>
      <c r="AJ68" s="124">
        <v>2517</v>
      </c>
      <c r="AK68" s="125">
        <v>2380</v>
      </c>
      <c r="AM68" s="124">
        <v>2185</v>
      </c>
      <c r="AN68" s="124">
        <v>1970</v>
      </c>
      <c r="AO68" s="124">
        <v>1818</v>
      </c>
      <c r="AP68" s="124">
        <v>1696</v>
      </c>
      <c r="AQ68" s="124">
        <v>1512</v>
      </c>
      <c r="AR68" s="124">
        <v>1351</v>
      </c>
      <c r="AS68" s="124">
        <v>1242</v>
      </c>
      <c r="AT68" s="124">
        <v>1126</v>
      </c>
      <c r="AU68" s="124">
        <v>989</v>
      </c>
      <c r="AV68" s="124">
        <v>789</v>
      </c>
      <c r="AW68" s="124">
        <v>704</v>
      </c>
      <c r="AX68" s="124">
        <v>611</v>
      </c>
      <c r="AY68" s="124">
        <v>496</v>
      </c>
      <c r="AZ68" s="124">
        <v>379</v>
      </c>
      <c r="BA68" s="124">
        <v>292</v>
      </c>
      <c r="BB68" s="124">
        <v>212</v>
      </c>
      <c r="BC68" s="124">
        <v>105</v>
      </c>
      <c r="BF68" s="124">
        <v>67</v>
      </c>
      <c r="BG68" s="124">
        <v>599</v>
      </c>
    </row>
    <row r="69" spans="1:59" x14ac:dyDescent="0.2">
      <c r="A69" s="130">
        <v>68</v>
      </c>
      <c r="B69" s="244">
        <v>3729</v>
      </c>
      <c r="C69" s="132">
        <v>1074</v>
      </c>
      <c r="D69" s="130"/>
      <c r="E69" s="133">
        <v>263</v>
      </c>
      <c r="F69" s="130">
        <v>811</v>
      </c>
      <c r="G69" s="132">
        <f t="shared" si="5"/>
        <v>1074</v>
      </c>
      <c r="H69" s="130">
        <f t="shared" si="6"/>
        <v>0</v>
      </c>
      <c r="I69" s="165">
        <v>68</v>
      </c>
      <c r="J69" s="130">
        <v>811</v>
      </c>
      <c r="K69" s="167">
        <f t="shared" si="4"/>
        <v>10</v>
      </c>
      <c r="L69" s="134">
        <v>68</v>
      </c>
      <c r="M69" s="134">
        <v>801</v>
      </c>
      <c r="R69" s="124">
        <v>66</v>
      </c>
      <c r="S69" s="154">
        <v>99394</v>
      </c>
      <c r="T69" s="154">
        <v>97968</v>
      </c>
      <c r="U69" s="154">
        <v>96361</v>
      </c>
      <c r="V69" s="174">
        <v>94542</v>
      </c>
      <c r="W69" s="124">
        <v>92833</v>
      </c>
      <c r="X69" s="154">
        <v>91928</v>
      </c>
      <c r="Y69" s="154">
        <v>89920</v>
      </c>
      <c r="Z69" s="154">
        <v>87422</v>
      </c>
      <c r="AA69" s="154">
        <v>84599</v>
      </c>
      <c r="AB69" s="154">
        <v>81684</v>
      </c>
      <c r="AC69" s="154">
        <v>78647</v>
      </c>
      <c r="AD69" s="124">
        <v>75728</v>
      </c>
      <c r="AE69" s="124">
        <v>401</v>
      </c>
      <c r="AF69" s="124">
        <v>69723</v>
      </c>
      <c r="AG69" s="124">
        <v>66615</v>
      </c>
      <c r="AH69" s="124">
        <v>63734</v>
      </c>
      <c r="AI69" s="124">
        <v>60608</v>
      </c>
      <c r="AJ69" s="124">
        <v>57467</v>
      </c>
      <c r="AK69" s="125">
        <v>54255</v>
      </c>
      <c r="AM69" s="124">
        <v>51174</v>
      </c>
      <c r="AN69" s="124">
        <v>47655</v>
      </c>
      <c r="AO69" s="124">
        <v>43801</v>
      </c>
      <c r="AP69" s="124">
        <v>40184</v>
      </c>
      <c r="AQ69" s="124">
        <v>36943</v>
      </c>
      <c r="AR69" s="124">
        <v>33326</v>
      </c>
      <c r="AS69" s="124">
        <v>29954</v>
      </c>
      <c r="AT69" s="124">
        <v>26614</v>
      </c>
      <c r="AU69" s="124">
        <v>23668</v>
      </c>
      <c r="AV69" s="124">
        <v>18681</v>
      </c>
      <c r="AW69" s="124">
        <v>15747</v>
      </c>
      <c r="AX69" s="124">
        <v>13560</v>
      </c>
      <c r="AY69" s="124">
        <v>11373</v>
      </c>
      <c r="AZ69" s="124">
        <v>9080</v>
      </c>
      <c r="BA69" s="124">
        <v>6597</v>
      </c>
      <c r="BB69" s="124">
        <v>4613</v>
      </c>
      <c r="BC69" s="124">
        <v>2326</v>
      </c>
      <c r="BF69" s="124">
        <v>68</v>
      </c>
      <c r="BG69" s="124">
        <v>401</v>
      </c>
    </row>
    <row r="70" spans="1:59" x14ac:dyDescent="0.2">
      <c r="A70" s="130">
        <v>69</v>
      </c>
      <c r="B70" s="244">
        <v>3971</v>
      </c>
      <c r="C70" s="131">
        <v>860</v>
      </c>
      <c r="D70" s="131"/>
      <c r="E70" s="133">
        <v>243</v>
      </c>
      <c r="F70" s="130">
        <v>617</v>
      </c>
      <c r="G70" s="131">
        <f t="shared" si="5"/>
        <v>860</v>
      </c>
      <c r="H70" s="130">
        <f t="shared" si="6"/>
        <v>0</v>
      </c>
      <c r="I70" s="166">
        <v>69</v>
      </c>
      <c r="J70" s="130">
        <v>617</v>
      </c>
      <c r="K70" s="167">
        <f t="shared" si="4"/>
        <v>21</v>
      </c>
      <c r="L70" s="134">
        <v>69</v>
      </c>
      <c r="M70" s="134">
        <v>596</v>
      </c>
      <c r="R70" s="124">
        <v>67</v>
      </c>
      <c r="S70" s="154">
        <v>1348</v>
      </c>
      <c r="T70" s="154">
        <v>1288</v>
      </c>
      <c r="U70" s="154">
        <v>1236</v>
      </c>
      <c r="V70" s="174">
        <v>1192</v>
      </c>
      <c r="W70" s="124">
        <v>1158</v>
      </c>
      <c r="X70" s="154">
        <v>1143</v>
      </c>
      <c r="Y70" s="154">
        <v>1095</v>
      </c>
      <c r="Z70" s="154">
        <v>1060</v>
      </c>
      <c r="AA70" s="154">
        <v>1024</v>
      </c>
      <c r="AB70" s="124">
        <v>991</v>
      </c>
      <c r="AC70" s="124">
        <v>952</v>
      </c>
      <c r="AD70" s="124">
        <v>915</v>
      </c>
      <c r="AE70" s="124">
        <v>2560</v>
      </c>
      <c r="AF70" s="124">
        <v>866</v>
      </c>
      <c r="AG70" s="124">
        <v>822</v>
      </c>
      <c r="AH70" s="124">
        <v>783</v>
      </c>
      <c r="AI70" s="124">
        <v>762</v>
      </c>
      <c r="AJ70" s="124">
        <v>733</v>
      </c>
      <c r="AK70" s="125">
        <v>684</v>
      </c>
      <c r="AM70" s="124">
        <v>638</v>
      </c>
      <c r="AN70" s="124">
        <v>601</v>
      </c>
      <c r="AO70" s="124">
        <v>559</v>
      </c>
      <c r="AP70" s="124">
        <v>525</v>
      </c>
      <c r="AQ70" s="124">
        <v>478</v>
      </c>
      <c r="AR70" s="124">
        <v>445</v>
      </c>
      <c r="AS70" s="124">
        <v>412</v>
      </c>
      <c r="AT70" s="124">
        <v>382</v>
      </c>
      <c r="AU70" s="124">
        <v>342</v>
      </c>
      <c r="AV70" s="124">
        <v>273</v>
      </c>
      <c r="AW70" s="124">
        <v>246</v>
      </c>
      <c r="AX70" s="124">
        <v>208</v>
      </c>
      <c r="AY70" s="124">
        <v>168</v>
      </c>
      <c r="AZ70" s="124">
        <v>127</v>
      </c>
      <c r="BA70" s="124">
        <v>97</v>
      </c>
      <c r="BB70" s="124">
        <v>65</v>
      </c>
      <c r="BC70" s="124">
        <v>25</v>
      </c>
      <c r="BF70" s="124">
        <v>69</v>
      </c>
      <c r="BG70" s="154">
        <v>2560</v>
      </c>
    </row>
    <row r="71" spans="1:59" x14ac:dyDescent="0.2">
      <c r="A71" s="130">
        <v>70</v>
      </c>
      <c r="B71" s="244">
        <v>61707</v>
      </c>
      <c r="C71" s="131">
        <v>4434</v>
      </c>
      <c r="D71" s="131"/>
      <c r="E71" s="133"/>
      <c r="F71" s="243">
        <v>4434</v>
      </c>
      <c r="G71" s="131">
        <f>F71+E71</f>
        <v>4434</v>
      </c>
      <c r="H71" s="130">
        <f t="shared" si="6"/>
        <v>0</v>
      </c>
      <c r="I71" s="166">
        <v>70</v>
      </c>
      <c r="J71" s="243">
        <v>4434</v>
      </c>
      <c r="K71" s="167">
        <f t="shared" si="4"/>
        <v>201</v>
      </c>
      <c r="L71" s="134">
        <v>70</v>
      </c>
      <c r="M71" s="134">
        <v>4233</v>
      </c>
      <c r="R71" s="154">
        <v>68</v>
      </c>
      <c r="S71" s="124">
        <v>811</v>
      </c>
      <c r="T71" s="124">
        <v>801</v>
      </c>
      <c r="U71" s="124">
        <v>785</v>
      </c>
      <c r="V71" s="173">
        <v>781</v>
      </c>
      <c r="W71" s="124">
        <v>765</v>
      </c>
      <c r="X71" s="124">
        <v>760</v>
      </c>
      <c r="Y71" s="124">
        <v>731</v>
      </c>
      <c r="Z71" s="124">
        <v>717</v>
      </c>
      <c r="AA71" s="124">
        <v>698</v>
      </c>
      <c r="AB71" s="124">
        <v>675</v>
      </c>
      <c r="AC71" s="124">
        <v>654</v>
      </c>
      <c r="AD71" s="124">
        <v>632</v>
      </c>
      <c r="AE71" s="124">
        <v>617</v>
      </c>
      <c r="AF71" s="124">
        <v>614</v>
      </c>
      <c r="AG71" s="124">
        <v>580</v>
      </c>
      <c r="AH71" s="124">
        <v>547</v>
      </c>
      <c r="AI71" s="124">
        <v>514</v>
      </c>
      <c r="AJ71" s="124">
        <v>482</v>
      </c>
      <c r="AK71" s="125">
        <v>448</v>
      </c>
      <c r="AM71" s="124">
        <v>425</v>
      </c>
      <c r="AN71" s="124">
        <v>400</v>
      </c>
      <c r="AO71" s="124">
        <v>377</v>
      </c>
      <c r="AP71" s="124">
        <v>355</v>
      </c>
      <c r="AQ71" s="124">
        <v>333</v>
      </c>
      <c r="AR71" s="124">
        <v>304</v>
      </c>
      <c r="AS71" s="124">
        <v>277</v>
      </c>
      <c r="AT71" s="124">
        <v>257</v>
      </c>
      <c r="AU71" s="124">
        <v>233</v>
      </c>
      <c r="AV71" s="124">
        <v>195</v>
      </c>
      <c r="AW71" s="124">
        <v>169</v>
      </c>
      <c r="AX71" s="124">
        <v>150</v>
      </c>
      <c r="AY71" s="124">
        <v>122</v>
      </c>
      <c r="AZ71" s="124">
        <v>98</v>
      </c>
      <c r="BA71" s="124">
        <v>64</v>
      </c>
      <c r="BB71" s="124">
        <v>40</v>
      </c>
      <c r="BC71" s="124">
        <v>26</v>
      </c>
      <c r="BF71" s="124">
        <v>70</v>
      </c>
      <c r="BG71" s="124">
        <v>617</v>
      </c>
    </row>
    <row r="72" spans="1:59" x14ac:dyDescent="0.2">
      <c r="A72" s="130">
        <v>71</v>
      </c>
      <c r="B72" s="244">
        <v>8700</v>
      </c>
      <c r="C72" s="131">
        <v>1068</v>
      </c>
      <c r="D72" s="131"/>
      <c r="E72" s="133"/>
      <c r="F72" s="243">
        <v>1068</v>
      </c>
      <c r="G72" s="131">
        <f t="shared" si="5"/>
        <v>1068</v>
      </c>
      <c r="H72" s="130">
        <f t="shared" si="6"/>
        <v>0</v>
      </c>
      <c r="I72" s="166">
        <v>71</v>
      </c>
      <c r="J72" s="243">
        <v>1068</v>
      </c>
      <c r="K72" s="167">
        <f t="shared" si="4"/>
        <v>50</v>
      </c>
      <c r="L72" s="134">
        <v>71</v>
      </c>
      <c r="M72" s="134">
        <v>1018</v>
      </c>
      <c r="R72" s="124">
        <v>69</v>
      </c>
      <c r="S72" s="124">
        <v>617</v>
      </c>
      <c r="T72" s="124">
        <v>596</v>
      </c>
      <c r="U72" s="124">
        <v>581</v>
      </c>
      <c r="V72" s="173">
        <v>562</v>
      </c>
      <c r="W72" s="124">
        <v>543</v>
      </c>
      <c r="X72" s="124">
        <v>534</v>
      </c>
      <c r="Y72" s="124">
        <v>503</v>
      </c>
      <c r="Z72" s="124">
        <v>489</v>
      </c>
      <c r="AA72" s="124">
        <v>474</v>
      </c>
      <c r="AB72" s="124">
        <v>456</v>
      </c>
      <c r="AC72" s="124">
        <v>439</v>
      </c>
      <c r="AD72" s="124">
        <v>418</v>
      </c>
      <c r="AE72" s="124">
        <v>831</v>
      </c>
      <c r="AF72" s="124">
        <v>384</v>
      </c>
      <c r="AG72" s="124">
        <v>369</v>
      </c>
      <c r="AH72" s="124">
        <v>355</v>
      </c>
      <c r="AI72" s="124">
        <v>338</v>
      </c>
      <c r="AJ72" s="124">
        <v>325</v>
      </c>
      <c r="AK72" s="125">
        <v>304</v>
      </c>
      <c r="AM72" s="124">
        <v>287</v>
      </c>
      <c r="AN72" s="124">
        <v>268</v>
      </c>
      <c r="AO72" s="124">
        <v>241</v>
      </c>
      <c r="AP72" s="124">
        <v>219</v>
      </c>
      <c r="AQ72" s="124">
        <v>196</v>
      </c>
      <c r="AR72" s="124">
        <v>178</v>
      </c>
      <c r="AS72" s="124">
        <v>165</v>
      </c>
      <c r="AT72" s="124">
        <v>155</v>
      </c>
      <c r="AU72" s="124">
        <v>140</v>
      </c>
      <c r="AV72" s="124">
        <v>109</v>
      </c>
      <c r="AW72" s="124">
        <v>92</v>
      </c>
      <c r="AX72" s="124">
        <v>86</v>
      </c>
      <c r="AY72" s="124">
        <v>71</v>
      </c>
      <c r="AZ72" s="124">
        <v>57</v>
      </c>
      <c r="BA72" s="124">
        <v>44</v>
      </c>
      <c r="BB72" s="124">
        <v>28</v>
      </c>
      <c r="BC72" s="124">
        <v>13</v>
      </c>
      <c r="BF72" s="124">
        <v>71</v>
      </c>
      <c r="BG72" s="124">
        <v>831</v>
      </c>
    </row>
    <row r="73" spans="1:59" x14ac:dyDescent="0.2">
      <c r="A73" s="130">
        <v>72</v>
      </c>
      <c r="B73" s="244">
        <v>7038</v>
      </c>
      <c r="C73" s="131">
        <v>1371</v>
      </c>
      <c r="D73" s="131"/>
      <c r="E73" s="133"/>
      <c r="F73" s="243">
        <v>1371</v>
      </c>
      <c r="G73" s="131">
        <f t="shared" si="5"/>
        <v>1371</v>
      </c>
      <c r="H73" s="130">
        <f t="shared" si="6"/>
        <v>0</v>
      </c>
      <c r="I73" s="166">
        <v>72</v>
      </c>
      <c r="J73" s="243">
        <v>1371</v>
      </c>
      <c r="K73" s="167">
        <f t="shared" si="4"/>
        <v>66</v>
      </c>
      <c r="L73" s="134">
        <v>72</v>
      </c>
      <c r="M73" s="134">
        <v>1305</v>
      </c>
      <c r="R73" s="154">
        <v>70</v>
      </c>
      <c r="S73" s="154">
        <v>4434</v>
      </c>
      <c r="T73" s="154">
        <v>4233</v>
      </c>
      <c r="U73" s="154">
        <v>4028</v>
      </c>
      <c r="V73" s="174">
        <v>3832</v>
      </c>
      <c r="W73" s="124">
        <v>3672</v>
      </c>
      <c r="X73" s="154">
        <v>3567</v>
      </c>
      <c r="Y73" s="154">
        <v>3420</v>
      </c>
      <c r="Z73" s="154">
        <v>3273</v>
      </c>
      <c r="AA73" s="154">
        <v>3118</v>
      </c>
      <c r="AB73" s="154">
        <v>2980</v>
      </c>
      <c r="AC73" s="154">
        <v>2835</v>
      </c>
      <c r="AD73" s="124">
        <v>2677</v>
      </c>
      <c r="AE73" s="124">
        <v>52</v>
      </c>
      <c r="AF73" s="124">
        <v>2456</v>
      </c>
      <c r="AG73" s="124">
        <v>2304</v>
      </c>
      <c r="AH73" s="124">
        <v>2161</v>
      </c>
      <c r="AI73" s="124">
        <v>2029</v>
      </c>
      <c r="AJ73" s="124">
        <v>1920</v>
      </c>
      <c r="AK73" s="125">
        <v>1787</v>
      </c>
      <c r="AM73" s="124">
        <v>1682</v>
      </c>
      <c r="AN73" s="124">
        <v>1551</v>
      </c>
      <c r="AO73" s="124">
        <v>1441</v>
      </c>
      <c r="AP73" s="124">
        <v>1306</v>
      </c>
      <c r="AQ73" s="124">
        <v>1223</v>
      </c>
      <c r="AR73" s="124">
        <v>1104</v>
      </c>
      <c r="AS73" s="124">
        <v>991</v>
      </c>
      <c r="AT73" s="124">
        <v>883</v>
      </c>
      <c r="AU73" s="124">
        <v>762</v>
      </c>
      <c r="AV73" s="124">
        <v>593</v>
      </c>
      <c r="AW73" s="124">
        <v>452</v>
      </c>
      <c r="AX73" s="124">
        <v>309</v>
      </c>
      <c r="AY73" s="124">
        <v>152</v>
      </c>
      <c r="BF73" s="124">
        <v>72</v>
      </c>
      <c r="BG73" s="124">
        <v>52</v>
      </c>
    </row>
    <row r="74" spans="1:59" x14ac:dyDescent="0.2">
      <c r="A74" s="130">
        <v>73</v>
      </c>
      <c r="B74" s="244">
        <v>621</v>
      </c>
      <c r="C74" s="131">
        <v>94</v>
      </c>
      <c r="D74" s="131"/>
      <c r="E74" s="133"/>
      <c r="F74" s="130">
        <v>94</v>
      </c>
      <c r="G74" s="131">
        <f t="shared" si="5"/>
        <v>94</v>
      </c>
      <c r="H74" s="130">
        <f>I74-A74</f>
        <v>0</v>
      </c>
      <c r="I74" s="166">
        <v>73</v>
      </c>
      <c r="J74" s="130">
        <v>94</v>
      </c>
      <c r="K74" s="167">
        <f t="shared" si="4"/>
        <v>2</v>
      </c>
      <c r="L74" s="134">
        <v>73</v>
      </c>
      <c r="M74" s="134">
        <v>92</v>
      </c>
      <c r="R74" s="124">
        <v>71</v>
      </c>
      <c r="S74" s="154">
        <v>1068</v>
      </c>
      <c r="T74" s="154">
        <v>1018</v>
      </c>
      <c r="U74" s="124">
        <v>969</v>
      </c>
      <c r="V74" s="173">
        <v>922</v>
      </c>
      <c r="W74" s="124">
        <v>884</v>
      </c>
      <c r="X74" s="124">
        <v>863</v>
      </c>
      <c r="Y74" s="124">
        <v>825</v>
      </c>
      <c r="Z74" s="124">
        <v>795</v>
      </c>
      <c r="AA74" s="124">
        <v>765</v>
      </c>
      <c r="AB74" s="124">
        <v>719</v>
      </c>
      <c r="AC74" s="124">
        <v>685</v>
      </c>
      <c r="AD74" s="124">
        <v>646</v>
      </c>
      <c r="AE74" s="124">
        <v>733</v>
      </c>
      <c r="AF74" s="124">
        <v>617</v>
      </c>
      <c r="AG74" s="124">
        <v>587</v>
      </c>
      <c r="AH74" s="124">
        <v>560</v>
      </c>
      <c r="AI74" s="124">
        <v>526</v>
      </c>
      <c r="AJ74" s="124">
        <v>505</v>
      </c>
      <c r="AK74" s="125">
        <v>473</v>
      </c>
      <c r="AM74" s="124">
        <v>458</v>
      </c>
      <c r="AN74" s="124">
        <v>429</v>
      </c>
      <c r="AO74" s="124">
        <v>412</v>
      </c>
      <c r="AP74" s="124">
        <v>366</v>
      </c>
      <c r="AQ74" s="124">
        <v>337</v>
      </c>
      <c r="AR74" s="124">
        <v>300</v>
      </c>
      <c r="AS74" s="124">
        <v>258</v>
      </c>
      <c r="AT74" s="124">
        <v>220</v>
      </c>
      <c r="AU74" s="124">
        <v>191</v>
      </c>
      <c r="AV74" s="124">
        <v>132</v>
      </c>
      <c r="AW74" s="124">
        <v>112</v>
      </c>
      <c r="AX74" s="124">
        <v>81</v>
      </c>
      <c r="AY74" s="124">
        <v>47</v>
      </c>
      <c r="BF74" s="124">
        <v>73</v>
      </c>
      <c r="BG74" s="124">
        <v>733</v>
      </c>
    </row>
    <row r="75" spans="1:59" x14ac:dyDescent="0.2">
      <c r="A75" s="130">
        <v>74</v>
      </c>
      <c r="B75" s="244">
        <v>8564</v>
      </c>
      <c r="C75" s="131">
        <v>1263</v>
      </c>
      <c r="D75" s="131"/>
      <c r="E75" s="133"/>
      <c r="F75" s="243">
        <v>1263</v>
      </c>
      <c r="G75" s="131">
        <f t="shared" si="5"/>
        <v>1263</v>
      </c>
      <c r="H75" s="130">
        <f t="shared" si="6"/>
        <v>0</v>
      </c>
      <c r="I75" s="166">
        <v>74</v>
      </c>
      <c r="J75" s="243">
        <v>1263</v>
      </c>
      <c r="K75" s="167">
        <f t="shared" si="4"/>
        <v>40</v>
      </c>
      <c r="L75" s="134">
        <v>74</v>
      </c>
      <c r="M75" s="134">
        <v>1223</v>
      </c>
      <c r="R75" s="154">
        <v>72</v>
      </c>
      <c r="S75" s="154">
        <v>1371</v>
      </c>
      <c r="T75" s="154">
        <v>1305</v>
      </c>
      <c r="U75" s="154">
        <v>1256</v>
      </c>
      <c r="V75" s="174">
        <v>1213</v>
      </c>
      <c r="W75" s="124">
        <v>1169</v>
      </c>
      <c r="X75" s="154">
        <v>1151</v>
      </c>
      <c r="Y75" s="154">
        <v>1083</v>
      </c>
      <c r="Z75" s="154">
        <v>1055</v>
      </c>
      <c r="AA75" s="154">
        <v>1017</v>
      </c>
      <c r="AB75" s="124">
        <v>960</v>
      </c>
      <c r="AC75" s="124">
        <v>926</v>
      </c>
      <c r="AD75" s="124">
        <v>872</v>
      </c>
      <c r="AE75" s="124">
        <v>17844</v>
      </c>
      <c r="AF75" s="124">
        <v>807</v>
      </c>
      <c r="AG75" s="124">
        <v>760</v>
      </c>
      <c r="AH75" s="124">
        <v>719</v>
      </c>
      <c r="AI75" s="124">
        <v>668</v>
      </c>
      <c r="AJ75" s="124">
        <v>630</v>
      </c>
      <c r="AK75" s="125">
        <v>594</v>
      </c>
      <c r="AM75" s="124">
        <v>565</v>
      </c>
      <c r="AN75" s="124">
        <v>534</v>
      </c>
      <c r="AO75" s="124">
        <v>496</v>
      </c>
      <c r="AP75" s="124">
        <v>467</v>
      </c>
      <c r="AQ75" s="124">
        <v>433</v>
      </c>
      <c r="AR75" s="124">
        <v>397</v>
      </c>
      <c r="AS75" s="124">
        <v>355</v>
      </c>
      <c r="AT75" s="124">
        <v>324</v>
      </c>
      <c r="AU75" s="124">
        <v>284</v>
      </c>
      <c r="AV75" s="124">
        <v>206</v>
      </c>
      <c r="AW75" s="124">
        <v>187</v>
      </c>
      <c r="AX75" s="124">
        <v>147</v>
      </c>
      <c r="AY75" s="124">
        <v>74</v>
      </c>
      <c r="BF75" s="124">
        <v>74</v>
      </c>
      <c r="BG75" s="154">
        <v>17844</v>
      </c>
    </row>
    <row r="76" spans="1:59" x14ac:dyDescent="0.2">
      <c r="A76" s="130">
        <v>75</v>
      </c>
      <c r="B76" s="244">
        <v>24830</v>
      </c>
      <c r="C76" s="131">
        <v>25375</v>
      </c>
      <c r="D76" s="131"/>
      <c r="E76" s="133"/>
      <c r="F76" s="243">
        <v>25375</v>
      </c>
      <c r="G76" s="131">
        <f t="shared" si="5"/>
        <v>25375</v>
      </c>
      <c r="H76" s="130">
        <f t="shared" si="6"/>
        <v>0</v>
      </c>
      <c r="I76" s="166">
        <v>75</v>
      </c>
      <c r="J76" s="243">
        <v>25375</v>
      </c>
      <c r="K76" s="167">
        <f t="shared" si="4"/>
        <v>680</v>
      </c>
      <c r="L76" s="134">
        <v>75</v>
      </c>
      <c r="M76" s="134">
        <v>24695</v>
      </c>
      <c r="R76" s="154">
        <v>73</v>
      </c>
      <c r="S76" s="124">
        <v>94</v>
      </c>
      <c r="T76" s="124">
        <v>92</v>
      </c>
      <c r="U76" s="124">
        <v>87</v>
      </c>
      <c r="V76" s="173">
        <v>81</v>
      </c>
      <c r="W76" s="124">
        <v>81</v>
      </c>
      <c r="X76" s="124">
        <v>80</v>
      </c>
      <c r="Y76" s="124">
        <v>74</v>
      </c>
      <c r="Z76" s="124">
        <v>69</v>
      </c>
      <c r="AA76" s="124">
        <v>67</v>
      </c>
      <c r="AB76" s="124">
        <v>62</v>
      </c>
      <c r="AC76" s="124">
        <v>56</v>
      </c>
      <c r="AD76" s="124">
        <v>54</v>
      </c>
      <c r="AE76" s="124">
        <v>74883</v>
      </c>
      <c r="AF76" s="124">
        <v>53</v>
      </c>
      <c r="AG76" s="124">
        <v>52</v>
      </c>
      <c r="AH76" s="124">
        <v>47</v>
      </c>
      <c r="AI76" s="124">
        <v>45</v>
      </c>
      <c r="AJ76" s="124">
        <v>43</v>
      </c>
      <c r="AK76" s="125">
        <v>41</v>
      </c>
      <c r="AM76" s="124">
        <v>38</v>
      </c>
      <c r="AN76" s="124">
        <v>33</v>
      </c>
      <c r="AO76" s="124">
        <v>31</v>
      </c>
      <c r="AP76" s="124">
        <v>28</v>
      </c>
      <c r="AQ76" s="124">
        <v>26</v>
      </c>
      <c r="AR76" s="124">
        <v>22</v>
      </c>
      <c r="AS76" s="124">
        <v>20</v>
      </c>
      <c r="AT76" s="124">
        <v>17</v>
      </c>
      <c r="AU76" s="124">
        <v>14</v>
      </c>
      <c r="AV76" s="124">
        <v>9</v>
      </c>
      <c r="AW76" s="124">
        <v>8</v>
      </c>
      <c r="AX76" s="124">
        <v>7</v>
      </c>
      <c r="AY76" s="124">
        <v>6</v>
      </c>
      <c r="BF76" s="124">
        <v>75</v>
      </c>
      <c r="BG76" s="154">
        <v>74883</v>
      </c>
    </row>
    <row r="77" spans="1:59" x14ac:dyDescent="0.2">
      <c r="A77" s="130">
        <v>76</v>
      </c>
      <c r="B77" s="244">
        <v>651320</v>
      </c>
      <c r="C77" s="131">
        <v>105630</v>
      </c>
      <c r="D77" s="131"/>
      <c r="E77" s="133"/>
      <c r="F77" s="243">
        <v>105630</v>
      </c>
      <c r="G77" s="131">
        <f t="shared" si="5"/>
        <v>105630</v>
      </c>
      <c r="H77" s="130">
        <f t="shared" si="6"/>
        <v>0</v>
      </c>
      <c r="I77" s="166">
        <v>76</v>
      </c>
      <c r="J77" s="243">
        <v>105630</v>
      </c>
      <c r="K77" s="167">
        <f t="shared" si="4"/>
        <v>2239</v>
      </c>
      <c r="L77" s="134">
        <v>76</v>
      </c>
      <c r="M77" s="134">
        <v>103391</v>
      </c>
      <c r="R77" s="154">
        <v>74</v>
      </c>
      <c r="S77" s="154">
        <v>1263</v>
      </c>
      <c r="T77" s="154">
        <v>1223</v>
      </c>
      <c r="U77" s="154">
        <v>1177</v>
      </c>
      <c r="V77" s="175">
        <v>1117</v>
      </c>
      <c r="W77" s="124">
        <v>1081</v>
      </c>
      <c r="X77" s="154">
        <v>1064</v>
      </c>
      <c r="Y77" s="154">
        <v>1009</v>
      </c>
      <c r="Z77" s="124">
        <v>967</v>
      </c>
      <c r="AA77" s="124">
        <v>925</v>
      </c>
      <c r="AB77" s="124">
        <v>874</v>
      </c>
      <c r="AC77" s="124">
        <v>821</v>
      </c>
      <c r="AD77" s="124">
        <v>767</v>
      </c>
      <c r="AE77" s="124">
        <v>147</v>
      </c>
      <c r="AF77" s="124">
        <v>701</v>
      </c>
      <c r="AG77" s="124">
        <v>663</v>
      </c>
      <c r="AH77" s="124">
        <v>617</v>
      </c>
      <c r="AI77" s="124">
        <v>560</v>
      </c>
      <c r="AJ77" s="124">
        <v>518</v>
      </c>
      <c r="AK77" s="125">
        <v>474</v>
      </c>
      <c r="AM77" s="124">
        <v>441</v>
      </c>
      <c r="AN77" s="124">
        <v>401</v>
      </c>
      <c r="AO77" s="124">
        <v>370</v>
      </c>
      <c r="AP77" s="124">
        <v>335</v>
      </c>
      <c r="AQ77" s="124">
        <v>293</v>
      </c>
      <c r="AR77" s="124">
        <v>258</v>
      </c>
      <c r="AS77" s="124">
        <v>231</v>
      </c>
      <c r="AT77" s="124">
        <v>205</v>
      </c>
      <c r="AU77" s="124">
        <v>172</v>
      </c>
      <c r="AV77" s="124">
        <v>126</v>
      </c>
      <c r="AW77" s="124">
        <v>98</v>
      </c>
      <c r="AX77" s="124">
        <v>65</v>
      </c>
      <c r="AY77" s="124">
        <v>34</v>
      </c>
      <c r="BF77" s="124">
        <v>76</v>
      </c>
      <c r="BG77" s="124">
        <v>147</v>
      </c>
    </row>
    <row r="78" spans="1:59" x14ac:dyDescent="0.2">
      <c r="A78" s="130">
        <v>77</v>
      </c>
      <c r="B78" s="244">
        <v>979</v>
      </c>
      <c r="C78" s="131">
        <v>234</v>
      </c>
      <c r="D78" s="131"/>
      <c r="E78" s="133"/>
      <c r="F78" s="130">
        <v>234</v>
      </c>
      <c r="G78" s="131">
        <f t="shared" si="5"/>
        <v>234</v>
      </c>
      <c r="H78" s="130">
        <f t="shared" si="6"/>
        <v>0</v>
      </c>
      <c r="I78" s="166">
        <v>77</v>
      </c>
      <c r="J78" s="130">
        <v>234</v>
      </c>
      <c r="K78" s="167">
        <f t="shared" si="4"/>
        <v>7</v>
      </c>
      <c r="L78" s="134">
        <v>77</v>
      </c>
      <c r="M78" s="134">
        <v>227</v>
      </c>
      <c r="R78" s="124">
        <v>75</v>
      </c>
      <c r="S78" s="154">
        <v>25375</v>
      </c>
      <c r="T78" s="154">
        <v>24695</v>
      </c>
      <c r="U78" s="154">
        <v>24181</v>
      </c>
      <c r="V78" s="174">
        <v>23622</v>
      </c>
      <c r="W78" s="124">
        <v>23082</v>
      </c>
      <c r="X78" s="154">
        <v>22680</v>
      </c>
      <c r="Y78" s="154">
        <v>21971</v>
      </c>
      <c r="Z78" s="154">
        <v>21346</v>
      </c>
      <c r="AA78" s="154">
        <v>20607</v>
      </c>
      <c r="AB78" s="154">
        <v>19875</v>
      </c>
      <c r="AC78" s="154">
        <v>19257</v>
      </c>
      <c r="AD78" s="124">
        <v>18498</v>
      </c>
      <c r="AE78" s="124">
        <v>2861</v>
      </c>
      <c r="AF78" s="124">
        <v>17337</v>
      </c>
      <c r="AG78" s="124">
        <v>16674</v>
      </c>
      <c r="AH78" s="124">
        <v>15979</v>
      </c>
      <c r="AI78" s="124">
        <v>15209</v>
      </c>
      <c r="AJ78" s="124">
        <v>14414</v>
      </c>
      <c r="AK78" s="125">
        <v>13708</v>
      </c>
      <c r="AM78" s="124">
        <v>12922</v>
      </c>
      <c r="AN78" s="124">
        <v>12062</v>
      </c>
      <c r="AO78" s="124">
        <v>11306</v>
      </c>
      <c r="AP78" s="124">
        <v>10639</v>
      </c>
      <c r="AQ78" s="124">
        <v>10046</v>
      </c>
      <c r="AR78" s="124">
        <v>9333</v>
      </c>
      <c r="AS78" s="124">
        <v>8669</v>
      </c>
      <c r="AT78" s="124">
        <v>8089</v>
      </c>
      <c r="AU78" s="124">
        <v>7380</v>
      </c>
      <c r="AV78" s="124">
        <v>5993</v>
      </c>
      <c r="AW78" s="124">
        <v>5098</v>
      </c>
      <c r="AX78" s="124">
        <v>4377</v>
      </c>
      <c r="AY78" s="124">
        <v>3331</v>
      </c>
      <c r="BF78" s="124">
        <v>77</v>
      </c>
      <c r="BG78" s="154">
        <v>2861</v>
      </c>
    </row>
    <row r="79" spans="1:59" x14ac:dyDescent="0.2">
      <c r="A79" s="130">
        <v>78</v>
      </c>
      <c r="B79" s="244">
        <v>13680</v>
      </c>
      <c r="C79" s="131">
        <v>3979</v>
      </c>
      <c r="D79" s="131"/>
      <c r="E79" s="133"/>
      <c r="F79" s="243">
        <v>3979</v>
      </c>
      <c r="G79" s="131">
        <f t="shared" si="5"/>
        <v>3979</v>
      </c>
      <c r="H79" s="130">
        <f t="shared" si="6"/>
        <v>0</v>
      </c>
      <c r="I79" s="166">
        <v>78</v>
      </c>
      <c r="J79" s="243">
        <v>3979</v>
      </c>
      <c r="K79" s="167">
        <f t="shared" si="4"/>
        <v>88</v>
      </c>
      <c r="L79" s="134">
        <v>78</v>
      </c>
      <c r="M79" s="134">
        <v>3891</v>
      </c>
      <c r="R79" s="154">
        <v>76</v>
      </c>
      <c r="S79" s="154">
        <v>105630</v>
      </c>
      <c r="T79" s="154">
        <v>103391</v>
      </c>
      <c r="U79" s="154">
        <v>101240</v>
      </c>
      <c r="V79" s="174">
        <v>99070</v>
      </c>
      <c r="W79" s="124">
        <v>97442</v>
      </c>
      <c r="X79" s="154">
        <v>96497</v>
      </c>
      <c r="Y79" s="154">
        <v>92191</v>
      </c>
      <c r="Z79" s="154">
        <v>90145</v>
      </c>
      <c r="AA79" s="154">
        <v>86865</v>
      </c>
      <c r="AB79" s="154">
        <v>83862</v>
      </c>
      <c r="AC79" s="154">
        <v>80711</v>
      </c>
      <c r="AD79" s="124">
        <v>77837</v>
      </c>
      <c r="AE79" s="124">
        <v>352</v>
      </c>
      <c r="AF79" s="124">
        <v>71791</v>
      </c>
      <c r="AG79" s="124">
        <v>68737</v>
      </c>
      <c r="AH79" s="124">
        <v>66070</v>
      </c>
      <c r="AI79" s="124">
        <v>63210</v>
      </c>
      <c r="AJ79" s="124">
        <v>60347</v>
      </c>
      <c r="AK79" s="125">
        <v>57310</v>
      </c>
      <c r="AM79" s="124">
        <v>54511</v>
      </c>
      <c r="AN79" s="124">
        <v>50998</v>
      </c>
      <c r="AO79" s="124">
        <v>47482</v>
      </c>
      <c r="AP79" s="124">
        <v>44125</v>
      </c>
      <c r="AQ79" s="124">
        <v>40998</v>
      </c>
      <c r="AR79" s="124">
        <v>37555</v>
      </c>
      <c r="AS79" s="124">
        <v>33985</v>
      </c>
      <c r="AT79" s="124">
        <v>30393</v>
      </c>
      <c r="AU79" s="124">
        <v>27035</v>
      </c>
      <c r="AV79" s="124">
        <v>21258</v>
      </c>
      <c r="AW79" s="124">
        <v>16467</v>
      </c>
      <c r="AX79" s="124">
        <v>12642</v>
      </c>
      <c r="AY79" s="124">
        <v>6960</v>
      </c>
      <c r="BF79" s="124">
        <v>78</v>
      </c>
      <c r="BG79" s="124">
        <v>352</v>
      </c>
    </row>
    <row r="80" spans="1:59" x14ac:dyDescent="0.2">
      <c r="A80" s="130">
        <v>79</v>
      </c>
      <c r="B80" s="244">
        <v>4899</v>
      </c>
      <c r="C80" s="131">
        <v>548</v>
      </c>
      <c r="D80" s="131"/>
      <c r="E80" s="133"/>
      <c r="F80" s="130">
        <v>548</v>
      </c>
      <c r="G80" s="131">
        <f t="shared" si="5"/>
        <v>548</v>
      </c>
      <c r="H80" s="130">
        <f t="shared" si="6"/>
        <v>0</v>
      </c>
      <c r="I80" s="166">
        <v>79</v>
      </c>
      <c r="J80" s="130">
        <v>548</v>
      </c>
      <c r="K80" s="167">
        <f t="shared" si="4"/>
        <v>14</v>
      </c>
      <c r="L80" s="134">
        <v>79</v>
      </c>
      <c r="M80" s="134">
        <v>534</v>
      </c>
      <c r="R80" s="124">
        <v>77</v>
      </c>
      <c r="S80" s="124">
        <v>234</v>
      </c>
      <c r="T80" s="124">
        <v>227</v>
      </c>
      <c r="U80" s="124">
        <v>221</v>
      </c>
      <c r="V80" s="173">
        <v>212</v>
      </c>
      <c r="W80" s="124">
        <v>207</v>
      </c>
      <c r="X80" s="124">
        <v>205</v>
      </c>
      <c r="Y80" s="124">
        <v>197</v>
      </c>
      <c r="Z80" s="124">
        <v>186</v>
      </c>
      <c r="AA80" s="124">
        <v>176</v>
      </c>
      <c r="AB80" s="124">
        <v>169</v>
      </c>
      <c r="AC80" s="124">
        <v>160</v>
      </c>
      <c r="AD80" s="124">
        <v>152</v>
      </c>
      <c r="AE80" s="124">
        <v>24517</v>
      </c>
      <c r="AF80" s="124">
        <v>148</v>
      </c>
      <c r="AG80" s="124">
        <v>137</v>
      </c>
      <c r="AH80" s="124">
        <v>124</v>
      </c>
      <c r="AI80" s="124">
        <v>117</v>
      </c>
      <c r="AJ80" s="124">
        <v>107</v>
      </c>
      <c r="AK80" s="125">
        <v>99</v>
      </c>
      <c r="AM80" s="124">
        <v>84</v>
      </c>
      <c r="AN80" s="124">
        <v>72</v>
      </c>
      <c r="AO80" s="124">
        <v>63</v>
      </c>
      <c r="AP80" s="124">
        <v>55</v>
      </c>
      <c r="AQ80" s="124">
        <v>46</v>
      </c>
      <c r="AR80" s="124">
        <v>40</v>
      </c>
      <c r="AS80" s="124">
        <v>29</v>
      </c>
      <c r="AT80" s="124">
        <v>23</v>
      </c>
      <c r="AU80" s="124">
        <v>18</v>
      </c>
      <c r="AV80" s="124">
        <v>12</v>
      </c>
      <c r="AW80" s="124">
        <v>9</v>
      </c>
      <c r="AX80" s="124">
        <v>8</v>
      </c>
      <c r="AY80" s="124">
        <v>4</v>
      </c>
      <c r="BF80" s="124">
        <v>79</v>
      </c>
      <c r="BG80" s="154">
        <v>24517</v>
      </c>
    </row>
    <row r="81" spans="1:58" x14ac:dyDescent="0.2">
      <c r="A81" s="130">
        <v>80</v>
      </c>
      <c r="B81" s="244">
        <v>219844</v>
      </c>
      <c r="C81" s="131">
        <v>40121</v>
      </c>
      <c r="D81" s="131"/>
      <c r="E81" s="133"/>
      <c r="F81" s="243">
        <v>40121</v>
      </c>
      <c r="G81" s="131">
        <f t="shared" si="5"/>
        <v>40121</v>
      </c>
      <c r="H81" s="130">
        <f t="shared" si="6"/>
        <v>0</v>
      </c>
      <c r="I81" s="166">
        <v>80</v>
      </c>
      <c r="J81" s="243">
        <v>40121</v>
      </c>
      <c r="K81" s="167">
        <f t="shared" si="4"/>
        <v>1151</v>
      </c>
      <c r="L81" s="134">
        <v>80</v>
      </c>
      <c r="M81" s="134">
        <v>38970</v>
      </c>
      <c r="R81" s="154">
        <v>78</v>
      </c>
      <c r="S81" s="154">
        <v>3979</v>
      </c>
      <c r="T81" s="154">
        <v>3891</v>
      </c>
      <c r="U81" s="154">
        <v>3801</v>
      </c>
      <c r="V81" s="174">
        <v>3712</v>
      </c>
      <c r="W81" s="124">
        <v>3634</v>
      </c>
      <c r="X81" s="154">
        <v>3584</v>
      </c>
      <c r="Y81" s="154">
        <v>3464</v>
      </c>
      <c r="Z81" s="154">
        <v>3356</v>
      </c>
      <c r="AA81" s="154">
        <v>3256</v>
      </c>
      <c r="AB81" s="154">
        <v>3160</v>
      </c>
      <c r="AC81" s="154">
        <v>3051</v>
      </c>
      <c r="AD81" s="124">
        <v>2964</v>
      </c>
      <c r="AE81" s="124">
        <v>2853</v>
      </c>
      <c r="AF81" s="124">
        <v>2764</v>
      </c>
      <c r="AG81" s="124">
        <v>2646</v>
      </c>
      <c r="AH81" s="124">
        <v>2528</v>
      </c>
      <c r="AI81" s="124">
        <v>2441</v>
      </c>
      <c r="AJ81" s="124">
        <v>2346</v>
      </c>
      <c r="AK81" s="125">
        <v>2243</v>
      </c>
      <c r="AM81" s="124">
        <v>2133</v>
      </c>
      <c r="AN81" s="124">
        <v>2003</v>
      </c>
      <c r="AO81" s="124">
        <v>1903</v>
      </c>
      <c r="AP81" s="124">
        <v>1793</v>
      </c>
      <c r="AQ81" s="124">
        <v>1694</v>
      </c>
      <c r="AR81" s="124">
        <v>1602</v>
      </c>
      <c r="AS81" s="124">
        <v>1504</v>
      </c>
      <c r="AT81" s="124">
        <v>1398</v>
      </c>
      <c r="AU81" s="124">
        <v>1297</v>
      </c>
      <c r="AV81" s="124">
        <v>1098</v>
      </c>
      <c r="AW81" s="124">
        <v>954</v>
      </c>
      <c r="AX81" s="124">
        <v>795</v>
      </c>
      <c r="AY81" s="124">
        <v>528</v>
      </c>
      <c r="BF81" s="124">
        <v>80</v>
      </c>
    </row>
    <row r="82" spans="1:58" x14ac:dyDescent="0.2">
      <c r="A82" s="130">
        <v>81</v>
      </c>
      <c r="B82" s="246">
        <v>6186</v>
      </c>
      <c r="C82" s="131">
        <v>788</v>
      </c>
      <c r="D82" s="131"/>
      <c r="E82" s="133"/>
      <c r="F82" s="130">
        <v>788</v>
      </c>
      <c r="G82" s="131">
        <f t="shared" ref="G82:G86" si="7">F82+E82</f>
        <v>788</v>
      </c>
      <c r="H82" s="130">
        <f t="shared" ref="H82:H86" si="8">I82-A82</f>
        <v>-1</v>
      </c>
      <c r="I82" s="166">
        <v>80</v>
      </c>
      <c r="J82" s="130">
        <v>788</v>
      </c>
      <c r="K82" s="167">
        <f t="shared" si="4"/>
        <v>114</v>
      </c>
      <c r="L82" s="134">
        <v>81</v>
      </c>
      <c r="M82" s="134">
        <v>674</v>
      </c>
      <c r="R82" s="124">
        <v>79</v>
      </c>
      <c r="S82" s="124">
        <v>548</v>
      </c>
      <c r="T82" s="124">
        <v>534</v>
      </c>
      <c r="U82" s="124">
        <v>523</v>
      </c>
      <c r="V82" s="173">
        <v>503</v>
      </c>
      <c r="W82" s="124">
        <v>484</v>
      </c>
      <c r="X82" s="124">
        <v>481</v>
      </c>
      <c r="Y82" s="124">
        <v>457</v>
      </c>
      <c r="Z82" s="124">
        <v>446</v>
      </c>
      <c r="AA82" s="124">
        <v>432</v>
      </c>
      <c r="AB82" s="124">
        <v>410</v>
      </c>
      <c r="AC82" s="124">
        <v>391</v>
      </c>
      <c r="AD82" s="124">
        <v>369</v>
      </c>
      <c r="AE82" s="124">
        <v>350</v>
      </c>
      <c r="AF82" s="124">
        <v>363</v>
      </c>
      <c r="AG82" s="124">
        <v>344</v>
      </c>
      <c r="AH82" s="124">
        <v>326</v>
      </c>
      <c r="AI82" s="124">
        <v>297</v>
      </c>
      <c r="AJ82" s="124">
        <v>284</v>
      </c>
      <c r="AK82" s="125">
        <v>273</v>
      </c>
      <c r="AM82" s="124">
        <v>259</v>
      </c>
      <c r="AN82" s="124">
        <v>244</v>
      </c>
      <c r="AO82" s="124">
        <v>222</v>
      </c>
      <c r="AP82" s="124">
        <v>206</v>
      </c>
      <c r="AQ82" s="124">
        <v>179</v>
      </c>
      <c r="AR82" s="124">
        <v>167</v>
      </c>
      <c r="AS82" s="124">
        <v>154</v>
      </c>
      <c r="AT82" s="124">
        <v>137</v>
      </c>
      <c r="AU82" s="124">
        <v>116</v>
      </c>
      <c r="AV82" s="124">
        <v>86</v>
      </c>
      <c r="AW82" s="124">
        <v>78</v>
      </c>
      <c r="AX82" s="124">
        <v>61</v>
      </c>
      <c r="AY82" s="124">
        <v>40</v>
      </c>
    </row>
    <row r="83" spans="1:58" x14ac:dyDescent="0.2">
      <c r="A83" s="130">
        <v>82</v>
      </c>
      <c r="B83" s="246">
        <v>6719</v>
      </c>
      <c r="C83" s="131">
        <v>1655</v>
      </c>
      <c r="D83" s="131"/>
      <c r="E83" s="133"/>
      <c r="F83" s="243">
        <v>1655</v>
      </c>
      <c r="G83" s="131">
        <f t="shared" si="7"/>
        <v>1655</v>
      </c>
      <c r="H83" s="130">
        <f t="shared" si="8"/>
        <v>-2</v>
      </c>
      <c r="I83" s="166">
        <v>80</v>
      </c>
      <c r="J83" s="243">
        <v>1655</v>
      </c>
      <c r="K83" s="167">
        <f t="shared" si="4"/>
        <v>265</v>
      </c>
      <c r="L83" s="134">
        <v>82</v>
      </c>
      <c r="M83" s="134">
        <v>1390</v>
      </c>
      <c r="R83" s="154">
        <v>80</v>
      </c>
      <c r="S83" s="154">
        <v>40121</v>
      </c>
      <c r="T83" s="154">
        <v>38970</v>
      </c>
      <c r="U83" s="154">
        <v>37893</v>
      </c>
      <c r="V83" s="174">
        <v>36869</v>
      </c>
      <c r="W83" s="124">
        <v>36222</v>
      </c>
      <c r="X83" s="154">
        <v>35880</v>
      </c>
      <c r="Y83" s="154">
        <v>34073</v>
      </c>
      <c r="Z83" s="154">
        <v>32680</v>
      </c>
      <c r="AA83" s="154">
        <v>30966</v>
      </c>
      <c r="AB83" s="154">
        <v>29163</v>
      </c>
      <c r="AC83" s="154">
        <v>27583</v>
      </c>
      <c r="AD83" s="124">
        <v>26058</v>
      </c>
      <c r="AE83" s="124">
        <v>24440</v>
      </c>
      <c r="AF83" s="124">
        <v>23032</v>
      </c>
      <c r="AG83" s="124">
        <v>21607</v>
      </c>
      <c r="AH83" s="124">
        <v>20166</v>
      </c>
      <c r="AI83" s="124">
        <v>18689</v>
      </c>
      <c r="AJ83" s="124">
        <v>17227</v>
      </c>
      <c r="AK83" s="125">
        <v>15943</v>
      </c>
      <c r="AM83" s="124">
        <v>14683</v>
      </c>
      <c r="AN83" s="124">
        <v>13167</v>
      </c>
      <c r="AO83" s="124">
        <v>11703</v>
      </c>
      <c r="AP83" s="124">
        <v>10451</v>
      </c>
      <c r="AQ83" s="124">
        <v>9152</v>
      </c>
      <c r="AR83" s="124">
        <v>7975</v>
      </c>
      <c r="AS83" s="124">
        <v>6822</v>
      </c>
      <c r="AT83" s="124">
        <v>5822</v>
      </c>
      <c r="AU83" s="124">
        <v>4686</v>
      </c>
      <c r="AV83" s="124">
        <v>3327</v>
      </c>
      <c r="AW83" s="124">
        <v>2072</v>
      </c>
      <c r="AX83" s="124">
        <v>1346</v>
      </c>
      <c r="AY83" s="124">
        <v>619</v>
      </c>
    </row>
    <row r="84" spans="1:58" x14ac:dyDescent="0.2">
      <c r="A84" s="130">
        <v>83</v>
      </c>
      <c r="B84" s="246">
        <v>4667</v>
      </c>
      <c r="C84" s="131">
        <v>546</v>
      </c>
      <c r="D84" s="131"/>
      <c r="E84" s="133"/>
      <c r="F84" s="130">
        <v>546</v>
      </c>
      <c r="G84" s="131">
        <f t="shared" si="7"/>
        <v>546</v>
      </c>
      <c r="H84" s="130">
        <f t="shared" si="8"/>
        <v>-3</v>
      </c>
      <c r="I84" s="166">
        <v>80</v>
      </c>
      <c r="J84" s="130">
        <v>546</v>
      </c>
      <c r="K84" s="167">
        <f t="shared" si="4"/>
        <v>87</v>
      </c>
      <c r="L84" s="134">
        <v>83</v>
      </c>
      <c r="M84" s="134">
        <v>459</v>
      </c>
      <c r="R84" s="124">
        <v>81</v>
      </c>
      <c r="S84" s="124">
        <v>788</v>
      </c>
      <c r="T84" s="124">
        <v>674</v>
      </c>
      <c r="U84" s="124">
        <v>566</v>
      </c>
      <c r="V84" s="173">
        <v>446</v>
      </c>
      <c r="W84" s="124">
        <v>349</v>
      </c>
      <c r="X84" s="124">
        <v>282</v>
      </c>
      <c r="Y84" s="124">
        <v>161</v>
      </c>
    </row>
    <row r="85" spans="1:58" x14ac:dyDescent="0.2">
      <c r="A85" s="130">
        <v>84</v>
      </c>
      <c r="B85" s="246">
        <v>2244</v>
      </c>
      <c r="C85" s="131">
        <v>445</v>
      </c>
      <c r="D85" s="131"/>
      <c r="E85" s="133"/>
      <c r="F85" s="130">
        <v>445</v>
      </c>
      <c r="G85" s="131">
        <f t="shared" si="7"/>
        <v>445</v>
      </c>
      <c r="H85" s="130">
        <f t="shared" si="8"/>
        <v>-4</v>
      </c>
      <c r="I85" s="166">
        <v>80</v>
      </c>
      <c r="J85" s="130">
        <v>445</v>
      </c>
      <c r="K85" s="167">
        <f t="shared" si="4"/>
        <v>52</v>
      </c>
      <c r="L85" s="134">
        <v>84</v>
      </c>
      <c r="M85" s="134">
        <v>393</v>
      </c>
      <c r="R85" s="124">
        <v>82</v>
      </c>
      <c r="S85" s="154">
        <v>1655</v>
      </c>
      <c r="T85" s="154">
        <v>1390</v>
      </c>
      <c r="U85" s="154">
        <v>1169</v>
      </c>
      <c r="V85" s="173">
        <v>949</v>
      </c>
      <c r="W85" s="124">
        <v>784</v>
      </c>
      <c r="X85" s="124">
        <v>697</v>
      </c>
      <c r="Y85" s="124">
        <v>390</v>
      </c>
      <c r="AI85" s="124"/>
      <c r="AJ85" s="156"/>
      <c r="AK85" s="157"/>
      <c r="AL85" s="157"/>
      <c r="AM85" s="157"/>
      <c r="AN85" s="157"/>
    </row>
    <row r="86" spans="1:58" x14ac:dyDescent="0.2">
      <c r="A86" s="130">
        <v>85</v>
      </c>
      <c r="B86" s="246">
        <v>29269</v>
      </c>
      <c r="C86" s="131">
        <v>1497</v>
      </c>
      <c r="D86" s="131"/>
      <c r="E86" s="133"/>
      <c r="F86" s="243">
        <v>1497</v>
      </c>
      <c r="G86" s="131">
        <f t="shared" si="7"/>
        <v>1497</v>
      </c>
      <c r="H86" s="130">
        <f t="shared" si="8"/>
        <v>-5</v>
      </c>
      <c r="I86" s="166">
        <v>80</v>
      </c>
      <c r="J86" s="243">
        <v>1497</v>
      </c>
      <c r="K86" s="167">
        <f t="shared" si="4"/>
        <v>178</v>
      </c>
      <c r="L86" s="134">
        <v>85</v>
      </c>
      <c r="M86" s="134">
        <v>1319</v>
      </c>
      <c r="R86" s="154">
        <v>83</v>
      </c>
      <c r="S86" s="124">
        <v>546</v>
      </c>
      <c r="T86" s="124">
        <v>459</v>
      </c>
      <c r="U86" s="124">
        <v>379</v>
      </c>
      <c r="V86" s="173">
        <v>288</v>
      </c>
      <c r="W86" s="124">
        <v>220</v>
      </c>
      <c r="X86" s="124">
        <v>187</v>
      </c>
      <c r="Y86" s="124">
        <v>99</v>
      </c>
      <c r="AI86" s="124"/>
      <c r="AJ86" s="158"/>
      <c r="AK86" s="157"/>
      <c r="AL86" s="157"/>
      <c r="AM86" s="157"/>
      <c r="AN86" s="157"/>
    </row>
    <row r="87" spans="1:58" x14ac:dyDescent="0.2">
      <c r="B87" s="247"/>
      <c r="R87" s="124">
        <v>84</v>
      </c>
      <c r="S87" s="124">
        <v>445</v>
      </c>
      <c r="T87" s="124">
        <v>393</v>
      </c>
      <c r="U87" s="124">
        <v>342</v>
      </c>
      <c r="V87" s="173">
        <v>292</v>
      </c>
      <c r="W87" s="124">
        <v>253</v>
      </c>
      <c r="X87" s="124">
        <v>223</v>
      </c>
      <c r="Y87" s="124">
        <v>149</v>
      </c>
      <c r="AI87" s="124"/>
      <c r="AJ87" s="158"/>
      <c r="AK87" s="159"/>
      <c r="AL87" s="160"/>
      <c r="AM87" s="160"/>
      <c r="AN87" s="160"/>
    </row>
    <row r="88" spans="1:58" x14ac:dyDescent="0.2">
      <c r="R88" s="154">
        <v>85</v>
      </c>
      <c r="S88" s="154">
        <v>1497</v>
      </c>
      <c r="T88" s="154">
        <v>1319</v>
      </c>
      <c r="U88" s="154">
        <v>1151</v>
      </c>
      <c r="V88" s="173">
        <v>966</v>
      </c>
      <c r="W88" s="154">
        <v>855</v>
      </c>
      <c r="X88" s="124">
        <v>785</v>
      </c>
      <c r="Y88" s="154">
        <v>426</v>
      </c>
      <c r="Z88" s="154"/>
      <c r="AI88" s="124"/>
      <c r="AJ88" s="158"/>
      <c r="AK88" s="158"/>
      <c r="AL88" s="160"/>
      <c r="AM88" s="160"/>
      <c r="AN88" s="160"/>
    </row>
    <row r="89" spans="1:58" x14ac:dyDescent="0.2">
      <c r="V89" s="176"/>
      <c r="W89" s="154"/>
      <c r="X89" s="154"/>
      <c r="Y89" s="154"/>
      <c r="Z89" s="154"/>
      <c r="AI89" s="124"/>
      <c r="AJ89" s="158"/>
      <c r="AK89" s="159"/>
      <c r="AL89" s="160"/>
      <c r="AM89" s="160"/>
      <c r="AN89" s="160"/>
    </row>
    <row r="90" spans="1:58" ht="22.5" x14ac:dyDescent="0.2">
      <c r="A90" s="126" t="s">
        <v>198</v>
      </c>
      <c r="B90" s="126" t="s">
        <v>357</v>
      </c>
      <c r="C90" s="127" t="s">
        <v>410</v>
      </c>
      <c r="D90" s="126" t="s">
        <v>198</v>
      </c>
      <c r="E90" s="170" t="s">
        <v>406</v>
      </c>
      <c r="F90" s="126" t="s">
        <v>326</v>
      </c>
      <c r="G90" s="130"/>
      <c r="U90" s="154"/>
      <c r="V90" s="176"/>
      <c r="W90" s="154"/>
      <c r="X90" s="154"/>
      <c r="Y90" s="154"/>
      <c r="Z90" s="154"/>
      <c r="AI90" s="124"/>
      <c r="AJ90" s="158"/>
      <c r="AK90" s="159"/>
      <c r="AL90" s="160"/>
      <c r="AM90" s="161"/>
      <c r="AN90" s="161"/>
      <c r="AO90" s="150"/>
      <c r="AP90" s="150"/>
      <c r="AQ90" s="150"/>
      <c r="AR90" s="150"/>
      <c r="AS90" s="150"/>
      <c r="AT90" s="150"/>
    </row>
    <row r="91" spans="1:58" x14ac:dyDescent="0.2">
      <c r="A91" s="130">
        <v>1</v>
      </c>
      <c r="B91" s="130" t="s">
        <v>1</v>
      </c>
      <c r="C91" s="244">
        <v>67405</v>
      </c>
      <c r="D91" s="130">
        <v>1</v>
      </c>
      <c r="E91" s="244">
        <v>66070</v>
      </c>
      <c r="F91" s="132">
        <f t="shared" ref="F91:F122" si="9">+C91-E91</f>
        <v>1335</v>
      </c>
      <c r="G91" s="153">
        <f t="shared" ref="G91:G122" si="10">C91/E91-1</f>
        <v>2.0205842288481879E-2</v>
      </c>
      <c r="R91" s="154"/>
      <c r="S91" s="154"/>
      <c r="T91" s="154"/>
      <c r="U91" s="154"/>
      <c r="V91" s="176"/>
      <c r="W91" s="154"/>
      <c r="X91" s="154"/>
      <c r="Y91" s="154"/>
      <c r="Z91" s="154"/>
      <c r="AI91" s="124"/>
      <c r="AJ91" s="158"/>
      <c r="AK91" s="158"/>
      <c r="AL91" s="160"/>
      <c r="AM91" s="160"/>
      <c r="AN91" s="160"/>
      <c r="AO91" s="150"/>
      <c r="AP91" s="150"/>
      <c r="AQ91" s="150"/>
      <c r="AR91" s="150"/>
      <c r="AS91" s="150"/>
      <c r="AT91" s="150"/>
    </row>
    <row r="92" spans="1:58" x14ac:dyDescent="0.2">
      <c r="A92" s="130">
        <v>2</v>
      </c>
      <c r="B92" s="130" t="s">
        <v>2</v>
      </c>
      <c r="C92" s="244">
        <v>100617</v>
      </c>
      <c r="D92" s="130">
        <v>2</v>
      </c>
      <c r="E92" s="244">
        <v>99402</v>
      </c>
      <c r="F92" s="132">
        <f t="shared" si="9"/>
        <v>1215</v>
      </c>
      <c r="G92" s="153">
        <f t="shared" si="10"/>
        <v>1.2223094102734366E-2</v>
      </c>
      <c r="R92" s="154"/>
      <c r="S92" s="154"/>
      <c r="T92" s="154"/>
      <c r="U92" s="154"/>
      <c r="V92" s="176"/>
      <c r="W92" s="154"/>
      <c r="X92" s="154"/>
      <c r="Y92" s="154"/>
      <c r="Z92" s="154"/>
      <c r="AI92" s="124"/>
      <c r="AJ92" s="158"/>
      <c r="AK92" s="158"/>
      <c r="AL92" s="160"/>
      <c r="AM92" s="160"/>
      <c r="AN92" s="160"/>
      <c r="AO92" s="150"/>
      <c r="AP92" s="150"/>
      <c r="AQ92" s="150"/>
      <c r="AR92" s="150"/>
      <c r="AS92" s="150"/>
      <c r="AT92" s="150"/>
    </row>
    <row r="93" spans="1:58" x14ac:dyDescent="0.2">
      <c r="A93" s="130">
        <v>3</v>
      </c>
      <c r="B93" s="130" t="s">
        <v>3</v>
      </c>
      <c r="C93" s="244">
        <v>6270531</v>
      </c>
      <c r="D93" s="130">
        <v>3</v>
      </c>
      <c r="E93" s="244">
        <v>6106450</v>
      </c>
      <c r="F93" s="132">
        <f t="shared" si="9"/>
        <v>164081</v>
      </c>
      <c r="G93" s="153">
        <f t="shared" si="10"/>
        <v>2.6870112749633579E-2</v>
      </c>
      <c r="R93" s="154"/>
      <c r="S93" s="154"/>
      <c r="T93" s="154"/>
      <c r="U93" s="154"/>
      <c r="V93" s="176"/>
      <c r="W93" s="154"/>
      <c r="X93" s="154"/>
      <c r="Y93" s="154"/>
      <c r="Z93" s="154"/>
      <c r="AI93" s="124"/>
      <c r="AJ93" s="158"/>
      <c r="AK93" s="159"/>
      <c r="AL93" s="160"/>
      <c r="AM93" s="161"/>
      <c r="AN93" s="161"/>
      <c r="AO93" s="150"/>
      <c r="AP93" s="150"/>
      <c r="AQ93" s="150"/>
      <c r="AR93" s="150"/>
      <c r="AS93" s="150"/>
      <c r="AT93" s="150"/>
    </row>
    <row r="94" spans="1:58" x14ac:dyDescent="0.2">
      <c r="A94" s="130">
        <v>4</v>
      </c>
      <c r="B94" s="130" t="s">
        <v>4</v>
      </c>
      <c r="C94" s="244">
        <v>266063</v>
      </c>
      <c r="D94" s="130">
        <v>4</v>
      </c>
      <c r="E94" s="244">
        <v>260105</v>
      </c>
      <c r="F94" s="132">
        <f t="shared" si="9"/>
        <v>5958</v>
      </c>
      <c r="G94" s="153">
        <f t="shared" si="10"/>
        <v>2.2906134061244421E-2</v>
      </c>
      <c r="R94" s="154"/>
      <c r="S94" s="154"/>
      <c r="T94" s="154"/>
      <c r="U94" s="154"/>
      <c r="V94" s="176"/>
      <c r="W94" s="154"/>
      <c r="X94" s="154"/>
      <c r="Y94" s="154"/>
      <c r="Z94" s="154"/>
      <c r="AI94" s="124"/>
      <c r="AJ94" s="158"/>
      <c r="AK94" s="159"/>
      <c r="AL94" s="160"/>
      <c r="AM94" s="161"/>
      <c r="AN94" s="161"/>
      <c r="AO94" s="150"/>
      <c r="AP94" s="150"/>
      <c r="AQ94" s="150"/>
      <c r="AR94" s="150"/>
      <c r="AS94" s="150"/>
      <c r="AT94" s="150"/>
    </row>
    <row r="95" spans="1:58" x14ac:dyDescent="0.2">
      <c r="A95" s="130">
        <v>5</v>
      </c>
      <c r="B95" s="130" t="s">
        <v>5</v>
      </c>
      <c r="C95" s="244">
        <v>1331736</v>
      </c>
      <c r="D95" s="130">
        <v>5</v>
      </c>
      <c r="E95" s="244">
        <v>1312479</v>
      </c>
      <c r="F95" s="132">
        <f t="shared" si="9"/>
        <v>19257</v>
      </c>
      <c r="G95" s="153">
        <f t="shared" si="10"/>
        <v>1.4672234755756186E-2</v>
      </c>
      <c r="R95" s="154"/>
      <c r="S95" s="154"/>
      <c r="T95" s="154"/>
      <c r="U95" s="154"/>
      <c r="V95" s="176"/>
      <c r="W95" s="154"/>
      <c r="Y95" s="154"/>
      <c r="Z95" s="154"/>
      <c r="AI95" s="124"/>
      <c r="AJ95" s="158"/>
      <c r="AK95" s="159"/>
      <c r="AL95" s="160"/>
      <c r="AM95" s="160"/>
      <c r="AN95" s="160"/>
      <c r="AO95" s="150"/>
      <c r="AP95" s="150"/>
      <c r="AQ95" s="150"/>
      <c r="AR95" s="150"/>
      <c r="AS95" s="150"/>
      <c r="AT95" s="150"/>
    </row>
    <row r="96" spans="1:58" x14ac:dyDescent="0.2">
      <c r="A96" s="130">
        <v>6</v>
      </c>
      <c r="B96" s="130" t="s">
        <v>6</v>
      </c>
      <c r="C96" s="244">
        <v>17172</v>
      </c>
      <c r="D96" s="130">
        <v>6</v>
      </c>
      <c r="E96" s="244">
        <v>16701</v>
      </c>
      <c r="F96" s="132">
        <f t="shared" si="9"/>
        <v>471</v>
      </c>
      <c r="G96" s="153">
        <f t="shared" si="10"/>
        <v>2.8201904077600037E-2</v>
      </c>
      <c r="R96" s="154"/>
      <c r="S96" s="154"/>
      <c r="T96" s="154"/>
      <c r="U96" s="154"/>
      <c r="AI96" s="124"/>
      <c r="AJ96" s="158"/>
      <c r="AK96" s="159"/>
      <c r="AL96" s="160"/>
      <c r="AM96" s="160"/>
      <c r="AN96" s="160"/>
      <c r="AO96" s="150"/>
      <c r="AP96" s="150"/>
      <c r="AQ96" s="150"/>
      <c r="AR96" s="150"/>
      <c r="AS96" s="150"/>
      <c r="AT96" s="150"/>
    </row>
    <row r="97" spans="1:46" x14ac:dyDescent="0.2">
      <c r="A97" s="130">
        <v>7</v>
      </c>
      <c r="B97" s="130" t="s">
        <v>7</v>
      </c>
      <c r="C97" s="244">
        <v>1781326</v>
      </c>
      <c r="D97" s="130">
        <v>7</v>
      </c>
      <c r="E97" s="244">
        <v>1747314</v>
      </c>
      <c r="F97" s="132">
        <f t="shared" si="9"/>
        <v>34012</v>
      </c>
      <c r="G97" s="153">
        <f t="shared" si="10"/>
        <v>1.9465305033897762E-2</v>
      </c>
      <c r="R97" s="154"/>
      <c r="S97" s="154"/>
      <c r="T97" s="154"/>
      <c r="U97" s="154"/>
      <c r="X97" s="154"/>
      <c r="AI97" s="124"/>
      <c r="AJ97" s="158"/>
      <c r="AK97" s="159"/>
      <c r="AL97" s="160"/>
      <c r="AM97" s="161"/>
      <c r="AN97" s="161"/>
      <c r="AO97" s="150"/>
      <c r="AP97" s="150"/>
      <c r="AQ97" s="150"/>
      <c r="AR97" s="150"/>
      <c r="AS97" s="150"/>
      <c r="AT97" s="150"/>
    </row>
    <row r="98" spans="1:46" x14ac:dyDescent="0.2">
      <c r="A98" s="130">
        <v>8</v>
      </c>
      <c r="B98" s="130" t="s">
        <v>8</v>
      </c>
      <c r="C98" s="244">
        <v>190325</v>
      </c>
      <c r="D98" s="130">
        <v>8</v>
      </c>
      <c r="E98" s="244">
        <v>186024</v>
      </c>
      <c r="F98" s="132">
        <f t="shared" si="9"/>
        <v>4301</v>
      </c>
      <c r="G98" s="153">
        <f t="shared" si="10"/>
        <v>2.312067260138484E-2</v>
      </c>
      <c r="V98" s="176"/>
      <c r="W98" s="154"/>
      <c r="X98" s="154"/>
      <c r="Y98" s="154"/>
      <c r="Z98" s="154"/>
      <c r="AI98" s="124"/>
      <c r="AJ98" s="158"/>
      <c r="AK98" s="159"/>
      <c r="AL98" s="160"/>
      <c r="AM98" s="160"/>
      <c r="AN98" s="160"/>
      <c r="AO98" s="150"/>
      <c r="AP98" s="150"/>
      <c r="AQ98" s="150"/>
      <c r="AR98" s="150"/>
      <c r="AS98" s="150"/>
      <c r="AT98" s="150"/>
    </row>
    <row r="99" spans="1:46" x14ac:dyDescent="0.2">
      <c r="A99" s="130">
        <v>9</v>
      </c>
      <c r="B99" s="130" t="s">
        <v>9</v>
      </c>
      <c r="C99" s="244">
        <v>12598</v>
      </c>
      <c r="D99" s="130">
        <v>9</v>
      </c>
      <c r="E99" s="244">
        <v>12416</v>
      </c>
      <c r="F99" s="132">
        <f t="shared" si="9"/>
        <v>182</v>
      </c>
      <c r="G99" s="153">
        <f t="shared" si="10"/>
        <v>1.4658505154639068E-2</v>
      </c>
      <c r="V99" s="176"/>
      <c r="W99" s="154"/>
      <c r="Y99" s="154"/>
      <c r="Z99" s="154"/>
      <c r="AI99" s="124"/>
      <c r="AJ99" s="158"/>
      <c r="AK99" s="158"/>
      <c r="AL99" s="161"/>
      <c r="AM99" s="161"/>
      <c r="AN99" s="161"/>
      <c r="AO99" s="150"/>
      <c r="AP99" s="150"/>
      <c r="AQ99" s="150"/>
      <c r="AR99" s="150"/>
      <c r="AS99" s="150"/>
      <c r="AT99" s="150"/>
    </row>
    <row r="100" spans="1:46" x14ac:dyDescent="0.2">
      <c r="A100" s="130">
        <v>10</v>
      </c>
      <c r="B100" s="130" t="s">
        <v>10</v>
      </c>
      <c r="C100" s="244">
        <v>10549</v>
      </c>
      <c r="D100" s="130">
        <v>10</v>
      </c>
      <c r="E100" s="244">
        <v>10352</v>
      </c>
      <c r="F100" s="132">
        <f t="shared" si="9"/>
        <v>197</v>
      </c>
      <c r="G100" s="153">
        <f t="shared" si="10"/>
        <v>1.9030139103554777E-2</v>
      </c>
      <c r="R100" s="154"/>
      <c r="S100" s="154"/>
      <c r="T100" s="154"/>
      <c r="U100" s="154"/>
      <c r="AI100" s="124"/>
      <c r="AJ100" s="149"/>
      <c r="AK100" s="149"/>
      <c r="AL100" s="150"/>
      <c r="AM100" s="150"/>
      <c r="AN100" s="150"/>
      <c r="AO100" s="150"/>
      <c r="AP100" s="150"/>
      <c r="AQ100" s="150"/>
      <c r="AR100" s="150"/>
      <c r="AS100" s="150"/>
      <c r="AT100" s="150"/>
    </row>
    <row r="101" spans="1:46" x14ac:dyDescent="0.2">
      <c r="A101" s="130">
        <v>11</v>
      </c>
      <c r="B101" s="130" t="s">
        <v>11</v>
      </c>
      <c r="C101" s="244">
        <v>913421</v>
      </c>
      <c r="D101" s="130">
        <v>11</v>
      </c>
      <c r="E101" s="244">
        <v>902350</v>
      </c>
      <c r="F101" s="132">
        <f t="shared" si="9"/>
        <v>11071</v>
      </c>
      <c r="G101" s="153">
        <f t="shared" si="10"/>
        <v>1.2269075192552714E-2</v>
      </c>
      <c r="R101" s="154"/>
      <c r="S101" s="154"/>
      <c r="T101" s="154"/>
      <c r="U101" s="154"/>
      <c r="X101" s="154"/>
      <c r="AI101" s="124"/>
      <c r="AJ101" s="149"/>
      <c r="AK101" s="149"/>
      <c r="AL101" s="150"/>
      <c r="AM101" s="150"/>
      <c r="AN101" s="150"/>
      <c r="AO101" s="150"/>
      <c r="AP101" s="150"/>
      <c r="AQ101" s="150"/>
      <c r="AR101" s="150"/>
      <c r="AS101" s="150"/>
      <c r="AT101" s="150"/>
    </row>
    <row r="102" spans="1:46" x14ac:dyDescent="0.2">
      <c r="A102" s="130">
        <v>12</v>
      </c>
      <c r="B102" s="130" t="s">
        <v>12</v>
      </c>
      <c r="C102" s="244">
        <v>41395</v>
      </c>
      <c r="D102" s="130">
        <v>12</v>
      </c>
      <c r="E102" s="244">
        <v>40746</v>
      </c>
      <c r="F102" s="132">
        <f t="shared" si="9"/>
        <v>649</v>
      </c>
      <c r="G102" s="153">
        <f t="shared" si="10"/>
        <v>1.5927943847248827E-2</v>
      </c>
      <c r="V102" s="176"/>
      <c r="W102" s="154"/>
      <c r="X102" s="154"/>
      <c r="Y102" s="154"/>
      <c r="Z102" s="154"/>
      <c r="AI102" s="124"/>
      <c r="AJ102" s="149"/>
      <c r="AK102" s="149"/>
      <c r="AL102" s="150"/>
      <c r="AM102" s="150"/>
      <c r="AN102" s="150"/>
      <c r="AO102" s="150"/>
      <c r="AP102" s="150"/>
      <c r="AQ102" s="150"/>
      <c r="AR102" s="150"/>
      <c r="AS102" s="150"/>
      <c r="AT102" s="150"/>
    </row>
    <row r="103" spans="1:46" x14ac:dyDescent="0.2">
      <c r="A103" s="130">
        <v>13</v>
      </c>
      <c r="B103" s="130" t="s">
        <v>13</v>
      </c>
      <c r="C103" s="244">
        <v>6009</v>
      </c>
      <c r="D103" s="130">
        <v>13</v>
      </c>
      <c r="E103" s="244">
        <v>5924</v>
      </c>
      <c r="F103" s="132">
        <f t="shared" si="9"/>
        <v>85</v>
      </c>
      <c r="G103" s="153">
        <f t="shared" si="10"/>
        <v>1.4348413234301249E-2</v>
      </c>
      <c r="V103" s="176"/>
      <c r="W103" s="154"/>
      <c r="X103" s="154"/>
      <c r="Y103" s="154"/>
      <c r="Z103" s="154"/>
      <c r="AI103" s="124"/>
      <c r="AJ103" s="149"/>
      <c r="AK103" s="149"/>
      <c r="AL103" s="150"/>
      <c r="AM103" s="150"/>
      <c r="AN103" s="150"/>
      <c r="AO103" s="150"/>
      <c r="AP103" s="150"/>
      <c r="AQ103" s="150"/>
      <c r="AR103" s="150"/>
      <c r="AS103" s="150"/>
      <c r="AT103" s="150"/>
    </row>
    <row r="104" spans="1:46" x14ac:dyDescent="0.2">
      <c r="A104" s="130">
        <v>14</v>
      </c>
      <c r="B104" s="130" t="s">
        <v>14</v>
      </c>
      <c r="C104" s="244">
        <v>16757</v>
      </c>
      <c r="D104" s="130">
        <v>14</v>
      </c>
      <c r="E104" s="244">
        <v>16510</v>
      </c>
      <c r="F104" s="132">
        <f t="shared" si="9"/>
        <v>247</v>
      </c>
      <c r="G104" s="153">
        <f t="shared" si="10"/>
        <v>1.4960629921259905E-2</v>
      </c>
      <c r="R104" s="154"/>
      <c r="S104" s="154"/>
      <c r="T104" s="154"/>
      <c r="U104" s="154"/>
      <c r="V104" s="176"/>
      <c r="W104" s="154"/>
      <c r="X104" s="154"/>
      <c r="Y104" s="154"/>
      <c r="Z104" s="154"/>
      <c r="AI104" s="124"/>
      <c r="AJ104" s="149"/>
      <c r="AK104" s="149"/>
      <c r="AL104" s="150"/>
      <c r="AM104" s="150"/>
      <c r="AN104" s="150"/>
      <c r="AO104" s="150"/>
      <c r="AP104" s="150"/>
      <c r="AQ104" s="150"/>
      <c r="AR104" s="150"/>
      <c r="AS104" s="150"/>
      <c r="AT104" s="150"/>
    </row>
    <row r="105" spans="1:46" x14ac:dyDescent="0.2">
      <c r="A105" s="130">
        <v>15</v>
      </c>
      <c r="B105" s="130" t="s">
        <v>15</v>
      </c>
      <c r="C105" s="244">
        <v>42526</v>
      </c>
      <c r="D105" s="130">
        <v>15</v>
      </c>
      <c r="E105" s="244">
        <v>41817</v>
      </c>
      <c r="F105" s="132">
        <f t="shared" si="9"/>
        <v>709</v>
      </c>
      <c r="G105" s="153">
        <f t="shared" si="10"/>
        <v>1.6954826984240778E-2</v>
      </c>
      <c r="R105" s="154"/>
      <c r="S105" s="154"/>
      <c r="T105" s="154"/>
      <c r="U105" s="154"/>
      <c r="V105" s="176"/>
      <c r="W105" s="154"/>
      <c r="X105" s="154"/>
      <c r="Y105" s="154"/>
      <c r="Z105" s="154"/>
      <c r="AI105" s="124"/>
      <c r="AJ105" s="149"/>
      <c r="AK105" s="149"/>
      <c r="AL105" s="150"/>
      <c r="AM105" s="150"/>
      <c r="AN105" s="150"/>
      <c r="AO105" s="150"/>
      <c r="AP105" s="150"/>
      <c r="AQ105" s="150"/>
      <c r="AR105" s="150"/>
      <c r="AS105" s="150"/>
      <c r="AT105" s="150"/>
    </row>
    <row r="106" spans="1:46" x14ac:dyDescent="0.2">
      <c r="A106" s="130">
        <v>16</v>
      </c>
      <c r="B106" s="130" t="s">
        <v>16</v>
      </c>
      <c r="C106" s="244">
        <v>23477</v>
      </c>
      <c r="D106" s="130">
        <v>16</v>
      </c>
      <c r="E106" s="244">
        <v>23185</v>
      </c>
      <c r="F106" s="132">
        <f t="shared" si="9"/>
        <v>292</v>
      </c>
      <c r="G106" s="153">
        <f t="shared" si="10"/>
        <v>1.2594349795126192E-2</v>
      </c>
      <c r="R106" s="154"/>
      <c r="S106" s="154"/>
      <c r="T106" s="154"/>
      <c r="U106" s="154"/>
      <c r="V106" s="176"/>
      <c r="W106" s="154"/>
      <c r="X106" s="154"/>
      <c r="Y106" s="154"/>
      <c r="Z106" s="154"/>
      <c r="AI106" s="124"/>
      <c r="AJ106" s="149"/>
      <c r="AK106" s="149"/>
      <c r="AL106" s="150"/>
      <c r="AM106" s="150"/>
      <c r="AN106" s="150"/>
      <c r="AO106" s="150"/>
      <c r="AP106" s="150"/>
      <c r="AQ106" s="150"/>
      <c r="AR106" s="150"/>
      <c r="AS106" s="150"/>
      <c r="AT106" s="150"/>
    </row>
    <row r="107" spans="1:46" x14ac:dyDescent="0.2">
      <c r="A107" s="130">
        <v>17</v>
      </c>
      <c r="B107" s="130" t="s">
        <v>17</v>
      </c>
      <c r="C107" s="244">
        <v>31046</v>
      </c>
      <c r="D107" s="130">
        <v>17</v>
      </c>
      <c r="E107" s="244">
        <v>30375</v>
      </c>
      <c r="F107" s="132">
        <f t="shared" si="9"/>
        <v>671</v>
      </c>
      <c r="G107" s="153">
        <f t="shared" si="10"/>
        <v>2.2090534979423815E-2</v>
      </c>
      <c r="R107" s="154"/>
      <c r="S107" s="154"/>
      <c r="T107" s="154"/>
      <c r="U107" s="154"/>
      <c r="V107" s="176"/>
      <c r="W107" s="154"/>
      <c r="X107" s="154"/>
      <c r="Y107" s="154"/>
      <c r="Z107" s="154"/>
      <c r="AI107" s="124"/>
      <c r="AJ107" s="149"/>
      <c r="AK107" s="149"/>
      <c r="AL107" s="150"/>
      <c r="AM107" s="150"/>
      <c r="AN107" s="150"/>
      <c r="AO107" s="150"/>
      <c r="AP107" s="150"/>
      <c r="AQ107" s="150"/>
      <c r="AR107" s="150"/>
      <c r="AS107" s="150"/>
      <c r="AT107" s="150"/>
    </row>
    <row r="108" spans="1:46" x14ac:dyDescent="0.2">
      <c r="A108" s="130">
        <v>18</v>
      </c>
      <c r="B108" s="130" t="s">
        <v>18</v>
      </c>
      <c r="C108" s="244">
        <v>791940</v>
      </c>
      <c r="D108" s="130">
        <v>18</v>
      </c>
      <c r="E108" s="244">
        <v>759787</v>
      </c>
      <c r="F108" s="132">
        <f t="shared" si="9"/>
        <v>32153</v>
      </c>
      <c r="G108" s="153">
        <f t="shared" si="10"/>
        <v>4.2318439246788797E-2</v>
      </c>
      <c r="R108" s="154"/>
      <c r="S108" s="154"/>
      <c r="T108" s="154"/>
      <c r="U108" s="154"/>
      <c r="V108" s="176"/>
      <c r="W108" s="154"/>
      <c r="X108" s="154"/>
      <c r="Y108" s="154"/>
      <c r="Z108" s="154"/>
      <c r="AI108" s="124"/>
      <c r="AJ108" s="149"/>
      <c r="AK108" s="149"/>
      <c r="AL108" s="150"/>
      <c r="AM108" s="150"/>
      <c r="AN108" s="150"/>
      <c r="AO108" s="150"/>
      <c r="AP108" s="150"/>
      <c r="AQ108" s="150"/>
      <c r="AR108" s="150"/>
      <c r="AS108" s="150"/>
      <c r="AT108" s="150"/>
    </row>
    <row r="109" spans="1:46" x14ac:dyDescent="0.2">
      <c r="A109" s="130">
        <v>19</v>
      </c>
      <c r="B109" s="130" t="s">
        <v>19</v>
      </c>
      <c r="C109" s="244">
        <v>4233821</v>
      </c>
      <c r="D109" s="130">
        <v>19</v>
      </c>
      <c r="E109" s="244">
        <v>4232036</v>
      </c>
      <c r="F109" s="132">
        <f t="shared" si="9"/>
        <v>1785</v>
      </c>
      <c r="G109" s="153">
        <f t="shared" si="10"/>
        <v>4.2178280146965008E-4</v>
      </c>
      <c r="R109" s="154"/>
      <c r="S109" s="154"/>
      <c r="T109" s="154"/>
      <c r="U109" s="154"/>
      <c r="V109" s="176"/>
      <c r="W109" s="154"/>
      <c r="X109" s="154"/>
      <c r="Y109" s="154"/>
      <c r="Z109" s="154"/>
      <c r="AI109" s="124"/>
      <c r="AJ109" s="149"/>
      <c r="AK109" s="149"/>
      <c r="AL109" s="150"/>
      <c r="AM109" s="150"/>
      <c r="AN109" s="150"/>
      <c r="AO109" s="150"/>
      <c r="AP109" s="150"/>
      <c r="AQ109" s="150"/>
      <c r="AR109" s="150"/>
      <c r="AS109" s="150"/>
      <c r="AT109" s="150"/>
    </row>
    <row r="110" spans="1:46" x14ac:dyDescent="0.2">
      <c r="A110" s="130">
        <v>20</v>
      </c>
      <c r="B110" s="130" t="s">
        <v>20</v>
      </c>
      <c r="C110" s="244">
        <v>421151</v>
      </c>
      <c r="D110" s="130">
        <v>20</v>
      </c>
      <c r="E110" s="244">
        <v>419356</v>
      </c>
      <c r="F110" s="132">
        <f t="shared" si="9"/>
        <v>1795</v>
      </c>
      <c r="G110" s="153">
        <f t="shared" si="10"/>
        <v>4.2803727620446264E-3</v>
      </c>
      <c r="R110" s="154"/>
      <c r="S110" s="154"/>
      <c r="T110" s="154"/>
      <c r="U110" s="154"/>
      <c r="V110" s="176"/>
      <c r="W110" s="154"/>
      <c r="X110" s="154"/>
      <c r="Y110" s="154"/>
      <c r="Z110" s="154"/>
      <c r="AI110" s="124"/>
      <c r="AJ110" s="149"/>
      <c r="AK110" s="149"/>
      <c r="AL110" s="150"/>
      <c r="AM110" s="150"/>
      <c r="AN110" s="150"/>
      <c r="AO110" s="150"/>
      <c r="AP110" s="150"/>
      <c r="AQ110" s="150"/>
      <c r="AR110" s="150"/>
      <c r="AS110" s="150"/>
      <c r="AT110" s="150"/>
    </row>
    <row r="111" spans="1:46" x14ac:dyDescent="0.2">
      <c r="A111" s="130">
        <v>21</v>
      </c>
      <c r="B111" s="130" t="s">
        <v>21</v>
      </c>
      <c r="C111" s="244">
        <v>3520819</v>
      </c>
      <c r="D111" s="130">
        <v>21</v>
      </c>
      <c r="E111" s="244">
        <v>3476592</v>
      </c>
      <c r="F111" s="132">
        <f t="shared" si="9"/>
        <v>44227</v>
      </c>
      <c r="G111" s="153">
        <f t="shared" si="10"/>
        <v>1.2721366211508212E-2</v>
      </c>
      <c r="R111" s="154"/>
      <c r="S111" s="154"/>
      <c r="T111" s="154"/>
      <c r="U111" s="154"/>
      <c r="V111" s="176"/>
      <c r="W111" s="154"/>
      <c r="X111" s="154"/>
      <c r="Y111" s="154"/>
      <c r="Z111" s="154"/>
      <c r="AI111" s="124"/>
      <c r="AJ111" s="149"/>
      <c r="AK111" s="149"/>
      <c r="AL111" s="150"/>
      <c r="AM111" s="150"/>
      <c r="AN111" s="150"/>
      <c r="AO111" s="150"/>
      <c r="AP111" s="150"/>
      <c r="AQ111" s="150"/>
      <c r="AR111" s="150"/>
      <c r="AS111" s="150"/>
      <c r="AT111" s="150"/>
    </row>
    <row r="112" spans="1:46" x14ac:dyDescent="0.2">
      <c r="A112" s="130">
        <v>22</v>
      </c>
      <c r="B112" s="130" t="s">
        <v>22</v>
      </c>
      <c r="C112" s="244">
        <v>26818</v>
      </c>
      <c r="D112" s="130">
        <v>22</v>
      </c>
      <c r="E112" s="244">
        <v>26190</v>
      </c>
      <c r="F112" s="132">
        <f t="shared" si="9"/>
        <v>628</v>
      </c>
      <c r="G112" s="153">
        <f t="shared" si="10"/>
        <v>2.3978617793050772E-2</v>
      </c>
      <c r="R112" s="154"/>
      <c r="S112" s="154"/>
      <c r="T112" s="154"/>
      <c r="U112" s="154"/>
      <c r="V112" s="176"/>
      <c r="W112" s="154"/>
      <c r="X112" s="154"/>
      <c r="Y112" s="154"/>
      <c r="Z112" s="154"/>
      <c r="AI112" s="124"/>
      <c r="AJ112" s="149"/>
      <c r="AK112" s="149"/>
      <c r="AL112" s="150"/>
      <c r="AM112" s="150"/>
      <c r="AN112" s="150"/>
      <c r="AO112" s="150"/>
      <c r="AP112" s="150"/>
      <c r="AQ112" s="150"/>
      <c r="AR112" s="150"/>
      <c r="AS112" s="150"/>
      <c r="AT112" s="150"/>
    </row>
    <row r="113" spans="1:46" x14ac:dyDescent="0.2">
      <c r="A113" s="130">
        <v>23</v>
      </c>
      <c r="B113" s="130" t="s">
        <v>23</v>
      </c>
      <c r="C113" s="244">
        <v>1520152</v>
      </c>
      <c r="D113" s="130">
        <v>23</v>
      </c>
      <c r="E113" s="244">
        <v>1505898</v>
      </c>
      <c r="F113" s="132">
        <f t="shared" si="9"/>
        <v>14254</v>
      </c>
      <c r="G113" s="153">
        <f t="shared" si="10"/>
        <v>9.4654485230738494E-3</v>
      </c>
      <c r="R113" s="154"/>
      <c r="S113" s="154"/>
      <c r="T113" s="154"/>
      <c r="U113" s="154"/>
      <c r="V113" s="176"/>
      <c r="W113" s="154"/>
      <c r="X113" s="154"/>
      <c r="Y113" s="154"/>
      <c r="Z113" s="154"/>
      <c r="AI113" s="124"/>
      <c r="AJ113" s="149"/>
      <c r="AK113" s="149"/>
      <c r="AL113" s="150"/>
      <c r="AM113" s="150"/>
      <c r="AN113" s="150"/>
      <c r="AO113" s="150"/>
      <c r="AP113" s="150"/>
      <c r="AQ113" s="150"/>
      <c r="AR113" s="150"/>
      <c r="AS113" s="150"/>
      <c r="AT113" s="150"/>
    </row>
    <row r="114" spans="1:46" x14ac:dyDescent="0.2">
      <c r="A114" s="130">
        <v>24</v>
      </c>
      <c r="B114" s="130" t="s">
        <v>322</v>
      </c>
      <c r="C114" s="245">
        <v>269584</v>
      </c>
      <c r="D114" s="130">
        <v>24</v>
      </c>
      <c r="E114" s="245">
        <v>266817</v>
      </c>
      <c r="F114" s="132">
        <f t="shared" si="9"/>
        <v>2767</v>
      </c>
      <c r="G114" s="153">
        <f t="shared" si="10"/>
        <v>1.0370403684922591E-2</v>
      </c>
      <c r="R114" s="154"/>
      <c r="S114" s="154"/>
      <c r="T114" s="154"/>
      <c r="U114" s="154"/>
      <c r="V114" s="176"/>
      <c r="W114" s="154"/>
      <c r="X114" s="154"/>
      <c r="Y114" s="154"/>
      <c r="Z114" s="154"/>
      <c r="AI114" s="124"/>
      <c r="AJ114" s="149"/>
      <c r="AK114" s="149"/>
      <c r="AL114" s="150"/>
      <c r="AM114" s="150"/>
      <c r="AN114" s="150"/>
      <c r="AO114" s="150"/>
      <c r="AP114" s="150"/>
      <c r="AQ114" s="150"/>
      <c r="AR114" s="150"/>
      <c r="AS114" s="150"/>
      <c r="AT114" s="150"/>
    </row>
    <row r="115" spans="1:46" x14ac:dyDescent="0.2">
      <c r="A115" s="130">
        <v>25</v>
      </c>
      <c r="B115" s="130" t="s">
        <v>25</v>
      </c>
      <c r="C115" s="244">
        <v>85002</v>
      </c>
      <c r="D115" s="130">
        <v>25</v>
      </c>
      <c r="E115" s="244">
        <v>83650</v>
      </c>
      <c r="F115" s="132">
        <f t="shared" si="9"/>
        <v>1352</v>
      </c>
      <c r="G115" s="153">
        <f t="shared" si="10"/>
        <v>1.6162582187686736E-2</v>
      </c>
      <c r="R115" s="154"/>
      <c r="S115" s="154"/>
      <c r="T115" s="154"/>
      <c r="U115" s="154"/>
      <c r="V115" s="176"/>
      <c r="W115" s="154"/>
      <c r="X115" s="154"/>
      <c r="Y115" s="154"/>
      <c r="Z115" s="154"/>
      <c r="AI115" s="124"/>
      <c r="AJ115" s="149"/>
      <c r="AK115" s="149"/>
      <c r="AL115" s="150"/>
      <c r="AM115" s="150"/>
      <c r="AN115" s="150"/>
      <c r="AO115" s="150"/>
      <c r="AP115" s="150"/>
      <c r="AQ115" s="150"/>
      <c r="AR115" s="150"/>
      <c r="AS115" s="150"/>
      <c r="AT115" s="150"/>
    </row>
    <row r="116" spans="1:46" x14ac:dyDescent="0.2">
      <c r="A116" s="130">
        <v>26</v>
      </c>
      <c r="B116" s="130" t="s">
        <v>150</v>
      </c>
      <c r="C116" s="244">
        <v>314912</v>
      </c>
      <c r="D116" s="130">
        <v>26</v>
      </c>
      <c r="E116" s="244">
        <v>309841</v>
      </c>
      <c r="F116" s="132">
        <f t="shared" si="9"/>
        <v>5071</v>
      </c>
      <c r="G116" s="153">
        <f t="shared" si="10"/>
        <v>1.6366458925707095E-2</v>
      </c>
      <c r="R116" s="154"/>
      <c r="S116" s="154"/>
      <c r="T116" s="154"/>
      <c r="U116" s="154"/>
      <c r="V116" s="176"/>
      <c r="W116" s="154"/>
      <c r="X116" s="154"/>
      <c r="Y116" s="154"/>
      <c r="Z116" s="154"/>
      <c r="AI116" s="124"/>
      <c r="AJ116" s="149"/>
      <c r="AK116" s="149"/>
      <c r="AL116" s="150"/>
      <c r="AM116" s="150"/>
      <c r="AN116" s="150"/>
      <c r="AO116" s="150"/>
      <c r="AP116" s="150"/>
      <c r="AQ116" s="150"/>
      <c r="AR116" s="150"/>
      <c r="AS116" s="150"/>
      <c r="AT116" s="150"/>
    </row>
    <row r="117" spans="1:46" x14ac:dyDescent="0.2">
      <c r="A117" s="130">
        <v>27</v>
      </c>
      <c r="B117" s="130" t="s">
        <v>27</v>
      </c>
      <c r="C117" s="244">
        <v>208714</v>
      </c>
      <c r="D117" s="130">
        <v>27</v>
      </c>
      <c r="E117" s="244">
        <v>205229</v>
      </c>
      <c r="F117" s="132">
        <f t="shared" si="9"/>
        <v>3485</v>
      </c>
      <c r="G117" s="153">
        <f t="shared" si="10"/>
        <v>1.6981030945918851E-2</v>
      </c>
      <c r="R117" s="154"/>
      <c r="S117" s="154"/>
      <c r="T117" s="154"/>
      <c r="U117" s="154"/>
      <c r="V117" s="176"/>
      <c r="W117" s="154"/>
      <c r="X117" s="154"/>
      <c r="Y117" s="154"/>
      <c r="Z117" s="154"/>
      <c r="AI117" s="124"/>
      <c r="AJ117" s="149"/>
      <c r="AK117" s="149"/>
      <c r="AL117" s="150"/>
      <c r="AM117" s="150"/>
      <c r="AN117" s="150"/>
      <c r="AO117" s="150"/>
      <c r="AP117" s="150"/>
      <c r="AQ117" s="150"/>
      <c r="AR117" s="150"/>
      <c r="AS117" s="150"/>
      <c r="AT117" s="150"/>
    </row>
    <row r="118" spans="1:46" x14ac:dyDescent="0.2">
      <c r="A118" s="130">
        <v>28</v>
      </c>
      <c r="B118" s="130" t="s">
        <v>28</v>
      </c>
      <c r="C118" s="244">
        <v>61033</v>
      </c>
      <c r="D118" s="130">
        <v>28</v>
      </c>
      <c r="E118" s="244">
        <v>59836</v>
      </c>
      <c r="F118" s="132">
        <f t="shared" si="9"/>
        <v>1197</v>
      </c>
      <c r="G118" s="153">
        <f t="shared" si="10"/>
        <v>2.0004679457182872E-2</v>
      </c>
      <c r="R118" s="154"/>
      <c r="S118" s="154"/>
      <c r="T118" s="154"/>
      <c r="U118" s="154"/>
      <c r="V118" s="176"/>
      <c r="W118" s="154"/>
      <c r="X118" s="154"/>
      <c r="Y118" s="154"/>
      <c r="Z118" s="154"/>
      <c r="AI118" s="124"/>
      <c r="AJ118" s="149"/>
      <c r="AK118" s="149"/>
      <c r="AL118" s="150"/>
      <c r="AM118" s="150"/>
      <c r="AN118" s="150"/>
      <c r="AO118" s="150"/>
      <c r="AP118" s="150"/>
      <c r="AQ118" s="150"/>
      <c r="AR118" s="150"/>
      <c r="AS118" s="150"/>
      <c r="AT118" s="150"/>
    </row>
    <row r="119" spans="1:46" x14ac:dyDescent="0.2">
      <c r="A119" s="130">
        <v>29</v>
      </c>
      <c r="B119" s="130" t="s">
        <v>29</v>
      </c>
      <c r="C119" s="244">
        <v>2332612</v>
      </c>
      <c r="D119" s="130">
        <v>29</v>
      </c>
      <c r="E119" s="244">
        <v>2295263</v>
      </c>
      <c r="F119" s="132">
        <f t="shared" si="9"/>
        <v>37349</v>
      </c>
      <c r="G119" s="153">
        <f t="shared" si="10"/>
        <v>1.6272209328517029E-2</v>
      </c>
      <c r="R119" s="154"/>
      <c r="S119" s="154"/>
      <c r="T119" s="154"/>
      <c r="U119" s="154"/>
      <c r="V119" s="176"/>
      <c r="W119" s="154"/>
      <c r="X119" s="154"/>
      <c r="Y119" s="154"/>
      <c r="Z119" s="154"/>
      <c r="AI119" s="124"/>
      <c r="AJ119" s="149"/>
      <c r="AK119" s="149"/>
      <c r="AL119" s="150"/>
      <c r="AM119" s="150"/>
      <c r="AN119" s="150"/>
      <c r="AO119" s="150"/>
      <c r="AP119" s="150"/>
      <c r="AQ119" s="150"/>
      <c r="AR119" s="150"/>
      <c r="AS119" s="150"/>
      <c r="AT119" s="150"/>
    </row>
    <row r="120" spans="1:46" x14ac:dyDescent="0.2">
      <c r="A120" s="130">
        <v>30</v>
      </c>
      <c r="B120" s="130" t="s">
        <v>30</v>
      </c>
      <c r="C120" s="244">
        <v>128837</v>
      </c>
      <c r="D120" s="130">
        <v>30</v>
      </c>
      <c r="E120" s="244">
        <v>127415</v>
      </c>
      <c r="F120" s="132">
        <f t="shared" si="9"/>
        <v>1422</v>
      </c>
      <c r="G120" s="153">
        <f t="shared" si="10"/>
        <v>1.1160381430757704E-2</v>
      </c>
      <c r="R120" s="154"/>
      <c r="S120" s="154"/>
      <c r="T120" s="154"/>
      <c r="U120" s="154"/>
      <c r="X120" s="154"/>
      <c r="AI120" s="124"/>
      <c r="AJ120" s="149"/>
      <c r="AK120" s="149"/>
      <c r="AL120" s="150"/>
      <c r="AM120" s="150"/>
      <c r="AN120" s="150"/>
      <c r="AO120" s="150"/>
      <c r="AP120" s="150"/>
      <c r="AQ120" s="150"/>
      <c r="AR120" s="150"/>
      <c r="AS120" s="150"/>
      <c r="AT120" s="150"/>
    </row>
    <row r="121" spans="1:46" x14ac:dyDescent="0.2">
      <c r="A121" s="130">
        <v>31</v>
      </c>
      <c r="B121" s="130" t="s">
        <v>31</v>
      </c>
      <c r="C121" s="244">
        <v>383187</v>
      </c>
      <c r="D121" s="130">
        <v>31</v>
      </c>
      <c r="E121" s="244">
        <v>378487</v>
      </c>
      <c r="F121" s="132">
        <f t="shared" si="9"/>
        <v>4700</v>
      </c>
      <c r="G121" s="153">
        <f t="shared" si="10"/>
        <v>1.2417863757539838E-2</v>
      </c>
      <c r="R121" s="154"/>
      <c r="S121" s="154"/>
      <c r="T121" s="154"/>
      <c r="U121" s="154"/>
      <c r="V121" s="176"/>
      <c r="W121" s="154"/>
      <c r="X121" s="154"/>
      <c r="Y121" s="154"/>
      <c r="Z121" s="154"/>
      <c r="AI121" s="124"/>
      <c r="AJ121" s="149"/>
      <c r="AK121" s="149"/>
      <c r="AL121" s="150"/>
      <c r="AM121" s="150"/>
      <c r="AN121" s="150"/>
      <c r="AO121" s="150"/>
      <c r="AP121" s="150"/>
      <c r="AQ121" s="150"/>
      <c r="AR121" s="150"/>
      <c r="AS121" s="150"/>
      <c r="AT121" s="150"/>
    </row>
    <row r="122" spans="1:46" x14ac:dyDescent="0.2">
      <c r="A122" s="130">
        <v>32</v>
      </c>
      <c r="B122" s="130" t="s">
        <v>32</v>
      </c>
      <c r="C122" s="244">
        <v>33730</v>
      </c>
      <c r="D122" s="130">
        <v>32</v>
      </c>
      <c r="E122" s="244">
        <v>33187</v>
      </c>
      <c r="F122" s="132">
        <f t="shared" si="9"/>
        <v>543</v>
      </c>
      <c r="G122" s="153">
        <f t="shared" si="10"/>
        <v>1.6361828426793679E-2</v>
      </c>
      <c r="V122" s="176"/>
      <c r="W122" s="154"/>
      <c r="X122" s="154"/>
      <c r="Y122" s="154"/>
      <c r="Z122" s="154"/>
      <c r="AI122" s="124"/>
      <c r="AJ122" s="149"/>
      <c r="AK122" s="149"/>
      <c r="AL122" s="150"/>
      <c r="AM122" s="150"/>
      <c r="AN122" s="150"/>
      <c r="AO122" s="150"/>
      <c r="AP122" s="150"/>
      <c r="AQ122" s="150"/>
      <c r="AR122" s="150"/>
      <c r="AS122" s="150"/>
      <c r="AT122" s="150"/>
    </row>
    <row r="123" spans="1:46" x14ac:dyDescent="0.2">
      <c r="A123" s="130">
        <v>33</v>
      </c>
      <c r="B123" s="130" t="s">
        <v>33</v>
      </c>
      <c r="C123" s="244">
        <v>8576</v>
      </c>
      <c r="D123" s="130">
        <v>33</v>
      </c>
      <c r="E123" s="244">
        <v>8443</v>
      </c>
      <c r="F123" s="132">
        <f t="shared" ref="F123:F154" si="11">+C123-E123</f>
        <v>133</v>
      </c>
      <c r="G123" s="153">
        <f t="shared" ref="G123:G154" si="12">C123/E123-1</f>
        <v>1.5752694539855394E-2</v>
      </c>
      <c r="R123" s="154"/>
      <c r="S123" s="154"/>
      <c r="T123" s="154"/>
      <c r="U123" s="154"/>
      <c r="V123" s="176"/>
      <c r="W123" s="154"/>
      <c r="X123" s="154"/>
      <c r="Y123" s="154"/>
      <c r="Z123" s="154"/>
      <c r="AI123" s="124"/>
      <c r="AJ123" s="149"/>
      <c r="AK123" s="149"/>
      <c r="AL123" s="150"/>
      <c r="AM123" s="150"/>
      <c r="AN123" s="150"/>
      <c r="AO123" s="150"/>
      <c r="AP123" s="150"/>
      <c r="AQ123" s="150"/>
      <c r="AR123" s="150"/>
      <c r="AS123" s="150"/>
      <c r="AT123" s="150"/>
    </row>
    <row r="124" spans="1:46" x14ac:dyDescent="0.2">
      <c r="A124" s="130">
        <v>34</v>
      </c>
      <c r="B124" s="130" t="s">
        <v>34</v>
      </c>
      <c r="C124" s="244">
        <v>1283047</v>
      </c>
      <c r="D124" s="130">
        <v>34</v>
      </c>
      <c r="E124" s="244">
        <v>1272470</v>
      </c>
      <c r="F124" s="132">
        <f t="shared" si="11"/>
        <v>10577</v>
      </c>
      <c r="G124" s="153">
        <f t="shared" si="12"/>
        <v>8.312180247864287E-3</v>
      </c>
      <c r="R124" s="154"/>
      <c r="S124" s="154"/>
      <c r="T124" s="154"/>
      <c r="U124" s="154"/>
      <c r="V124" s="176"/>
      <c r="W124" s="154"/>
      <c r="X124" s="154"/>
      <c r="Y124" s="154"/>
      <c r="Z124" s="154"/>
      <c r="AI124" s="124"/>
      <c r="AJ124" s="149"/>
      <c r="AK124" s="149"/>
      <c r="AL124" s="150"/>
      <c r="AM124" s="150"/>
      <c r="AN124" s="150"/>
      <c r="AO124" s="150"/>
      <c r="AP124" s="150"/>
      <c r="AQ124" s="150"/>
      <c r="AR124" s="150"/>
      <c r="AS124" s="150"/>
      <c r="AT124" s="150"/>
    </row>
    <row r="125" spans="1:46" x14ac:dyDescent="0.2">
      <c r="A125" s="130">
        <v>35</v>
      </c>
      <c r="B125" s="130" t="s">
        <v>35</v>
      </c>
      <c r="C125" s="244">
        <v>134146</v>
      </c>
      <c r="D125" s="130">
        <v>35</v>
      </c>
      <c r="E125" s="244">
        <v>130777</v>
      </c>
      <c r="F125" s="132">
        <f t="shared" si="11"/>
        <v>3369</v>
      </c>
      <c r="G125" s="153">
        <f t="shared" si="12"/>
        <v>2.5761410645602778E-2</v>
      </c>
      <c r="R125" s="154"/>
      <c r="S125" s="154"/>
      <c r="T125" s="154"/>
      <c r="U125" s="154"/>
      <c r="V125" s="176"/>
      <c r="W125" s="154"/>
      <c r="X125" s="154"/>
      <c r="Y125" s="154"/>
      <c r="Z125" s="154"/>
      <c r="AI125" s="124"/>
      <c r="AJ125" s="149"/>
      <c r="AK125" s="149"/>
      <c r="AL125" s="150"/>
      <c r="AM125" s="150"/>
      <c r="AN125" s="150"/>
      <c r="AO125" s="150"/>
      <c r="AP125" s="150"/>
      <c r="AQ125" s="150"/>
      <c r="AR125" s="150"/>
      <c r="AS125" s="150"/>
      <c r="AT125" s="150"/>
    </row>
    <row r="126" spans="1:46" x14ac:dyDescent="0.2">
      <c r="A126" s="130">
        <v>36</v>
      </c>
      <c r="B126" s="130" t="s">
        <v>36</v>
      </c>
      <c r="C126" s="244">
        <v>767594</v>
      </c>
      <c r="D126" s="130">
        <v>36</v>
      </c>
      <c r="E126" s="244">
        <v>755595</v>
      </c>
      <c r="F126" s="132">
        <f t="shared" si="11"/>
        <v>11999</v>
      </c>
      <c r="G126" s="153">
        <f t="shared" si="12"/>
        <v>1.5880200371892306E-2</v>
      </c>
      <c r="R126" s="154"/>
      <c r="S126" s="154"/>
      <c r="T126" s="154"/>
      <c r="U126" s="154"/>
      <c r="V126" s="176"/>
      <c r="W126" s="154"/>
      <c r="X126" s="154"/>
      <c r="Y126" s="154"/>
      <c r="Z126" s="154"/>
      <c r="AI126" s="124"/>
      <c r="AJ126" s="149"/>
      <c r="AK126" s="149"/>
      <c r="AL126" s="150"/>
      <c r="AM126" s="150"/>
      <c r="AN126" s="150"/>
      <c r="AO126" s="150"/>
      <c r="AP126" s="150"/>
      <c r="AQ126" s="150"/>
      <c r="AR126" s="150"/>
      <c r="AS126" s="150"/>
      <c r="AT126" s="150"/>
    </row>
    <row r="127" spans="1:46" x14ac:dyDescent="0.2">
      <c r="A127" s="130">
        <v>37</v>
      </c>
      <c r="B127" s="130" t="s">
        <v>37</v>
      </c>
      <c r="C127" s="244">
        <v>362792</v>
      </c>
      <c r="D127" s="130">
        <v>37</v>
      </c>
      <c r="E127" s="244">
        <v>355879</v>
      </c>
      <c r="F127" s="132">
        <f t="shared" si="11"/>
        <v>6913</v>
      </c>
      <c r="G127" s="153">
        <f t="shared" si="12"/>
        <v>1.9425141691417513E-2</v>
      </c>
      <c r="R127" s="154"/>
      <c r="S127" s="154"/>
      <c r="T127" s="154"/>
      <c r="U127" s="154"/>
      <c r="V127" s="176"/>
      <c r="W127" s="154"/>
      <c r="X127" s="154"/>
      <c r="Y127" s="154"/>
      <c r="Z127" s="154"/>
      <c r="AI127" s="124"/>
      <c r="AJ127" s="149"/>
      <c r="AK127" s="149"/>
      <c r="AL127" s="150"/>
      <c r="AM127" s="150"/>
      <c r="AN127" s="150"/>
      <c r="AO127" s="150"/>
      <c r="AP127" s="150"/>
      <c r="AQ127" s="150"/>
      <c r="AR127" s="150"/>
      <c r="AS127" s="150"/>
      <c r="AT127" s="150"/>
    </row>
    <row r="128" spans="1:46" x14ac:dyDescent="0.2">
      <c r="A128" s="130">
        <v>38</v>
      </c>
      <c r="B128" s="130" t="s">
        <v>38</v>
      </c>
      <c r="C128" s="244">
        <v>294307</v>
      </c>
      <c r="D128" s="130">
        <v>38</v>
      </c>
      <c r="E128" s="244">
        <v>291762</v>
      </c>
      <c r="F128" s="132">
        <f t="shared" si="11"/>
        <v>2545</v>
      </c>
      <c r="G128" s="153">
        <f t="shared" si="12"/>
        <v>8.7228631555857916E-3</v>
      </c>
      <c r="R128" s="154"/>
      <c r="S128" s="154"/>
      <c r="T128" s="154"/>
      <c r="U128" s="154"/>
      <c r="V128" s="176"/>
      <c r="W128" s="154"/>
      <c r="X128" s="154"/>
      <c r="Y128" s="154"/>
      <c r="Z128" s="154"/>
      <c r="AI128" s="124"/>
      <c r="AJ128" s="149"/>
      <c r="AK128" s="149"/>
      <c r="AL128" s="150"/>
      <c r="AM128" s="150"/>
      <c r="AN128" s="150"/>
      <c r="AO128" s="150"/>
      <c r="AP128" s="150"/>
      <c r="AQ128" s="150"/>
      <c r="AR128" s="150"/>
      <c r="AS128" s="150"/>
      <c r="AT128" s="150"/>
    </row>
    <row r="129" spans="1:46" x14ac:dyDescent="0.2">
      <c r="A129" s="130">
        <v>39</v>
      </c>
      <c r="B129" s="130" t="s">
        <v>39</v>
      </c>
      <c r="C129" s="244">
        <v>390530</v>
      </c>
      <c r="D129" s="130">
        <v>39</v>
      </c>
      <c r="E129" s="244">
        <v>389221</v>
      </c>
      <c r="F129" s="132">
        <f t="shared" si="11"/>
        <v>1309</v>
      </c>
      <c r="G129" s="153">
        <f t="shared" si="12"/>
        <v>3.3631278887829019E-3</v>
      </c>
      <c r="R129" s="154"/>
      <c r="S129" s="154"/>
      <c r="T129" s="154"/>
      <c r="U129" s="154"/>
      <c r="X129" s="154"/>
      <c r="AI129" s="124"/>
      <c r="AJ129" s="149"/>
      <c r="AK129" s="149"/>
      <c r="AL129" s="150"/>
      <c r="AM129" s="150"/>
      <c r="AN129" s="150"/>
      <c r="AO129" s="150"/>
      <c r="AP129" s="150"/>
      <c r="AQ129" s="150"/>
      <c r="AR129" s="150"/>
      <c r="AS129" s="150"/>
      <c r="AT129" s="150"/>
    </row>
    <row r="130" spans="1:46" x14ac:dyDescent="0.2">
      <c r="A130" s="130">
        <v>40</v>
      </c>
      <c r="B130" s="130" t="s">
        <v>40</v>
      </c>
      <c r="C130" s="244">
        <v>35629</v>
      </c>
      <c r="D130" s="130">
        <v>40</v>
      </c>
      <c r="E130" s="244">
        <v>35030</v>
      </c>
      <c r="F130" s="132">
        <f t="shared" si="11"/>
        <v>599</v>
      </c>
      <c r="G130" s="153">
        <f t="shared" si="12"/>
        <v>1.7099628889523322E-2</v>
      </c>
      <c r="R130" s="154"/>
      <c r="S130" s="154"/>
      <c r="T130" s="154"/>
      <c r="U130" s="154"/>
      <c r="V130" s="176"/>
      <c r="W130" s="154"/>
      <c r="X130" s="154"/>
      <c r="Y130" s="154"/>
      <c r="Z130" s="154"/>
      <c r="AI130" s="124"/>
      <c r="AJ130" s="149"/>
      <c r="AK130" s="149"/>
      <c r="AL130" s="150"/>
      <c r="AM130" s="150"/>
      <c r="AN130" s="150"/>
      <c r="AO130" s="150"/>
      <c r="AP130" s="150"/>
      <c r="AQ130" s="150"/>
      <c r="AR130" s="150"/>
      <c r="AS130" s="150"/>
      <c r="AT130" s="150"/>
    </row>
    <row r="131" spans="1:46" x14ac:dyDescent="0.2">
      <c r="A131" s="130">
        <v>41</v>
      </c>
      <c r="B131" s="130" t="s">
        <v>41</v>
      </c>
      <c r="C131" s="244">
        <v>813095</v>
      </c>
      <c r="D131" s="130">
        <v>41</v>
      </c>
      <c r="E131" s="244">
        <v>801962</v>
      </c>
      <c r="F131" s="132">
        <f t="shared" si="11"/>
        <v>11133</v>
      </c>
      <c r="G131" s="153">
        <f t="shared" si="12"/>
        <v>1.3882203894947542E-2</v>
      </c>
      <c r="V131" s="176"/>
      <c r="W131" s="154"/>
      <c r="X131" s="154"/>
      <c r="Y131" s="154"/>
      <c r="Z131" s="154"/>
      <c r="AI131" s="124"/>
      <c r="AJ131" s="149"/>
      <c r="AK131" s="149"/>
      <c r="AL131" s="150"/>
      <c r="AM131" s="150"/>
      <c r="AN131" s="150"/>
      <c r="AO131" s="150"/>
      <c r="AP131" s="150"/>
      <c r="AQ131" s="150"/>
      <c r="AR131" s="150"/>
      <c r="AS131" s="150"/>
      <c r="AT131" s="150"/>
    </row>
    <row r="132" spans="1:46" x14ac:dyDescent="0.2">
      <c r="A132" s="130">
        <v>42</v>
      </c>
      <c r="B132" s="130" t="s">
        <v>42</v>
      </c>
      <c r="C132" s="244">
        <v>11912</v>
      </c>
      <c r="D132" s="130">
        <v>42</v>
      </c>
      <c r="E132" s="244">
        <v>11592</v>
      </c>
      <c r="F132" s="132">
        <f t="shared" si="11"/>
        <v>320</v>
      </c>
      <c r="G132" s="153">
        <f t="shared" si="12"/>
        <v>2.7605244996549372E-2</v>
      </c>
      <c r="R132" s="154"/>
      <c r="S132" s="154"/>
      <c r="T132" s="154"/>
      <c r="U132" s="154"/>
      <c r="V132" s="176"/>
      <c r="W132" s="154"/>
      <c r="X132" s="154"/>
      <c r="Y132" s="154"/>
      <c r="Z132" s="154"/>
      <c r="AI132" s="124"/>
      <c r="AJ132" s="149"/>
      <c r="AK132" s="149"/>
      <c r="AL132" s="150"/>
      <c r="AM132" s="150"/>
      <c r="AN132" s="150"/>
      <c r="AO132" s="150"/>
      <c r="AP132" s="150"/>
      <c r="AQ132" s="150"/>
      <c r="AR132" s="150"/>
      <c r="AS132" s="150"/>
      <c r="AT132" s="150"/>
    </row>
    <row r="133" spans="1:46" x14ac:dyDescent="0.2">
      <c r="A133" s="130">
        <v>43</v>
      </c>
      <c r="B133" s="130" t="s">
        <v>149</v>
      </c>
      <c r="C133" s="244">
        <v>19285</v>
      </c>
      <c r="D133" s="130">
        <v>43</v>
      </c>
      <c r="E133" s="244">
        <v>18813</v>
      </c>
      <c r="F133" s="132">
        <f t="shared" si="11"/>
        <v>472</v>
      </c>
      <c r="G133" s="153">
        <f t="shared" si="12"/>
        <v>2.5089034178493508E-2</v>
      </c>
      <c r="R133" s="154"/>
      <c r="S133" s="154"/>
      <c r="T133" s="154"/>
      <c r="U133" s="154"/>
      <c r="V133" s="176"/>
      <c r="W133" s="154"/>
      <c r="X133" s="154"/>
      <c r="Y133" s="154"/>
      <c r="Z133" s="154"/>
      <c r="AI133" s="124"/>
      <c r="AJ133" s="149"/>
      <c r="AK133" s="149"/>
      <c r="AL133" s="150"/>
      <c r="AM133" s="150"/>
      <c r="AN133" s="150"/>
      <c r="AO133" s="150"/>
      <c r="AP133" s="150"/>
      <c r="AQ133" s="150"/>
      <c r="AR133" s="150"/>
      <c r="AS133" s="150"/>
      <c r="AT133" s="150"/>
    </row>
    <row r="134" spans="1:46" x14ac:dyDescent="0.2">
      <c r="A134" s="130">
        <v>44</v>
      </c>
      <c r="B134" s="130" t="s">
        <v>152</v>
      </c>
      <c r="C134" s="244">
        <v>37410</v>
      </c>
      <c r="D134" s="130">
        <v>44</v>
      </c>
      <c r="E134" s="244">
        <v>36881</v>
      </c>
      <c r="F134" s="132">
        <f t="shared" si="11"/>
        <v>529</v>
      </c>
      <c r="G134" s="153">
        <f t="shared" si="12"/>
        <v>1.4343428865811747E-2</v>
      </c>
      <c r="R134" s="154"/>
      <c r="S134" s="154"/>
      <c r="T134" s="154"/>
      <c r="U134" s="154"/>
      <c r="V134" s="176"/>
      <c r="W134" s="154"/>
      <c r="X134" s="154"/>
      <c r="Y134" s="154"/>
      <c r="Z134" s="154"/>
      <c r="AI134" s="124"/>
      <c r="AJ134" s="149"/>
      <c r="AK134" s="149"/>
      <c r="AL134" s="150"/>
      <c r="AM134" s="150"/>
      <c r="AN134" s="150"/>
      <c r="AO134" s="150"/>
      <c r="AP134" s="150"/>
      <c r="AQ134" s="150"/>
      <c r="AR134" s="150"/>
      <c r="AS134" s="150"/>
      <c r="AT134" s="150"/>
    </row>
    <row r="135" spans="1:46" x14ac:dyDescent="0.2">
      <c r="A135" s="130">
        <v>45</v>
      </c>
      <c r="B135" s="130" t="s">
        <v>43</v>
      </c>
      <c r="C135" s="244">
        <v>14547</v>
      </c>
      <c r="D135" s="130">
        <v>45</v>
      </c>
      <c r="E135" s="244">
        <v>14155</v>
      </c>
      <c r="F135" s="132">
        <f t="shared" si="11"/>
        <v>392</v>
      </c>
      <c r="G135" s="153">
        <f t="shared" si="12"/>
        <v>2.7693394560226015E-2</v>
      </c>
      <c r="R135" s="154"/>
      <c r="S135" s="154"/>
      <c r="T135" s="154"/>
      <c r="U135" s="154"/>
      <c r="X135" s="154"/>
      <c r="AI135" s="124"/>
      <c r="AJ135" s="149"/>
      <c r="AK135" s="149"/>
      <c r="AL135" s="150"/>
      <c r="AM135" s="150"/>
      <c r="AN135" s="150"/>
      <c r="AO135" s="150"/>
      <c r="AP135" s="150"/>
      <c r="AQ135" s="150"/>
      <c r="AR135" s="150"/>
      <c r="AS135" s="150"/>
      <c r="AT135" s="150"/>
    </row>
    <row r="136" spans="1:46" x14ac:dyDescent="0.2">
      <c r="A136" s="130">
        <v>46</v>
      </c>
      <c r="B136" s="130" t="s">
        <v>44</v>
      </c>
      <c r="C136" s="244">
        <v>5151171</v>
      </c>
      <c r="D136" s="130">
        <v>46</v>
      </c>
      <c r="E136" s="244">
        <v>5091430</v>
      </c>
      <c r="F136" s="132">
        <f t="shared" si="11"/>
        <v>59741</v>
      </c>
      <c r="G136" s="153">
        <f t="shared" si="12"/>
        <v>1.1733638683042003E-2</v>
      </c>
      <c r="R136" s="154"/>
      <c r="S136" s="154"/>
      <c r="T136" s="154"/>
      <c r="U136" s="154"/>
      <c r="V136" s="176"/>
      <c r="W136" s="154"/>
      <c r="X136" s="154"/>
      <c r="Y136" s="154"/>
      <c r="Z136" s="154"/>
      <c r="AI136" s="124"/>
      <c r="AJ136" s="149"/>
      <c r="AK136" s="149"/>
      <c r="AL136" s="150"/>
      <c r="AM136" s="150"/>
      <c r="AN136" s="150"/>
      <c r="AO136" s="150"/>
      <c r="AP136" s="150"/>
      <c r="AQ136" s="150"/>
      <c r="AR136" s="150"/>
      <c r="AS136" s="150"/>
      <c r="AT136" s="150"/>
    </row>
    <row r="137" spans="1:46" x14ac:dyDescent="0.2">
      <c r="A137" s="130">
        <v>47</v>
      </c>
      <c r="B137" s="130" t="s">
        <v>45</v>
      </c>
      <c r="C137" s="244">
        <v>482721</v>
      </c>
      <c r="D137" s="130">
        <v>47</v>
      </c>
      <c r="E137" s="244">
        <v>476710</v>
      </c>
      <c r="F137" s="132">
        <f t="shared" si="11"/>
        <v>6011</v>
      </c>
      <c r="G137" s="153">
        <f t="shared" si="12"/>
        <v>1.2609343206561707E-2</v>
      </c>
      <c r="X137" s="154"/>
      <c r="AI137" s="124"/>
      <c r="AJ137" s="149"/>
      <c r="AK137" s="149"/>
      <c r="AL137" s="150"/>
      <c r="AM137" s="150"/>
      <c r="AN137" s="150"/>
      <c r="AO137" s="150"/>
      <c r="AP137" s="150"/>
      <c r="AQ137" s="150"/>
      <c r="AR137" s="150"/>
      <c r="AS137" s="150"/>
      <c r="AT137" s="150"/>
    </row>
    <row r="138" spans="1:46" x14ac:dyDescent="0.2">
      <c r="A138" s="130">
        <v>48</v>
      </c>
      <c r="B138" s="130" t="s">
        <v>46</v>
      </c>
      <c r="C138" s="244">
        <v>22877</v>
      </c>
      <c r="D138" s="130">
        <v>48</v>
      </c>
      <c r="E138" s="244">
        <v>22406</v>
      </c>
      <c r="F138" s="132">
        <f t="shared" si="11"/>
        <v>471</v>
      </c>
      <c r="G138" s="153">
        <f t="shared" si="12"/>
        <v>2.1021155047755036E-2</v>
      </c>
      <c r="R138" s="154"/>
      <c r="S138" s="154"/>
      <c r="T138" s="154"/>
      <c r="U138" s="154"/>
      <c r="X138" s="154"/>
      <c r="AI138" s="124"/>
      <c r="AJ138" s="149"/>
      <c r="AK138" s="149"/>
      <c r="AL138" s="150"/>
      <c r="AM138" s="150"/>
      <c r="AN138" s="150"/>
      <c r="AO138" s="150"/>
      <c r="AP138" s="150"/>
      <c r="AQ138" s="150"/>
      <c r="AR138" s="150"/>
      <c r="AS138" s="150"/>
      <c r="AT138" s="150"/>
    </row>
    <row r="139" spans="1:46" x14ac:dyDescent="0.2">
      <c r="A139" s="130">
        <v>49</v>
      </c>
      <c r="B139" s="130" t="s">
        <v>47</v>
      </c>
      <c r="C139" s="244">
        <v>200780</v>
      </c>
      <c r="D139" s="130">
        <v>49</v>
      </c>
      <c r="E139" s="244">
        <v>196824</v>
      </c>
      <c r="F139" s="132">
        <f t="shared" si="11"/>
        <v>3956</v>
      </c>
      <c r="G139" s="153">
        <f t="shared" si="12"/>
        <v>2.0099174897370231E-2</v>
      </c>
      <c r="V139" s="176"/>
      <c r="W139" s="154"/>
      <c r="X139" s="154"/>
      <c r="Y139" s="154"/>
      <c r="Z139" s="154"/>
      <c r="AI139" s="124"/>
      <c r="AJ139" s="149"/>
      <c r="AK139" s="149"/>
      <c r="AL139" s="150"/>
      <c r="AM139" s="150"/>
      <c r="AN139" s="150"/>
      <c r="AO139" s="150"/>
      <c r="AP139" s="150"/>
      <c r="AQ139" s="150"/>
      <c r="AR139" s="150"/>
      <c r="AS139" s="150"/>
      <c r="AT139" s="150"/>
    </row>
    <row r="140" spans="1:46" x14ac:dyDescent="0.2">
      <c r="A140" s="130">
        <v>50</v>
      </c>
      <c r="B140" s="130" t="s">
        <v>48</v>
      </c>
      <c r="C140" s="244">
        <v>228456</v>
      </c>
      <c r="D140" s="130">
        <v>50</v>
      </c>
      <c r="E140" s="244">
        <v>225237</v>
      </c>
      <c r="F140" s="132">
        <f t="shared" si="11"/>
        <v>3219</v>
      </c>
      <c r="G140" s="153">
        <f t="shared" si="12"/>
        <v>1.4291612834480993E-2</v>
      </c>
      <c r="X140" s="154"/>
      <c r="AI140" s="124"/>
      <c r="AJ140" s="149"/>
      <c r="AK140" s="149"/>
      <c r="AL140" s="150"/>
      <c r="AM140" s="150"/>
      <c r="AN140" s="150"/>
      <c r="AO140" s="150"/>
      <c r="AP140" s="150"/>
      <c r="AQ140" s="150"/>
      <c r="AR140" s="150"/>
      <c r="AS140" s="150"/>
      <c r="AT140" s="150"/>
    </row>
    <row r="141" spans="1:46" x14ac:dyDescent="0.2">
      <c r="A141" s="130">
        <v>51</v>
      </c>
      <c r="B141" s="130" t="s">
        <v>151</v>
      </c>
      <c r="C141" s="244">
        <v>766</v>
      </c>
      <c r="D141" s="130">
        <v>51</v>
      </c>
      <c r="E141" s="244">
        <v>755</v>
      </c>
      <c r="F141" s="132">
        <f t="shared" si="11"/>
        <v>11</v>
      </c>
      <c r="G141" s="153">
        <f t="shared" si="12"/>
        <v>1.4569536423840956E-2</v>
      </c>
      <c r="R141" s="154"/>
      <c r="S141" s="154"/>
      <c r="T141" s="154"/>
      <c r="U141" s="154"/>
      <c r="X141" s="154"/>
      <c r="AI141" s="124"/>
      <c r="AJ141" s="149"/>
      <c r="AK141" s="149"/>
      <c r="AL141" s="150"/>
      <c r="AM141" s="150"/>
      <c r="AN141" s="150"/>
      <c r="AO141" s="150"/>
      <c r="AP141" s="150"/>
      <c r="AQ141" s="150"/>
      <c r="AR141" s="150"/>
      <c r="AS141" s="150"/>
      <c r="AT141" s="150"/>
    </row>
    <row r="142" spans="1:46" x14ac:dyDescent="0.2">
      <c r="A142" s="130">
        <v>52</v>
      </c>
      <c r="B142" s="130" t="s">
        <v>49</v>
      </c>
      <c r="C142" s="244">
        <v>68605</v>
      </c>
      <c r="D142" s="130">
        <v>52</v>
      </c>
      <c r="E142" s="244">
        <v>67930</v>
      </c>
      <c r="F142" s="132">
        <f t="shared" si="11"/>
        <v>675</v>
      </c>
      <c r="G142" s="153">
        <f t="shared" si="12"/>
        <v>9.9366995436478422E-3</v>
      </c>
      <c r="X142" s="154"/>
      <c r="AI142" s="124"/>
      <c r="AJ142" s="149"/>
      <c r="AK142" s="149"/>
      <c r="AL142" s="150"/>
      <c r="AM142" s="150"/>
      <c r="AN142" s="150"/>
      <c r="AO142" s="150"/>
      <c r="AP142" s="150"/>
      <c r="AQ142" s="150"/>
      <c r="AR142" s="150"/>
      <c r="AS142" s="150"/>
      <c r="AT142" s="150"/>
    </row>
    <row r="143" spans="1:46" x14ac:dyDescent="0.2">
      <c r="A143" s="130">
        <v>53</v>
      </c>
      <c r="B143" s="130" t="s">
        <v>50</v>
      </c>
      <c r="C143" s="244">
        <v>23993</v>
      </c>
      <c r="D143" s="130">
        <v>53</v>
      </c>
      <c r="E143" s="244">
        <v>23860</v>
      </c>
      <c r="F143" s="132">
        <f t="shared" si="11"/>
        <v>133</v>
      </c>
      <c r="G143" s="153">
        <f t="shared" si="12"/>
        <v>5.5741827326067916E-3</v>
      </c>
      <c r="V143" s="176"/>
      <c r="W143" s="154"/>
      <c r="X143" s="154"/>
      <c r="Y143" s="154"/>
      <c r="Z143" s="154"/>
      <c r="AI143" s="124"/>
      <c r="AJ143" s="149"/>
      <c r="AK143" s="149"/>
      <c r="AL143" s="150"/>
      <c r="AM143" s="150"/>
      <c r="AN143" s="150"/>
      <c r="AO143" s="150"/>
      <c r="AP143" s="150"/>
      <c r="AQ143" s="150"/>
      <c r="AR143" s="150"/>
      <c r="AS143" s="150"/>
      <c r="AT143" s="150"/>
    </row>
    <row r="144" spans="1:46" x14ac:dyDescent="0.2">
      <c r="A144" s="130">
        <v>54</v>
      </c>
      <c r="B144" s="130" t="s">
        <v>51</v>
      </c>
      <c r="C144" s="244">
        <v>831125</v>
      </c>
      <c r="D144" s="130">
        <v>54</v>
      </c>
      <c r="E144" s="244">
        <v>820690</v>
      </c>
      <c r="F144" s="132">
        <f t="shared" si="11"/>
        <v>10435</v>
      </c>
      <c r="G144" s="153">
        <f t="shared" si="12"/>
        <v>1.2714910623987219E-2</v>
      </c>
      <c r="X144" s="154"/>
      <c r="AI144" s="124"/>
      <c r="AJ144" s="149"/>
      <c r="AK144" s="149"/>
      <c r="AL144" s="150"/>
      <c r="AM144" s="150"/>
      <c r="AN144" s="150"/>
      <c r="AO144" s="150"/>
      <c r="AP144" s="150"/>
      <c r="AQ144" s="150"/>
      <c r="AR144" s="150"/>
      <c r="AS144" s="150"/>
      <c r="AT144" s="150"/>
    </row>
    <row r="145" spans="1:46" x14ac:dyDescent="0.2">
      <c r="A145" s="130">
        <v>55</v>
      </c>
      <c r="B145" s="130" t="s">
        <v>52</v>
      </c>
      <c r="C145" s="244">
        <v>12400</v>
      </c>
      <c r="D145" s="130">
        <v>55</v>
      </c>
      <c r="E145" s="244">
        <v>12182</v>
      </c>
      <c r="F145" s="132">
        <f t="shared" si="11"/>
        <v>218</v>
      </c>
      <c r="G145" s="153">
        <f t="shared" si="12"/>
        <v>1.7895255294697154E-2</v>
      </c>
      <c r="R145" s="154"/>
      <c r="S145" s="154"/>
      <c r="T145" s="154"/>
      <c r="U145" s="154"/>
      <c r="X145" s="154"/>
      <c r="AI145" s="124"/>
      <c r="AJ145" s="149"/>
      <c r="AK145" s="149"/>
      <c r="AL145" s="150"/>
      <c r="AM145" s="150"/>
      <c r="AN145" s="150"/>
      <c r="AO145" s="150"/>
      <c r="AP145" s="150"/>
      <c r="AQ145" s="150"/>
      <c r="AR145" s="150"/>
      <c r="AS145" s="150"/>
      <c r="AT145" s="150"/>
    </row>
    <row r="146" spans="1:46" x14ac:dyDescent="0.2">
      <c r="A146" s="130">
        <v>56</v>
      </c>
      <c r="B146" s="130" t="s">
        <v>53</v>
      </c>
      <c r="C146" s="244">
        <v>371402</v>
      </c>
      <c r="D146" s="130">
        <v>56</v>
      </c>
      <c r="E146" s="244">
        <v>365505</v>
      </c>
      <c r="F146" s="132">
        <f t="shared" si="11"/>
        <v>5897</v>
      </c>
      <c r="G146" s="153">
        <f t="shared" si="12"/>
        <v>1.6133842218300609E-2</v>
      </c>
      <c r="X146" s="154"/>
      <c r="AI146" s="124"/>
      <c r="AJ146" s="149"/>
      <c r="AK146" s="149"/>
      <c r="AL146" s="150"/>
      <c r="AM146" s="150"/>
      <c r="AN146" s="150"/>
      <c r="AO146" s="150"/>
      <c r="AP146" s="150"/>
      <c r="AQ146" s="150"/>
      <c r="AR146" s="150"/>
      <c r="AS146" s="150"/>
      <c r="AT146" s="150"/>
    </row>
    <row r="147" spans="1:46" x14ac:dyDescent="0.2">
      <c r="A147" s="130">
        <v>57</v>
      </c>
      <c r="B147" s="130" t="s">
        <v>323</v>
      </c>
      <c r="C147" s="244">
        <v>26873</v>
      </c>
      <c r="D147" s="130">
        <v>57</v>
      </c>
      <c r="E147" s="244">
        <v>26499</v>
      </c>
      <c r="F147" s="132">
        <f t="shared" si="11"/>
        <v>374</v>
      </c>
      <c r="G147" s="153">
        <f t="shared" si="12"/>
        <v>1.411374014113731E-2</v>
      </c>
      <c r="V147" s="176"/>
      <c r="W147" s="154"/>
      <c r="X147" s="154"/>
      <c r="Y147" s="154"/>
      <c r="Z147" s="154"/>
      <c r="AI147" s="124"/>
      <c r="AJ147" s="149"/>
      <c r="AK147" s="149"/>
      <c r="AL147" s="150"/>
      <c r="AM147" s="150"/>
      <c r="AN147" s="150"/>
      <c r="AO147" s="150"/>
      <c r="AP147" s="150"/>
      <c r="AQ147" s="150"/>
      <c r="AR147" s="150"/>
      <c r="AS147" s="150"/>
      <c r="AT147" s="150"/>
    </row>
    <row r="148" spans="1:46" x14ac:dyDescent="0.2">
      <c r="A148" s="130">
        <v>58</v>
      </c>
      <c r="B148" s="130" t="s">
        <v>324</v>
      </c>
      <c r="C148" s="244">
        <v>9955</v>
      </c>
      <c r="D148" s="130">
        <v>58</v>
      </c>
      <c r="E148" s="244">
        <v>9801</v>
      </c>
      <c r="F148" s="132">
        <f t="shared" si="11"/>
        <v>154</v>
      </c>
      <c r="G148" s="153">
        <f t="shared" si="12"/>
        <v>1.5712682379348974E-2</v>
      </c>
      <c r="V148" s="176"/>
      <c r="W148" s="154"/>
      <c r="X148" s="154"/>
      <c r="Y148" s="154"/>
      <c r="Z148" s="154"/>
      <c r="AI148" s="124"/>
      <c r="AJ148" s="149"/>
      <c r="AK148" s="149"/>
      <c r="AL148" s="150"/>
      <c r="AM148" s="150"/>
      <c r="AN148" s="150"/>
      <c r="AO148" s="150"/>
      <c r="AP148" s="150"/>
      <c r="AQ148" s="150"/>
      <c r="AR148" s="150"/>
      <c r="AS148" s="150"/>
      <c r="AT148" s="150"/>
    </row>
    <row r="149" spans="1:46" x14ac:dyDescent="0.2">
      <c r="A149" s="130">
        <v>59</v>
      </c>
      <c r="B149" s="130" t="s">
        <v>325</v>
      </c>
      <c r="C149" s="244">
        <v>23821</v>
      </c>
      <c r="D149" s="130">
        <v>59</v>
      </c>
      <c r="E149" s="244">
        <v>23508</v>
      </c>
      <c r="F149" s="132">
        <f t="shared" si="11"/>
        <v>313</v>
      </c>
      <c r="G149" s="153">
        <f t="shared" si="12"/>
        <v>1.3314616300833748E-2</v>
      </c>
      <c r="R149" s="154"/>
      <c r="S149" s="154"/>
      <c r="T149" s="154"/>
      <c r="U149" s="154"/>
      <c r="V149" s="176"/>
      <c r="W149" s="154"/>
      <c r="X149" s="154"/>
      <c r="Y149" s="154"/>
      <c r="Z149" s="154"/>
      <c r="AI149" s="124"/>
      <c r="AJ149" s="149"/>
      <c r="AK149" s="149"/>
      <c r="AL149" s="150"/>
      <c r="AM149" s="150"/>
      <c r="AN149" s="150"/>
      <c r="AO149" s="150"/>
      <c r="AP149" s="150"/>
      <c r="AQ149" s="150"/>
      <c r="AR149" s="150"/>
      <c r="AS149" s="150"/>
      <c r="AT149" s="150"/>
    </row>
    <row r="150" spans="1:46" x14ac:dyDescent="0.2">
      <c r="A150" s="130">
        <v>60</v>
      </c>
      <c r="B150" s="130" t="s">
        <v>246</v>
      </c>
      <c r="C150" s="244">
        <v>65353</v>
      </c>
      <c r="D150" s="130">
        <v>60</v>
      </c>
      <c r="E150" s="244">
        <v>63956</v>
      </c>
      <c r="F150" s="132">
        <f t="shared" si="11"/>
        <v>1397</v>
      </c>
      <c r="G150" s="153">
        <f t="shared" si="12"/>
        <v>2.1843142160235196E-2</v>
      </c>
      <c r="R150" s="154"/>
      <c r="S150" s="154"/>
      <c r="T150" s="154"/>
      <c r="U150" s="154"/>
      <c r="X150" s="154"/>
      <c r="AI150" s="124"/>
      <c r="AJ150" s="149"/>
      <c r="AK150" s="149"/>
      <c r="AL150" s="150"/>
      <c r="AM150" s="150"/>
      <c r="AN150" s="150"/>
      <c r="AO150" s="150"/>
      <c r="AP150" s="150"/>
      <c r="AQ150" s="150"/>
      <c r="AR150" s="150"/>
      <c r="AS150" s="150"/>
      <c r="AT150" s="150"/>
    </row>
    <row r="151" spans="1:46" x14ac:dyDescent="0.2">
      <c r="A151" s="130">
        <v>61</v>
      </c>
      <c r="B151" s="130" t="s">
        <v>242</v>
      </c>
      <c r="C151" s="244">
        <v>278667</v>
      </c>
      <c r="D151" s="130">
        <v>61</v>
      </c>
      <c r="E151" s="244">
        <v>273688</v>
      </c>
      <c r="F151" s="132">
        <f t="shared" si="11"/>
        <v>4979</v>
      </c>
      <c r="G151" s="153">
        <f t="shared" si="12"/>
        <v>1.8192248107333997E-2</v>
      </c>
      <c r="R151" s="154"/>
      <c r="S151" s="154"/>
      <c r="T151" s="154"/>
      <c r="U151" s="154"/>
      <c r="V151" s="176"/>
      <c r="W151" s="154"/>
      <c r="X151" s="154"/>
      <c r="Y151" s="154"/>
      <c r="Z151" s="154"/>
      <c r="AI151" s="124"/>
      <c r="AJ151" s="149"/>
      <c r="AK151" s="149"/>
      <c r="AL151" s="150"/>
      <c r="AM151" s="150"/>
      <c r="AN151" s="150"/>
      <c r="AO151" s="150"/>
      <c r="AP151" s="150"/>
      <c r="AQ151" s="150"/>
      <c r="AR151" s="150"/>
      <c r="AS151" s="150"/>
      <c r="AT151" s="150"/>
    </row>
    <row r="152" spans="1:46" x14ac:dyDescent="0.2">
      <c r="A152" s="130">
        <v>62</v>
      </c>
      <c r="B152" s="130" t="s">
        <v>245</v>
      </c>
      <c r="C152" s="244">
        <v>39154</v>
      </c>
      <c r="D152" s="130">
        <v>62</v>
      </c>
      <c r="E152" s="244">
        <v>38397</v>
      </c>
      <c r="F152" s="132">
        <f t="shared" si="11"/>
        <v>757</v>
      </c>
      <c r="G152" s="153">
        <f t="shared" si="12"/>
        <v>1.9715081907440757E-2</v>
      </c>
      <c r="V152" s="176"/>
      <c r="W152" s="154"/>
      <c r="X152" s="154"/>
      <c r="Y152" s="154"/>
      <c r="Z152" s="154"/>
      <c r="AI152" s="124"/>
      <c r="AJ152" s="149"/>
      <c r="AK152" s="149"/>
      <c r="AL152" s="150"/>
      <c r="AM152" s="150"/>
      <c r="AN152" s="150"/>
      <c r="AO152" s="150"/>
      <c r="AP152" s="150"/>
      <c r="AQ152" s="150"/>
      <c r="AR152" s="150"/>
      <c r="AS152" s="150"/>
      <c r="AT152" s="150"/>
    </row>
    <row r="153" spans="1:46" x14ac:dyDescent="0.2">
      <c r="A153" s="130">
        <v>63</v>
      </c>
      <c r="B153" s="130" t="s">
        <v>239</v>
      </c>
      <c r="C153" s="244">
        <v>2575</v>
      </c>
      <c r="D153" s="130">
        <v>63</v>
      </c>
      <c r="E153" s="244">
        <v>2511</v>
      </c>
      <c r="F153" s="132">
        <f t="shared" si="11"/>
        <v>64</v>
      </c>
      <c r="G153" s="153">
        <f t="shared" si="12"/>
        <v>2.5487853444842612E-2</v>
      </c>
      <c r="R153" s="154"/>
      <c r="S153" s="154"/>
      <c r="T153" s="154"/>
      <c r="U153" s="154"/>
      <c r="V153" s="176"/>
      <c r="W153" s="154"/>
      <c r="Y153" s="154"/>
      <c r="Z153" s="154"/>
      <c r="AI153" s="124"/>
      <c r="AJ153" s="149"/>
      <c r="AK153" s="149"/>
      <c r="AL153" s="150"/>
      <c r="AM153" s="150"/>
      <c r="AN153" s="150"/>
      <c r="AO153" s="150"/>
      <c r="AP153" s="150"/>
      <c r="AQ153" s="150"/>
      <c r="AR153" s="150"/>
      <c r="AS153" s="150"/>
      <c r="AT153" s="150"/>
    </row>
    <row r="154" spans="1:46" x14ac:dyDescent="0.2">
      <c r="A154" s="130">
        <v>64</v>
      </c>
      <c r="B154" s="130" t="s">
        <v>248</v>
      </c>
      <c r="C154" s="244">
        <v>323997</v>
      </c>
      <c r="D154" s="130">
        <v>64</v>
      </c>
      <c r="E154" s="244">
        <v>318700</v>
      </c>
      <c r="F154" s="132">
        <f t="shared" si="11"/>
        <v>5297</v>
      </c>
      <c r="G154" s="153">
        <f t="shared" si="12"/>
        <v>1.6620646375901993E-2</v>
      </c>
      <c r="R154" s="154"/>
      <c r="S154" s="154"/>
      <c r="T154" s="154"/>
      <c r="U154" s="154"/>
      <c r="AI154" s="124"/>
      <c r="AJ154" s="149"/>
      <c r="AK154" s="149"/>
      <c r="AL154" s="150"/>
      <c r="AM154" s="150"/>
      <c r="AN154" s="150"/>
      <c r="AO154" s="150"/>
      <c r="AP154" s="150"/>
      <c r="AQ154" s="150"/>
      <c r="AR154" s="150"/>
      <c r="AS154" s="150"/>
      <c r="AT154" s="150"/>
    </row>
    <row r="155" spans="1:46" x14ac:dyDescent="0.2">
      <c r="A155" s="130">
        <v>65</v>
      </c>
      <c r="B155" s="130" t="s">
        <v>249</v>
      </c>
      <c r="C155" s="244">
        <v>1036814</v>
      </c>
      <c r="D155" s="130">
        <v>65</v>
      </c>
      <c r="E155" s="244">
        <v>1017091</v>
      </c>
      <c r="F155" s="132">
        <f t="shared" ref="F155:F175" si="13">+C155-E155</f>
        <v>19723</v>
      </c>
      <c r="G155" s="153">
        <f t="shared" ref="G155:G175" si="14">C155/E155-1</f>
        <v>1.939157853132123E-2</v>
      </c>
      <c r="R155" s="154"/>
      <c r="S155" s="154"/>
      <c r="T155" s="154"/>
      <c r="U155" s="154"/>
      <c r="AI155" s="124"/>
      <c r="AJ155" s="149"/>
      <c r="AK155" s="149"/>
      <c r="AL155" s="150"/>
      <c r="AM155" s="150"/>
      <c r="AN155" s="150"/>
      <c r="AO155" s="150"/>
      <c r="AP155" s="150"/>
      <c r="AQ155" s="150"/>
      <c r="AR155" s="150"/>
      <c r="AS155" s="150"/>
      <c r="AT155" s="150"/>
    </row>
    <row r="156" spans="1:46" x14ac:dyDescent="0.2">
      <c r="A156" s="130">
        <v>66</v>
      </c>
      <c r="B156" s="130" t="s">
        <v>247</v>
      </c>
      <c r="C156" s="244">
        <v>1448525</v>
      </c>
      <c r="D156" s="130">
        <v>66</v>
      </c>
      <c r="E156" s="244">
        <v>1426381</v>
      </c>
      <c r="F156" s="132">
        <f t="shared" si="13"/>
        <v>22144</v>
      </c>
      <c r="G156" s="153">
        <f t="shared" si="14"/>
        <v>1.5524603875121779E-2</v>
      </c>
      <c r="X156" s="154"/>
      <c r="AI156" s="124"/>
      <c r="AJ156" s="149"/>
      <c r="AK156" s="149"/>
      <c r="AL156" s="150"/>
      <c r="AM156" s="150"/>
      <c r="AN156" s="150"/>
      <c r="AO156" s="150"/>
      <c r="AP156" s="150"/>
      <c r="AQ156" s="150"/>
      <c r="AR156" s="150"/>
      <c r="AS156" s="150"/>
      <c r="AT156" s="150"/>
    </row>
    <row r="157" spans="1:46" x14ac:dyDescent="0.2">
      <c r="A157" s="130">
        <v>67</v>
      </c>
      <c r="B157" s="130" t="s">
        <v>240</v>
      </c>
      <c r="C157" s="244">
        <v>2387</v>
      </c>
      <c r="D157" s="130">
        <v>67</v>
      </c>
      <c r="E157" s="244">
        <v>2328</v>
      </c>
      <c r="F157" s="132">
        <f t="shared" si="13"/>
        <v>59</v>
      </c>
      <c r="G157" s="153">
        <f t="shared" si="14"/>
        <v>2.5343642611683759E-2</v>
      </c>
      <c r="V157" s="176"/>
      <c r="W157" s="154"/>
      <c r="Y157" s="154"/>
      <c r="Z157" s="154"/>
      <c r="AI157" s="124"/>
      <c r="AJ157" s="149"/>
      <c r="AK157" s="149"/>
      <c r="AL157" s="150"/>
      <c r="AM157" s="150"/>
      <c r="AN157" s="150"/>
      <c r="AO157" s="150"/>
      <c r="AP157" s="150"/>
      <c r="AQ157" s="150"/>
      <c r="AR157" s="150"/>
      <c r="AS157" s="150"/>
      <c r="AT157" s="150"/>
    </row>
    <row r="158" spans="1:46" x14ac:dyDescent="0.2">
      <c r="A158" s="130">
        <v>68</v>
      </c>
      <c r="B158" s="130" t="s">
        <v>237</v>
      </c>
      <c r="C158" s="244">
        <v>3729</v>
      </c>
      <c r="D158" s="130">
        <v>68</v>
      </c>
      <c r="E158" s="244">
        <v>3615</v>
      </c>
      <c r="F158" s="132">
        <f t="shared" si="13"/>
        <v>114</v>
      </c>
      <c r="G158" s="153">
        <f t="shared" si="14"/>
        <v>3.1535269709543678E-2</v>
      </c>
      <c r="AI158" s="124"/>
      <c r="AJ158" s="149"/>
      <c r="AK158" s="149"/>
      <c r="AL158" s="150"/>
      <c r="AM158" s="150"/>
      <c r="AN158" s="150"/>
      <c r="AO158" s="150"/>
      <c r="AP158" s="150"/>
      <c r="AQ158" s="150"/>
      <c r="AR158" s="150"/>
      <c r="AS158" s="150"/>
      <c r="AT158" s="150"/>
    </row>
    <row r="159" spans="1:46" x14ac:dyDescent="0.2">
      <c r="A159" s="130">
        <v>69</v>
      </c>
      <c r="B159" s="130" t="s">
        <v>243</v>
      </c>
      <c r="C159" s="244">
        <v>3971</v>
      </c>
      <c r="D159" s="130">
        <v>69</v>
      </c>
      <c r="E159" s="244">
        <v>3881</v>
      </c>
      <c r="F159" s="132">
        <f t="shared" si="13"/>
        <v>90</v>
      </c>
      <c r="G159" s="153">
        <f t="shared" si="14"/>
        <v>2.3189899510435374E-2</v>
      </c>
      <c r="R159" s="154"/>
      <c r="S159" s="154"/>
      <c r="T159" s="154"/>
      <c r="U159" s="154"/>
      <c r="AI159" s="124"/>
      <c r="AJ159" s="149"/>
      <c r="AK159" s="149"/>
      <c r="AL159" s="150"/>
      <c r="AM159" s="150"/>
      <c r="AN159" s="150"/>
      <c r="AO159" s="150"/>
      <c r="AP159" s="150"/>
      <c r="AQ159" s="150"/>
      <c r="AR159" s="150"/>
      <c r="AS159" s="150"/>
      <c r="AT159" s="150"/>
    </row>
    <row r="160" spans="1:46" x14ac:dyDescent="0.2">
      <c r="A160" s="130">
        <v>70</v>
      </c>
      <c r="B160" s="130" t="s">
        <v>288</v>
      </c>
      <c r="C160" s="244">
        <v>61707</v>
      </c>
      <c r="D160" s="130">
        <v>70</v>
      </c>
      <c r="E160" s="244">
        <v>58637</v>
      </c>
      <c r="F160" s="132">
        <f t="shared" si="13"/>
        <v>3070</v>
      </c>
      <c r="G160" s="153">
        <f t="shared" si="14"/>
        <v>5.2356020942408321E-2</v>
      </c>
      <c r="X160" s="154"/>
      <c r="AI160" s="124"/>
      <c r="AJ160" s="149"/>
      <c r="AK160" s="149"/>
      <c r="AL160" s="150"/>
      <c r="AM160" s="150"/>
      <c r="AN160" s="150"/>
      <c r="AO160" s="150"/>
      <c r="AP160" s="150"/>
      <c r="AQ160" s="150"/>
      <c r="AR160" s="150"/>
      <c r="AS160" s="150"/>
      <c r="AT160" s="150"/>
    </row>
    <row r="161" spans="1:46" x14ac:dyDescent="0.2">
      <c r="A161" s="130">
        <v>71</v>
      </c>
      <c r="B161" s="130" t="s">
        <v>289</v>
      </c>
      <c r="C161" s="244">
        <v>8700</v>
      </c>
      <c r="D161" s="130">
        <v>71</v>
      </c>
      <c r="E161" s="244">
        <v>8382</v>
      </c>
      <c r="F161" s="132">
        <f t="shared" si="13"/>
        <v>318</v>
      </c>
      <c r="G161" s="153">
        <f t="shared" si="14"/>
        <v>3.7938439513242717E-2</v>
      </c>
      <c r="X161" s="154"/>
      <c r="AI161" s="124"/>
      <c r="AJ161" s="149"/>
      <c r="AK161" s="149"/>
      <c r="AL161" s="150"/>
      <c r="AM161" s="150"/>
      <c r="AN161" s="150"/>
      <c r="AO161" s="150"/>
      <c r="AP161" s="150"/>
      <c r="AQ161" s="150"/>
      <c r="AR161" s="150"/>
      <c r="AS161" s="150"/>
      <c r="AT161" s="150"/>
    </row>
    <row r="162" spans="1:46" x14ac:dyDescent="0.2">
      <c r="A162" s="130">
        <v>72</v>
      </c>
      <c r="B162" s="130" t="s">
        <v>290</v>
      </c>
      <c r="C162" s="244">
        <v>7038</v>
      </c>
      <c r="D162" s="130">
        <v>72</v>
      </c>
      <c r="E162" s="244">
        <v>6747</v>
      </c>
      <c r="F162" s="132">
        <f t="shared" si="13"/>
        <v>291</v>
      </c>
      <c r="G162" s="153">
        <f t="shared" si="14"/>
        <v>4.3130280124499709E-2</v>
      </c>
      <c r="V162" s="176"/>
      <c r="W162" s="154"/>
      <c r="X162" s="154"/>
      <c r="Y162" s="154"/>
      <c r="Z162" s="154"/>
      <c r="AI162" s="124"/>
      <c r="AJ162" s="149"/>
      <c r="AK162" s="149"/>
      <c r="AL162" s="150"/>
      <c r="AM162" s="150"/>
      <c r="AN162" s="150"/>
      <c r="AO162" s="150"/>
      <c r="AP162" s="150"/>
      <c r="AQ162" s="150"/>
      <c r="AR162" s="150"/>
      <c r="AS162" s="150"/>
      <c r="AT162" s="150"/>
    </row>
    <row r="163" spans="1:46" x14ac:dyDescent="0.2">
      <c r="A163" s="130">
        <v>73</v>
      </c>
      <c r="B163" s="130" t="s">
        <v>291</v>
      </c>
      <c r="C163" s="244">
        <v>621</v>
      </c>
      <c r="D163" s="130">
        <v>73</v>
      </c>
      <c r="E163" s="244">
        <v>599</v>
      </c>
      <c r="F163" s="132">
        <f t="shared" si="13"/>
        <v>22</v>
      </c>
      <c r="G163" s="153">
        <f t="shared" si="14"/>
        <v>3.6727879799666185E-2</v>
      </c>
      <c r="V163" s="176"/>
      <c r="W163" s="154"/>
      <c r="Y163" s="154"/>
      <c r="Z163" s="154"/>
      <c r="AI163" s="124"/>
      <c r="AJ163" s="149"/>
      <c r="AK163" s="149"/>
      <c r="AL163" s="150"/>
      <c r="AM163" s="150"/>
      <c r="AN163" s="150"/>
      <c r="AO163" s="150"/>
      <c r="AP163" s="150"/>
      <c r="AQ163" s="150"/>
      <c r="AR163" s="150"/>
      <c r="AS163" s="150"/>
      <c r="AT163" s="150"/>
    </row>
    <row r="164" spans="1:46" x14ac:dyDescent="0.2">
      <c r="A164" s="130">
        <v>74</v>
      </c>
      <c r="B164" s="130" t="s">
        <v>292</v>
      </c>
      <c r="C164" s="244">
        <v>8564</v>
      </c>
      <c r="D164" s="130">
        <v>74</v>
      </c>
      <c r="E164" s="244">
        <v>8352</v>
      </c>
      <c r="F164" s="132">
        <f t="shared" si="13"/>
        <v>212</v>
      </c>
      <c r="G164" s="153">
        <f t="shared" si="14"/>
        <v>2.5383141762452155E-2</v>
      </c>
      <c r="R164" s="154"/>
      <c r="S164" s="154"/>
      <c r="T164" s="154"/>
      <c r="U164" s="154"/>
      <c r="X164" s="154"/>
      <c r="AI164" s="124"/>
      <c r="AJ164" s="149"/>
      <c r="AK164" s="149"/>
      <c r="AL164" s="150"/>
      <c r="AM164" s="150"/>
      <c r="AN164" s="150"/>
      <c r="AO164" s="150"/>
      <c r="AP164" s="150"/>
      <c r="AQ164" s="150"/>
      <c r="AR164" s="150"/>
      <c r="AS164" s="150"/>
      <c r="AT164" s="150"/>
    </row>
    <row r="165" spans="1:46" x14ac:dyDescent="0.2">
      <c r="A165" s="130">
        <v>75</v>
      </c>
      <c r="B165" s="130" t="s">
        <v>293</v>
      </c>
      <c r="C165" s="244">
        <v>24830</v>
      </c>
      <c r="D165" s="130">
        <v>75</v>
      </c>
      <c r="E165" s="244">
        <v>24294</v>
      </c>
      <c r="F165" s="132">
        <f t="shared" si="13"/>
        <v>536</v>
      </c>
      <c r="G165" s="153">
        <f t="shared" si="14"/>
        <v>2.2063060838066972E-2</v>
      </c>
      <c r="R165" s="154"/>
      <c r="S165" s="154"/>
      <c r="T165" s="154"/>
      <c r="U165" s="154"/>
      <c r="V165" s="176"/>
      <c r="W165" s="154"/>
      <c r="X165" s="154"/>
      <c r="Y165" s="154"/>
      <c r="Z165" s="154"/>
      <c r="AI165" s="124"/>
      <c r="AJ165" s="149"/>
      <c r="AK165" s="149"/>
      <c r="AL165" s="150"/>
      <c r="AM165" s="150"/>
      <c r="AN165" s="150"/>
      <c r="AO165" s="150"/>
      <c r="AP165" s="150"/>
      <c r="AQ165" s="150"/>
      <c r="AR165" s="150"/>
      <c r="AS165" s="150"/>
      <c r="AT165" s="150"/>
    </row>
    <row r="166" spans="1:46" x14ac:dyDescent="0.2">
      <c r="A166" s="130">
        <v>76</v>
      </c>
      <c r="B166" s="130" t="s">
        <v>294</v>
      </c>
      <c r="C166" s="244">
        <v>651320</v>
      </c>
      <c r="D166" s="130">
        <v>76</v>
      </c>
      <c r="E166" s="244">
        <v>636118</v>
      </c>
      <c r="F166" s="132">
        <f t="shared" si="13"/>
        <v>15202</v>
      </c>
      <c r="G166" s="153">
        <f t="shared" si="14"/>
        <v>2.3898081802432802E-2</v>
      </c>
      <c r="X166" s="154"/>
      <c r="AI166" s="149"/>
      <c r="AJ166" s="149"/>
      <c r="AK166" s="150"/>
      <c r="AL166" s="150"/>
      <c r="AM166" s="150"/>
      <c r="AN166" s="150"/>
      <c r="AO166" s="150"/>
      <c r="AP166" s="150"/>
      <c r="AQ166" s="150"/>
      <c r="AR166" s="150"/>
      <c r="AS166" s="150"/>
    </row>
    <row r="167" spans="1:46" x14ac:dyDescent="0.2">
      <c r="A167" s="130">
        <v>77</v>
      </c>
      <c r="B167" s="130" t="s">
        <v>295</v>
      </c>
      <c r="C167" s="244">
        <v>979</v>
      </c>
      <c r="D167" s="130">
        <v>77</v>
      </c>
      <c r="E167" s="244">
        <v>943</v>
      </c>
      <c r="F167" s="132">
        <f t="shared" si="13"/>
        <v>36</v>
      </c>
      <c r="G167" s="153">
        <f t="shared" si="14"/>
        <v>3.8176033934252285E-2</v>
      </c>
      <c r="R167" s="154"/>
      <c r="S167" s="154"/>
      <c r="T167" s="154"/>
      <c r="U167" s="154"/>
      <c r="V167" s="176"/>
      <c r="W167" s="154"/>
      <c r="X167" s="154"/>
      <c r="Y167" s="154"/>
      <c r="Z167" s="154"/>
      <c r="AI167" s="149"/>
      <c r="AJ167" s="149"/>
      <c r="AK167" s="150"/>
      <c r="AL167" s="150"/>
      <c r="AM167" s="150"/>
      <c r="AN167" s="150"/>
      <c r="AO167" s="150"/>
      <c r="AP167" s="150"/>
      <c r="AQ167" s="150"/>
      <c r="AR167" s="150"/>
      <c r="AS167" s="150"/>
    </row>
    <row r="168" spans="1:46" x14ac:dyDescent="0.2">
      <c r="A168" s="130">
        <v>78</v>
      </c>
      <c r="B168" s="130" t="s">
        <v>296</v>
      </c>
      <c r="C168" s="244">
        <v>13680</v>
      </c>
      <c r="D168" s="130">
        <v>78</v>
      </c>
      <c r="E168" s="244">
        <v>13388</v>
      </c>
      <c r="F168" s="132">
        <f t="shared" si="13"/>
        <v>292</v>
      </c>
      <c r="G168" s="153">
        <f t="shared" si="14"/>
        <v>2.1810576635793222E-2</v>
      </c>
      <c r="AI168" s="149"/>
      <c r="AJ168" s="149"/>
      <c r="AK168" s="150"/>
      <c r="AL168" s="150"/>
      <c r="AM168" s="150"/>
      <c r="AN168" s="150"/>
      <c r="AO168" s="150"/>
      <c r="AP168" s="150"/>
      <c r="AQ168" s="150"/>
      <c r="AR168" s="150"/>
      <c r="AS168" s="150"/>
    </row>
    <row r="169" spans="1:46" x14ac:dyDescent="0.2">
      <c r="A169" s="130">
        <v>79</v>
      </c>
      <c r="B169" s="130" t="s">
        <v>297</v>
      </c>
      <c r="C169" s="244">
        <v>4899</v>
      </c>
      <c r="D169" s="130">
        <v>79</v>
      </c>
      <c r="E169" s="244">
        <v>4822</v>
      </c>
      <c r="F169" s="132">
        <f t="shared" si="13"/>
        <v>77</v>
      </c>
      <c r="G169" s="153">
        <f t="shared" si="14"/>
        <v>1.5968477810037296E-2</v>
      </c>
      <c r="R169" s="154"/>
      <c r="S169" s="154"/>
      <c r="T169" s="154"/>
      <c r="U169" s="154"/>
      <c r="AI169" s="149"/>
      <c r="AJ169" s="149"/>
      <c r="AK169" s="150"/>
      <c r="AL169" s="150"/>
      <c r="AM169" s="150"/>
      <c r="AN169" s="150"/>
      <c r="AO169" s="150"/>
      <c r="AP169" s="150"/>
      <c r="AQ169" s="150"/>
      <c r="AR169" s="150"/>
      <c r="AS169" s="150"/>
    </row>
    <row r="170" spans="1:46" x14ac:dyDescent="0.2">
      <c r="A170" s="130">
        <v>80</v>
      </c>
      <c r="B170" s="130" t="s">
        <v>298</v>
      </c>
      <c r="C170" s="244">
        <v>219844</v>
      </c>
      <c r="D170" s="130">
        <v>80</v>
      </c>
      <c r="E170" s="244">
        <v>211517</v>
      </c>
      <c r="F170" s="132">
        <f t="shared" si="13"/>
        <v>8327</v>
      </c>
      <c r="G170" s="153">
        <f t="shared" si="14"/>
        <v>3.9367994061942913E-2</v>
      </c>
      <c r="X170" s="154"/>
      <c r="AI170" s="149"/>
      <c r="AJ170" s="149"/>
      <c r="AK170" s="150"/>
      <c r="AL170" s="150"/>
      <c r="AM170" s="150"/>
      <c r="AN170" s="150"/>
      <c r="AO170" s="150"/>
      <c r="AP170" s="150"/>
      <c r="AQ170" s="150"/>
      <c r="AR170" s="150"/>
      <c r="AS170" s="150"/>
    </row>
    <row r="171" spans="1:46" x14ac:dyDescent="0.2">
      <c r="A171" s="130">
        <v>81</v>
      </c>
      <c r="B171" s="130" t="s">
        <v>373</v>
      </c>
      <c r="C171" s="246">
        <v>6186</v>
      </c>
      <c r="D171" s="130">
        <v>81</v>
      </c>
      <c r="E171" s="244">
        <v>5308</v>
      </c>
      <c r="F171" s="132">
        <f t="shared" si="13"/>
        <v>878</v>
      </c>
      <c r="G171" s="153">
        <f t="shared" si="14"/>
        <v>0.16541070082893738</v>
      </c>
      <c r="AI171" s="149"/>
      <c r="AJ171" s="149"/>
      <c r="AK171" s="150"/>
      <c r="AL171" s="150"/>
      <c r="AM171" s="150"/>
      <c r="AN171" s="150"/>
      <c r="AO171" s="150"/>
      <c r="AP171" s="150"/>
      <c r="AQ171" s="150"/>
      <c r="AR171" s="150"/>
      <c r="AS171" s="150"/>
    </row>
    <row r="172" spans="1:46" x14ac:dyDescent="0.2">
      <c r="A172" s="130">
        <v>82</v>
      </c>
      <c r="B172" s="130" t="s">
        <v>374</v>
      </c>
      <c r="C172" s="246">
        <v>6719</v>
      </c>
      <c r="D172" s="130">
        <v>82</v>
      </c>
      <c r="E172" s="244">
        <v>6020</v>
      </c>
      <c r="F172" s="132">
        <f t="shared" si="13"/>
        <v>699</v>
      </c>
      <c r="G172" s="153">
        <f t="shared" si="14"/>
        <v>0.11611295681063116</v>
      </c>
      <c r="X172" s="154"/>
      <c r="AI172" s="149"/>
      <c r="AJ172" s="149"/>
      <c r="AK172" s="150"/>
      <c r="AL172" s="150"/>
      <c r="AM172" s="150"/>
      <c r="AN172" s="150"/>
      <c r="AO172" s="150"/>
      <c r="AP172" s="150"/>
      <c r="AQ172" s="150"/>
      <c r="AR172" s="150"/>
      <c r="AS172" s="150"/>
    </row>
    <row r="173" spans="1:46" x14ac:dyDescent="0.2">
      <c r="A173" s="130">
        <v>83</v>
      </c>
      <c r="B173" s="130" t="s">
        <v>375</v>
      </c>
      <c r="C173" s="246">
        <v>4667</v>
      </c>
      <c r="D173" s="130">
        <v>83</v>
      </c>
      <c r="E173" s="244">
        <v>3978</v>
      </c>
      <c r="F173" s="132">
        <f t="shared" si="13"/>
        <v>689</v>
      </c>
      <c r="G173" s="153">
        <f t="shared" si="14"/>
        <v>0.17320261437908502</v>
      </c>
      <c r="AI173" s="149"/>
      <c r="AJ173" s="149"/>
      <c r="AK173" s="150"/>
      <c r="AL173" s="150"/>
      <c r="AM173" s="150"/>
      <c r="AN173" s="150"/>
      <c r="AO173" s="150"/>
      <c r="AP173" s="150"/>
      <c r="AQ173" s="150"/>
      <c r="AR173" s="150"/>
      <c r="AS173" s="150"/>
    </row>
    <row r="174" spans="1:46" x14ac:dyDescent="0.2">
      <c r="A174" s="130">
        <v>84</v>
      </c>
      <c r="B174" s="130" t="s">
        <v>376</v>
      </c>
      <c r="C174" s="246">
        <v>2244</v>
      </c>
      <c r="D174" s="130">
        <v>84</v>
      </c>
      <c r="E174" s="244">
        <v>2041</v>
      </c>
      <c r="F174" s="132">
        <f t="shared" si="13"/>
        <v>203</v>
      </c>
      <c r="G174" s="153">
        <f t="shared" si="14"/>
        <v>9.946104850563442E-2</v>
      </c>
      <c r="X174" s="154"/>
      <c r="AI174" s="149"/>
      <c r="AJ174" s="149"/>
      <c r="AK174" s="150"/>
      <c r="AL174" s="150"/>
      <c r="AM174" s="150"/>
      <c r="AN174" s="150"/>
      <c r="AO174" s="150"/>
      <c r="AP174" s="150"/>
      <c r="AQ174" s="150"/>
      <c r="AR174" s="150"/>
      <c r="AS174" s="150"/>
    </row>
    <row r="175" spans="1:46" x14ac:dyDescent="0.2">
      <c r="A175" s="130">
        <v>85</v>
      </c>
      <c r="B175" s="130" t="s">
        <v>377</v>
      </c>
      <c r="C175" s="246">
        <v>29269</v>
      </c>
      <c r="D175" s="130">
        <v>85</v>
      </c>
      <c r="E175" s="244">
        <v>24634</v>
      </c>
      <c r="F175" s="132">
        <f t="shared" si="13"/>
        <v>4635</v>
      </c>
      <c r="G175" s="153">
        <f t="shared" si="14"/>
        <v>0.18815458309653321</v>
      </c>
      <c r="X175" s="154"/>
    </row>
    <row r="176" spans="1:46" x14ac:dyDescent="0.2">
      <c r="C176" s="251">
        <v>41339519</v>
      </c>
      <c r="X176" s="154"/>
    </row>
    <row r="177" spans="3:24" x14ac:dyDescent="0.2">
      <c r="C177" s="248"/>
    </row>
    <row r="178" spans="3:24" x14ac:dyDescent="0.2">
      <c r="X178" s="154"/>
    </row>
    <row r="180" spans="3:24" x14ac:dyDescent="0.2">
      <c r="X180" s="154"/>
    </row>
  </sheetData>
  <conditionalFormatting sqref="K2:K86">
    <cfRule type="cellIs" dxfId="5" priority="5" operator="lessThan">
      <formula>1</formula>
    </cfRule>
    <cfRule type="cellIs" dxfId="4" priority="6" operator="lessThan">
      <formula>0</formula>
    </cfRule>
  </conditionalFormatting>
  <conditionalFormatting sqref="F91:F175">
    <cfRule type="cellIs" dxfId="3" priority="4" operator="lessThan">
      <formula>0</formula>
    </cfRule>
  </conditionalFormatting>
  <conditionalFormatting sqref="G91:G175">
    <cfRule type="cellIs" dxfId="2" priority="3" operator="lessThan">
      <formula>0</formula>
    </cfRule>
  </conditionalFormatting>
  <conditionalFormatting sqref="F171:F175">
    <cfRule type="cellIs" dxfId="1" priority="2" operator="lessThan">
      <formula>0</formula>
    </cfRule>
  </conditionalFormatting>
  <conditionalFormatting sqref="G171:G175">
    <cfRule type="cellIs" dxfId="0" priority="1" operator="lessThan">
      <formula>0</formula>
    </cfRule>
  </conditionalFormatting>
  <pageMargins left="0.25" right="0.25" top="0.75" bottom="0.75" header="0.3" footer="0.3"/>
  <pageSetup scale="67" orientation="portrait"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74"/>
  <sheetViews>
    <sheetView showGridLines="0" zoomScaleNormal="100" workbookViewId="0"/>
  </sheetViews>
  <sheetFormatPr baseColWidth="10" defaultColWidth="11.42578125" defaultRowHeight="12.75" x14ac:dyDescent="0.2"/>
  <cols>
    <col min="1" max="1" width="7.28515625" style="20" customWidth="1"/>
    <col min="2" max="3" width="9" style="20" customWidth="1"/>
    <col min="4" max="4" width="21.85546875" style="20" bestFit="1" customWidth="1"/>
    <col min="5" max="5" width="13.140625" style="20" customWidth="1"/>
    <col min="6" max="6" width="11.5703125" style="20" bestFit="1" customWidth="1"/>
    <col min="7" max="7" width="10.5703125" style="20" bestFit="1" customWidth="1"/>
    <col min="8" max="8" width="9.7109375" style="20" customWidth="1"/>
    <col min="9" max="9" width="7.140625" style="20" bestFit="1" customWidth="1"/>
    <col min="10" max="10" width="11.28515625" style="20" customWidth="1"/>
    <col min="11" max="11" width="13.5703125" style="20" customWidth="1"/>
    <col min="12" max="13" width="10.5703125" style="20" customWidth="1"/>
    <col min="14" max="16384" width="11.42578125" style="20"/>
  </cols>
  <sheetData>
    <row r="1" spans="1:18" x14ac:dyDescent="0.2">
      <c r="A1" s="107"/>
      <c r="B1" s="107"/>
      <c r="C1" s="107"/>
      <c r="D1" s="107"/>
      <c r="E1" s="108"/>
      <c r="F1" s="107"/>
      <c r="G1" s="107"/>
    </row>
    <row r="2" spans="1:18" x14ac:dyDescent="0.2">
      <c r="A2" s="107"/>
      <c r="B2" s="109"/>
      <c r="C2" s="109"/>
      <c r="D2" s="109"/>
      <c r="E2" s="109"/>
      <c r="F2" s="109"/>
      <c r="G2" s="109"/>
    </row>
    <row r="3" spans="1:18" x14ac:dyDescent="0.2">
      <c r="A3" s="107"/>
      <c r="B3" s="109"/>
      <c r="C3" s="109"/>
      <c r="D3" s="109"/>
      <c r="E3" s="109"/>
      <c r="F3" s="109"/>
      <c r="G3" s="109"/>
    </row>
    <row r="13" spans="1:18" x14ac:dyDescent="0.2">
      <c r="Q13" s="242"/>
      <c r="R13" s="242"/>
    </row>
    <row r="14" spans="1:18" x14ac:dyDescent="0.2">
      <c r="Q14" s="415"/>
      <c r="R14" s="415"/>
    </row>
    <row r="15" spans="1:18" x14ac:dyDescent="0.2">
      <c r="Q15" s="242"/>
      <c r="R15" s="242"/>
    </row>
    <row r="28" spans="17:18" x14ac:dyDescent="0.2">
      <c r="Q28" s="74"/>
      <c r="R28" s="74"/>
    </row>
    <row r="29" spans="17:18" x14ac:dyDescent="0.2">
      <c r="Q29" s="118"/>
      <c r="R29" s="118"/>
    </row>
    <row r="30" spans="17:18" x14ac:dyDescent="0.2">
      <c r="Q30" s="416"/>
      <c r="R30" s="416"/>
    </row>
    <row r="31" spans="17:18" x14ac:dyDescent="0.2">
      <c r="Q31" s="118"/>
      <c r="R31" s="118"/>
    </row>
    <row r="40" spans="4:17" x14ac:dyDescent="0.2">
      <c r="D40" s="317"/>
      <c r="E40" s="302" t="s">
        <v>191</v>
      </c>
      <c r="F40" s="302" t="s">
        <v>54</v>
      </c>
      <c r="G40" s="302" t="s">
        <v>55</v>
      </c>
      <c r="H40" s="325" t="s">
        <v>54</v>
      </c>
      <c r="I40" s="325" t="s">
        <v>55</v>
      </c>
      <c r="J40" s="325" t="s">
        <v>87</v>
      </c>
      <c r="K40" s="120"/>
      <c r="L40" s="120"/>
      <c r="M40" s="120"/>
    </row>
    <row r="41" spans="4:17" x14ac:dyDescent="0.2">
      <c r="D41" s="305" t="s">
        <v>310</v>
      </c>
      <c r="E41" s="305" t="s">
        <v>192</v>
      </c>
      <c r="F41" s="306">
        <f>'TODOS LOS AÑOS'!E93-0</f>
        <v>1938014</v>
      </c>
      <c r="G41" s="306">
        <f>'TODOS LOS AÑOS'!F93-0</f>
        <v>83835</v>
      </c>
      <c r="H41" s="307">
        <f t="shared" ref="H41:I56" si="0">+F41/($F41+$G41)</f>
        <v>0.95853547915793913</v>
      </c>
      <c r="I41" s="307">
        <f t="shared" si="0"/>
        <v>4.1464520842060905E-2</v>
      </c>
      <c r="J41" s="306">
        <f t="shared" ref="J41:J56" si="1">+G41+F41</f>
        <v>2021849</v>
      </c>
      <c r="K41" s="119"/>
      <c r="L41" s="119"/>
      <c r="M41" s="119"/>
    </row>
    <row r="42" spans="4:17" x14ac:dyDescent="0.2">
      <c r="D42" s="308" t="s">
        <v>311</v>
      </c>
      <c r="E42" s="308" t="s">
        <v>193</v>
      </c>
      <c r="F42" s="309">
        <f>'TODOS LOS AÑOS'!I93-'TODOS LOS AÑOS'!E93</f>
        <v>1438425</v>
      </c>
      <c r="G42" s="309">
        <f>'TODOS LOS AÑOS'!J93-'TODOS LOS AÑOS'!F93</f>
        <v>97042</v>
      </c>
      <c r="H42" s="310">
        <f t="shared" si="0"/>
        <v>0.93679968374442435</v>
      </c>
      <c r="I42" s="310">
        <f t="shared" si="0"/>
        <v>6.3200316255575664E-2</v>
      </c>
      <c r="J42" s="309">
        <f t="shared" si="1"/>
        <v>1535467</v>
      </c>
      <c r="K42" s="119"/>
      <c r="L42" s="119"/>
      <c r="M42" s="119"/>
      <c r="N42" s="116"/>
      <c r="O42" s="116"/>
      <c r="P42" s="116"/>
      <c r="Q42" s="116"/>
    </row>
    <row r="43" spans="4:17" x14ac:dyDescent="0.2">
      <c r="D43" s="411" t="s">
        <v>312</v>
      </c>
      <c r="E43" s="311" t="s">
        <v>194</v>
      </c>
      <c r="F43" s="312">
        <f>'TODOS LOS AÑOS'!M93-'TODOS LOS AÑOS'!I93</f>
        <v>2043165</v>
      </c>
      <c r="G43" s="312">
        <f>'TODOS LOS AÑOS'!N93-'TODOS LOS AÑOS'!J93</f>
        <v>97634</v>
      </c>
      <c r="H43" s="313">
        <f t="shared" si="0"/>
        <v>0.95439366330047803</v>
      </c>
      <c r="I43" s="313">
        <f t="shared" si="0"/>
        <v>4.5606336699522E-2</v>
      </c>
      <c r="J43" s="312">
        <f t="shared" si="1"/>
        <v>2140799</v>
      </c>
      <c r="K43" s="119"/>
      <c r="L43" s="119"/>
      <c r="M43" s="119"/>
      <c r="N43" s="116"/>
      <c r="O43" s="116"/>
      <c r="P43" s="116"/>
      <c r="Q43" s="116"/>
    </row>
    <row r="44" spans="4:17" x14ac:dyDescent="0.2">
      <c r="D44" s="412"/>
      <c r="E44" s="143" t="s">
        <v>195</v>
      </c>
      <c r="F44" s="119">
        <f>'TODOS LOS AÑOS'!S93-'TODOS LOS AÑOS'!M93</f>
        <v>2161944</v>
      </c>
      <c r="G44" s="119">
        <f>'TODOS LOS AÑOS'!T93-'TODOS LOS AÑOS'!N93</f>
        <v>131760</v>
      </c>
      <c r="H44" s="152">
        <f t="shared" si="0"/>
        <v>0.94255579621433283</v>
      </c>
      <c r="I44" s="152">
        <f t="shared" si="0"/>
        <v>5.7444203785667197E-2</v>
      </c>
      <c r="J44" s="119">
        <f t="shared" si="1"/>
        <v>2293704</v>
      </c>
      <c r="K44" s="119"/>
      <c r="L44" s="119"/>
      <c r="M44" s="119"/>
      <c r="N44" s="116"/>
      <c r="O44" s="116"/>
      <c r="P44" s="116"/>
      <c r="Q44" s="116"/>
    </row>
    <row r="45" spans="4:17" x14ac:dyDescent="0.2">
      <c r="D45" s="413"/>
      <c r="E45" s="314" t="s">
        <v>196</v>
      </c>
      <c r="F45" s="315">
        <f>'TODOS LOS AÑOS'!AA93-'TODOS LOS AÑOS'!S93</f>
        <v>1948491</v>
      </c>
      <c r="G45" s="315">
        <f>'TODOS LOS AÑOS'!AB93-'TODOS LOS AÑOS'!T93</f>
        <v>112750</v>
      </c>
      <c r="H45" s="316">
        <f t="shared" si="0"/>
        <v>0.94529994309253507</v>
      </c>
      <c r="I45" s="316">
        <f t="shared" si="0"/>
        <v>5.4700056907464968E-2</v>
      </c>
      <c r="J45" s="315">
        <f t="shared" si="1"/>
        <v>2061241</v>
      </c>
      <c r="K45" s="119"/>
      <c r="L45" s="119"/>
      <c r="M45" s="119"/>
      <c r="N45" s="116"/>
      <c r="O45" s="116"/>
      <c r="P45" s="116"/>
      <c r="Q45" s="116"/>
    </row>
    <row r="46" spans="4:17" x14ac:dyDescent="0.2">
      <c r="D46" s="411" t="s">
        <v>313</v>
      </c>
      <c r="E46" s="311" t="s">
        <v>197</v>
      </c>
      <c r="F46" s="312">
        <f>'TODOS LOS AÑOS'!AI93-'TODOS LOS AÑOS'!AA93</f>
        <v>2520680</v>
      </c>
      <c r="G46" s="312">
        <f>'TODOS LOS AÑOS'!AJ93-'TODOS LOS AÑOS'!AB93</f>
        <v>132837</v>
      </c>
      <c r="H46" s="313">
        <f t="shared" si="0"/>
        <v>0.94993926927922456</v>
      </c>
      <c r="I46" s="313">
        <f t="shared" si="0"/>
        <v>5.0060730720775486E-2</v>
      </c>
      <c r="J46" s="312">
        <f t="shared" si="1"/>
        <v>2653517</v>
      </c>
      <c r="K46" s="119"/>
      <c r="L46" s="119"/>
      <c r="M46" s="119"/>
      <c r="N46" s="116"/>
      <c r="O46" s="116"/>
      <c r="P46" s="116"/>
      <c r="Q46" s="116"/>
    </row>
    <row r="47" spans="4:17" x14ac:dyDescent="0.2">
      <c r="D47" s="412"/>
      <c r="E47" s="143" t="s">
        <v>261</v>
      </c>
      <c r="F47" s="119">
        <f>'TODOS LOS AÑOS'!AQ93-'TODOS LOS AÑOS'!AI93</f>
        <v>2744849</v>
      </c>
      <c r="G47" s="119">
        <f>'TODOS LOS AÑOS'!AR93-'TODOS LOS AÑOS'!AJ93</f>
        <v>126566</v>
      </c>
      <c r="H47" s="152">
        <f t="shared" si="0"/>
        <v>0.95592208022873737</v>
      </c>
      <c r="I47" s="152">
        <f t="shared" si="0"/>
        <v>4.4077919771262603E-2</v>
      </c>
      <c r="J47" s="119">
        <f t="shared" si="1"/>
        <v>2871415</v>
      </c>
      <c r="K47" s="119"/>
      <c r="L47" s="119"/>
      <c r="M47" s="119"/>
      <c r="N47" s="116"/>
      <c r="O47" s="116"/>
      <c r="P47" s="116"/>
      <c r="Q47" s="116"/>
    </row>
    <row r="48" spans="4:17" x14ac:dyDescent="0.2">
      <c r="D48" s="413"/>
      <c r="E48" s="314" t="s">
        <v>284</v>
      </c>
      <c r="F48" s="315">
        <f>'TODOS LOS AÑOS'!AY93-'TODOS LOS AÑOS'!AQ93</f>
        <v>2809736</v>
      </c>
      <c r="G48" s="315">
        <f>'TODOS LOS AÑOS'!AZ93-'TODOS LOS AÑOS'!AR93</f>
        <v>111927</v>
      </c>
      <c r="H48" s="316">
        <f t="shared" si="0"/>
        <v>0.96169065357640493</v>
      </c>
      <c r="I48" s="316">
        <f t="shared" si="0"/>
        <v>3.8309346423595056E-2</v>
      </c>
      <c r="J48" s="315">
        <f t="shared" si="1"/>
        <v>2921663</v>
      </c>
      <c r="K48" s="119"/>
      <c r="L48" s="119"/>
      <c r="M48" s="119"/>
      <c r="N48" s="116"/>
      <c r="O48" s="116"/>
      <c r="P48" s="116"/>
      <c r="Q48" s="116"/>
    </row>
    <row r="49" spans="4:17" x14ac:dyDescent="0.2">
      <c r="D49" s="411" t="s">
        <v>314</v>
      </c>
      <c r="E49" s="311" t="s">
        <v>299</v>
      </c>
      <c r="F49" s="312">
        <f>'TODOS LOS AÑOS'!BG93-'TODOS LOS AÑOS'!AY93</f>
        <v>3093947</v>
      </c>
      <c r="G49" s="312">
        <f>'TODOS LOS AÑOS'!BH93-'TODOS LOS AÑOS'!AZ93</f>
        <v>162713</v>
      </c>
      <c r="H49" s="313">
        <f t="shared" si="0"/>
        <v>0.95003684756775342</v>
      </c>
      <c r="I49" s="313">
        <f t="shared" si="0"/>
        <v>4.9963152432246534E-2</v>
      </c>
      <c r="J49" s="312">
        <f t="shared" si="1"/>
        <v>3256660</v>
      </c>
      <c r="K49" s="119"/>
      <c r="L49" s="119"/>
      <c r="M49" s="119"/>
      <c r="N49" s="116"/>
      <c r="O49" s="116"/>
      <c r="P49" s="116"/>
      <c r="Q49" s="116"/>
    </row>
    <row r="50" spans="4:17" x14ac:dyDescent="0.2">
      <c r="D50" s="412"/>
      <c r="E50" s="143" t="s">
        <v>305</v>
      </c>
      <c r="F50" s="119">
        <f>'TODOS LOS AÑOS'!BO93-'TODOS LOS AÑOS'!BG93</f>
        <v>3060596</v>
      </c>
      <c r="G50" s="119">
        <f>'TODOS LOS AÑOS'!BP93-'TODOS LOS AÑOS'!BH93</f>
        <v>185252</v>
      </c>
      <c r="H50" s="152">
        <f t="shared" si="0"/>
        <v>0.94292647098693472</v>
      </c>
      <c r="I50" s="152">
        <f t="shared" si="0"/>
        <v>5.7073529013065304E-2</v>
      </c>
      <c r="J50" s="119">
        <f t="shared" si="1"/>
        <v>3245848</v>
      </c>
      <c r="K50" s="119"/>
      <c r="L50" s="119"/>
      <c r="M50" s="119"/>
      <c r="N50" s="116"/>
      <c r="O50" s="116"/>
      <c r="P50" s="116"/>
      <c r="Q50" s="116"/>
    </row>
    <row r="51" spans="4:17" x14ac:dyDescent="0.2">
      <c r="D51" s="413"/>
      <c r="E51" s="314" t="s">
        <v>309</v>
      </c>
      <c r="F51" s="315">
        <f>'TODOS LOS AÑOS'!BW93-'TODOS LOS AÑOS'!BO93</f>
        <v>3091912</v>
      </c>
      <c r="G51" s="315">
        <f>'TODOS LOS AÑOS'!BX93-'TODOS LOS AÑOS'!BP93</f>
        <v>188235</v>
      </c>
      <c r="H51" s="316">
        <f t="shared" si="0"/>
        <v>0.94261385236698236</v>
      </c>
      <c r="I51" s="316">
        <f t="shared" si="0"/>
        <v>5.7386147633017665E-2</v>
      </c>
      <c r="J51" s="315">
        <f t="shared" si="1"/>
        <v>3280147</v>
      </c>
      <c r="K51" s="119"/>
      <c r="L51" s="119"/>
      <c r="M51" s="119"/>
      <c r="N51" s="116"/>
      <c r="O51" s="116"/>
      <c r="P51" s="116"/>
      <c r="Q51" s="116"/>
    </row>
    <row r="52" spans="4:17" x14ac:dyDescent="0.2">
      <c r="D52" s="412" t="s">
        <v>352</v>
      </c>
      <c r="E52" s="143" t="s">
        <v>351</v>
      </c>
      <c r="F52" s="119">
        <f>'TODOS LOS AÑOS'!CE93-'TODOS LOS AÑOS'!BW93</f>
        <v>2978278</v>
      </c>
      <c r="G52" s="119">
        <f>'TODOS LOS AÑOS'!CF93-'TODOS LOS AÑOS'!BX93</f>
        <v>184347</v>
      </c>
      <c r="H52" s="152">
        <f>+F52/($F52+$G52)</f>
        <v>0.9417107624204577</v>
      </c>
      <c r="I52" s="152">
        <f t="shared" si="0"/>
        <v>5.8289237579542311E-2</v>
      </c>
      <c r="J52" s="119">
        <f t="shared" si="1"/>
        <v>3162625</v>
      </c>
      <c r="K52" s="119"/>
      <c r="L52" s="119"/>
      <c r="M52" s="119"/>
      <c r="N52" s="116"/>
      <c r="O52" s="116"/>
      <c r="P52" s="116"/>
      <c r="Q52" s="116"/>
    </row>
    <row r="53" spans="4:17" x14ac:dyDescent="0.2">
      <c r="D53" s="412"/>
      <c r="E53" s="143" t="s">
        <v>364</v>
      </c>
      <c r="F53" s="119">
        <f>'TODOS LOS AÑOS'!CM93-'TODOS LOS AÑOS'!CE93</f>
        <v>3258121</v>
      </c>
      <c r="G53" s="119">
        <f>'TODOS LOS AÑOS'!CN93-'TODOS LOS AÑOS'!CF93</f>
        <v>171240</v>
      </c>
      <c r="H53" s="152">
        <f>+F53/($F53+$G53)</f>
        <v>0.9500664992691058</v>
      </c>
      <c r="I53" s="152">
        <f t="shared" si="0"/>
        <v>4.9933500730894184E-2</v>
      </c>
      <c r="J53" s="119">
        <f t="shared" si="1"/>
        <v>3429361</v>
      </c>
      <c r="K53" s="119"/>
      <c r="L53" s="119"/>
      <c r="M53" s="119"/>
      <c r="N53" s="116"/>
      <c r="O53" s="116"/>
      <c r="P53" s="116"/>
      <c r="Q53" s="116"/>
    </row>
    <row r="54" spans="4:17" x14ac:dyDescent="0.2">
      <c r="D54" s="412"/>
      <c r="E54" s="143" t="s">
        <v>371</v>
      </c>
      <c r="F54" s="119">
        <f>'TODOS LOS AÑOS'!CU93-'TODOS LOS AÑOS'!CM93</f>
        <v>3401345</v>
      </c>
      <c r="G54" s="119">
        <f>'TODOS LOS AÑOS'!CV93-'TODOS LOS AÑOS'!CN93</f>
        <v>195506</v>
      </c>
      <c r="H54" s="152">
        <f>+F54/($F54+$G54)</f>
        <v>0.94564523245472221</v>
      </c>
      <c r="I54" s="152">
        <f t="shared" si="0"/>
        <v>5.43547675452778E-2</v>
      </c>
      <c r="J54" s="119">
        <f t="shared" si="1"/>
        <v>3596851</v>
      </c>
      <c r="K54" s="119"/>
      <c r="L54" s="119"/>
      <c r="M54" s="119"/>
      <c r="N54" s="116"/>
      <c r="O54" s="116"/>
      <c r="P54" s="116"/>
      <c r="Q54" s="116"/>
    </row>
    <row r="55" spans="4:17" x14ac:dyDescent="0.2">
      <c r="D55" s="412"/>
      <c r="E55" s="143" t="s">
        <v>386</v>
      </c>
      <c r="F55" s="119">
        <f>'TODOS LOS AÑOS'!DC93-'TODOS LOS AÑOS'!CU93</f>
        <v>2709354</v>
      </c>
      <c r="G55" s="119">
        <f>'TODOS LOS AÑOS'!DD93-'TODOS LOS AÑOS'!CV93</f>
        <v>167414</v>
      </c>
      <c r="H55" s="152">
        <f>+F55/($F55+$G55)</f>
        <v>0.94180483097698531</v>
      </c>
      <c r="I55" s="152">
        <f t="shared" si="0"/>
        <v>5.8195169023014713E-2</v>
      </c>
      <c r="J55" s="119">
        <f t="shared" si="1"/>
        <v>2876768</v>
      </c>
      <c r="K55" s="119"/>
      <c r="L55" s="119"/>
      <c r="M55" s="119"/>
      <c r="N55" s="116"/>
      <c r="O55" s="116"/>
      <c r="P55" s="116"/>
      <c r="Q55" s="116"/>
    </row>
    <row r="56" spans="4:17" x14ac:dyDescent="0.2">
      <c r="D56" s="414"/>
      <c r="E56" s="303" t="s">
        <v>411</v>
      </c>
      <c r="F56" s="301">
        <f>'TODOS LOS AÑOS'!DK93-'TODOS LOS AÑOS'!DC93</f>
        <v>2140662</v>
      </c>
      <c r="G56" s="301">
        <f>'TODOS LOS AÑOS'!DL93-'TODOS LOS AÑOS'!DD93</f>
        <v>131332</v>
      </c>
      <c r="H56" s="304">
        <f>+F56/($F56+$G56)</f>
        <v>0.94219526988187474</v>
      </c>
      <c r="I56" s="304">
        <f t="shared" si="0"/>
        <v>5.7804730118125314E-2</v>
      </c>
      <c r="J56" s="301">
        <f t="shared" si="1"/>
        <v>2271994</v>
      </c>
      <c r="K56" s="119"/>
      <c r="L56" s="119"/>
      <c r="M56" s="119"/>
      <c r="N56" s="116"/>
      <c r="O56" s="116"/>
      <c r="P56" s="116"/>
      <c r="Q56" s="116"/>
    </row>
    <row r="57" spans="4:17" x14ac:dyDescent="0.2">
      <c r="D57" s="151"/>
      <c r="E57" s="143"/>
      <c r="F57" s="119"/>
      <c r="G57" s="119"/>
      <c r="H57" s="152"/>
      <c r="I57" s="152"/>
      <c r="J57" s="119"/>
      <c r="K57" s="119"/>
      <c r="L57" s="119"/>
      <c r="M57" s="119"/>
      <c r="N57" s="116"/>
      <c r="O57" s="116"/>
      <c r="P57" s="116"/>
      <c r="Q57" s="116"/>
    </row>
    <row r="58" spans="4:17" x14ac:dyDescent="0.2">
      <c r="D58" s="123"/>
    </row>
    <row r="59" spans="4:17" x14ac:dyDescent="0.2">
      <c r="F59" s="114"/>
      <c r="G59" s="114"/>
    </row>
    <row r="60" spans="4:17" x14ac:dyDescent="0.2">
      <c r="F60" s="114"/>
      <c r="G60" s="114"/>
    </row>
    <row r="61" spans="4:17" x14ac:dyDescent="0.2">
      <c r="F61" s="114"/>
      <c r="G61" s="114"/>
    </row>
    <row r="62" spans="4:17" x14ac:dyDescent="0.2">
      <c r="F62" s="114"/>
      <c r="G62" s="114"/>
    </row>
    <row r="63" spans="4:17" x14ac:dyDescent="0.2">
      <c r="F63" s="114"/>
      <c r="G63" s="114"/>
    </row>
    <row r="64" spans="4:17" x14ac:dyDescent="0.2">
      <c r="F64" s="114"/>
      <c r="G64" s="114"/>
    </row>
    <row r="65" spans="6:7" x14ac:dyDescent="0.2">
      <c r="F65" s="114"/>
      <c r="G65" s="114"/>
    </row>
    <row r="66" spans="6:7" x14ac:dyDescent="0.2">
      <c r="F66" s="114"/>
      <c r="G66" s="114"/>
    </row>
    <row r="67" spans="6:7" x14ac:dyDescent="0.2">
      <c r="F67" s="114"/>
      <c r="G67" s="114"/>
    </row>
    <row r="68" spans="6:7" x14ac:dyDescent="0.2">
      <c r="F68" s="114"/>
      <c r="G68" s="114"/>
    </row>
    <row r="69" spans="6:7" x14ac:dyDescent="0.2">
      <c r="F69" s="114"/>
      <c r="G69" s="114"/>
    </row>
    <row r="70" spans="6:7" x14ac:dyDescent="0.2">
      <c r="F70" s="114"/>
      <c r="G70" s="114"/>
    </row>
    <row r="71" spans="6:7" x14ac:dyDescent="0.2">
      <c r="F71" s="114"/>
      <c r="G71" s="114"/>
    </row>
    <row r="72" spans="6:7" x14ac:dyDescent="0.2">
      <c r="F72" s="114"/>
    </row>
    <row r="73" spans="6:7" x14ac:dyDescent="0.2">
      <c r="F73" s="114"/>
    </row>
    <row r="74" spans="6:7" x14ac:dyDescent="0.2">
      <c r="F74" s="114"/>
    </row>
  </sheetData>
  <mergeCells count="6">
    <mergeCell ref="D43:D45"/>
    <mergeCell ref="D46:D48"/>
    <mergeCell ref="D49:D51"/>
    <mergeCell ref="D52:D56"/>
    <mergeCell ref="Q14:R14"/>
    <mergeCell ref="Q30:R30"/>
  </mergeCell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W48"/>
  <sheetViews>
    <sheetView showGridLines="0" workbookViewId="0"/>
  </sheetViews>
  <sheetFormatPr baseColWidth="10" defaultColWidth="11.42578125" defaultRowHeight="12.75" x14ac:dyDescent="0.2"/>
  <cols>
    <col min="1" max="1" width="7.28515625" style="20" customWidth="1"/>
    <col min="2" max="5" width="9" style="20" customWidth="1"/>
    <col min="6" max="6" width="10.5703125" style="20" bestFit="1" customWidth="1"/>
    <col min="7" max="7" width="9.85546875" style="20" customWidth="1"/>
    <col min="8" max="16384" width="11.42578125" style="20"/>
  </cols>
  <sheetData>
    <row r="1" spans="1:23" x14ac:dyDescent="0.2">
      <c r="A1" s="107"/>
      <c r="B1" s="107"/>
      <c r="C1" s="107"/>
      <c r="D1" s="107"/>
      <c r="E1" s="108"/>
      <c r="F1" s="107"/>
      <c r="G1" s="107"/>
    </row>
    <row r="2" spans="1:23" x14ac:dyDescent="0.2">
      <c r="A2" s="107"/>
      <c r="B2" s="109"/>
      <c r="C2" s="109"/>
      <c r="D2" s="109"/>
      <c r="E2" s="109"/>
      <c r="F2" s="109"/>
      <c r="G2" s="109"/>
      <c r="U2" s="302" t="s">
        <v>191</v>
      </c>
      <c r="V2" s="302" t="s">
        <v>54</v>
      </c>
      <c r="W2" s="302" t="s">
        <v>55</v>
      </c>
    </row>
    <row r="3" spans="1:23" x14ac:dyDescent="0.2">
      <c r="A3" s="107"/>
      <c r="B3" s="109"/>
      <c r="C3" s="109"/>
      <c r="D3" s="109"/>
      <c r="E3" s="109"/>
      <c r="F3" s="109"/>
      <c r="G3" s="109"/>
      <c r="U3" s="291">
        <v>2005</v>
      </c>
      <c r="V3" s="119">
        <f>'Año 2005'!E32</f>
        <v>1322618</v>
      </c>
      <c r="W3" s="119">
        <f>'Año 2005'!F32</f>
        <v>47555</v>
      </c>
    </row>
    <row r="4" spans="1:23" x14ac:dyDescent="0.2">
      <c r="U4" s="291">
        <v>2006</v>
      </c>
      <c r="V4" s="119">
        <f>'Año 2006'!G50</f>
        <v>1338363</v>
      </c>
      <c r="W4" s="119">
        <f>'Año 2006'!H50</f>
        <v>89786</v>
      </c>
    </row>
    <row r="5" spans="1:23" x14ac:dyDescent="0.2">
      <c r="O5" s="148"/>
      <c r="U5" s="291">
        <v>2007</v>
      </c>
      <c r="V5" s="119">
        <f>'Año 2007'!G67</f>
        <v>1691878</v>
      </c>
      <c r="W5" s="119">
        <f>'Año 2007'!H67</f>
        <v>95706</v>
      </c>
    </row>
    <row r="6" spans="1:23" x14ac:dyDescent="0.2">
      <c r="U6" s="291">
        <v>2008</v>
      </c>
      <c r="V6" s="119">
        <f>'Año 2008'!G67</f>
        <v>2212182</v>
      </c>
      <c r="W6" s="119">
        <f>'Año 2008'!H67</f>
        <v>123950</v>
      </c>
    </row>
    <row r="7" spans="1:23" x14ac:dyDescent="0.2">
      <c r="U7" s="291">
        <v>2009</v>
      </c>
      <c r="V7" s="119">
        <f>'Año 2009'!K68</f>
        <v>2175314</v>
      </c>
      <c r="W7" s="119">
        <f>'Año 2009'!L68</f>
        <v>110509</v>
      </c>
    </row>
    <row r="8" spans="1:23" x14ac:dyDescent="0.2">
      <c r="U8" s="291">
        <v>2010</v>
      </c>
      <c r="V8" s="119">
        <f>'Año 2010'!K77</f>
        <v>1984574</v>
      </c>
      <c r="W8" s="119">
        <f>'Año 2010'!L77</f>
        <v>124810</v>
      </c>
    </row>
    <row r="9" spans="1:23" x14ac:dyDescent="0.2">
      <c r="U9" s="291">
        <v>2011</v>
      </c>
      <c r="V9" s="119">
        <f>'Año 2011'!K77</f>
        <v>2684973</v>
      </c>
      <c r="W9" s="119">
        <f>'Año 2011'!L77</f>
        <v>126952</v>
      </c>
    </row>
    <row r="10" spans="1:23" x14ac:dyDescent="0.2">
      <c r="L10" s="110"/>
      <c r="M10" s="110"/>
      <c r="U10" s="291">
        <v>2012</v>
      </c>
      <c r="V10" s="119">
        <f>'Año 2012'!K77</f>
        <v>2781733</v>
      </c>
      <c r="W10" s="119">
        <f>'Año 2012'!L77</f>
        <v>118791</v>
      </c>
    </row>
    <row r="11" spans="1:23" x14ac:dyDescent="0.2">
      <c r="L11" s="415"/>
      <c r="M11" s="415"/>
      <c r="U11" s="291">
        <v>2013</v>
      </c>
      <c r="V11" s="119">
        <f>'Año 2013'!K88</f>
        <v>2978702</v>
      </c>
      <c r="W11" s="119">
        <f>'Año 2013'!L88</f>
        <v>141845</v>
      </c>
    </row>
    <row r="12" spans="1:23" x14ac:dyDescent="0.2">
      <c r="L12" s="242"/>
      <c r="M12" s="242"/>
      <c r="U12" s="291">
        <v>2014</v>
      </c>
      <c r="V12" s="119">
        <f>'Año 2014'!K88</f>
        <v>3062912</v>
      </c>
      <c r="W12" s="119">
        <f>'Año 2014'!L88</f>
        <v>180115</v>
      </c>
    </row>
    <row r="13" spans="1:23" x14ac:dyDescent="0.2">
      <c r="U13" s="291">
        <v>2015</v>
      </c>
      <c r="V13" s="119">
        <f>'Año 2015'!K88</f>
        <v>3096124</v>
      </c>
      <c r="W13" s="119">
        <f>'Año 2015'!L88</f>
        <v>175393</v>
      </c>
    </row>
    <row r="14" spans="1:23" x14ac:dyDescent="0.2">
      <c r="U14" s="291">
        <v>2016</v>
      </c>
      <c r="V14" s="119">
        <f>'Año 2016'!K88</f>
        <v>2971590</v>
      </c>
      <c r="W14" s="119">
        <f>'Año 2016'!L88</f>
        <v>191484</v>
      </c>
    </row>
    <row r="15" spans="1:23" x14ac:dyDescent="0.2">
      <c r="U15" s="291">
        <v>2017</v>
      </c>
      <c r="V15" s="119">
        <f>'Año 2017'!K88</f>
        <v>3264020</v>
      </c>
      <c r="W15" s="119">
        <f>'Año 2017'!L88</f>
        <v>177764</v>
      </c>
    </row>
    <row r="16" spans="1:23" x14ac:dyDescent="0.2">
      <c r="U16" s="291">
        <v>2018</v>
      </c>
      <c r="V16" s="119">
        <f>'Año 2018'!K88</f>
        <v>3184310</v>
      </c>
      <c r="W16" s="119">
        <f>'Año 2018'!L88</f>
        <v>180552</v>
      </c>
    </row>
    <row r="17" spans="4:23" x14ac:dyDescent="0.2">
      <c r="U17" s="291">
        <v>2019</v>
      </c>
      <c r="V17" s="119">
        <f>'Año 2019'!K93</f>
        <v>3396714</v>
      </c>
      <c r="W17" s="119">
        <f>'Año 2019'!L93</f>
        <v>194535</v>
      </c>
    </row>
    <row r="18" spans="4:23" x14ac:dyDescent="0.2">
      <c r="U18" s="291">
        <v>2020</v>
      </c>
      <c r="V18" s="119">
        <f>'Año 2020'!K93</f>
        <v>1980456</v>
      </c>
      <c r="W18" s="119">
        <f>'Año 2020'!L93</f>
        <v>132694</v>
      </c>
    </row>
    <row r="19" spans="4:23" x14ac:dyDescent="0.2">
      <c r="U19" s="300">
        <v>2021</v>
      </c>
      <c r="V19" s="301">
        <f>'Año 2021'!K93</f>
        <v>1227477</v>
      </c>
      <c r="W19" s="301">
        <f>'Año 2021'!L93</f>
        <v>67949</v>
      </c>
    </row>
    <row r="20" spans="4:23" x14ac:dyDescent="0.2">
      <c r="U20" s="123"/>
    </row>
    <row r="28" spans="4:23" x14ac:dyDescent="0.2">
      <c r="K28" s="74"/>
      <c r="L28" s="74"/>
      <c r="M28" s="74"/>
      <c r="N28" s="74"/>
    </row>
    <row r="29" spans="4:23" x14ac:dyDescent="0.2">
      <c r="K29" s="74"/>
      <c r="L29" s="118"/>
      <c r="M29" s="118"/>
      <c r="N29" s="74"/>
    </row>
    <row r="30" spans="4:23" x14ac:dyDescent="0.2">
      <c r="K30" s="74"/>
      <c r="L30" s="74"/>
      <c r="M30" s="74"/>
      <c r="N30" s="74"/>
    </row>
    <row r="32" spans="4:23" x14ac:dyDescent="0.2">
      <c r="D32" s="143"/>
    </row>
    <row r="35" spans="6:7" x14ac:dyDescent="0.2">
      <c r="F35" s="114"/>
      <c r="G35" s="114"/>
    </row>
    <row r="36" spans="6:7" x14ac:dyDescent="0.2">
      <c r="F36" s="114"/>
      <c r="G36" s="114"/>
    </row>
    <row r="37" spans="6:7" x14ac:dyDescent="0.2">
      <c r="F37" s="114"/>
      <c r="G37" s="114"/>
    </row>
    <row r="38" spans="6:7" x14ac:dyDescent="0.2">
      <c r="F38" s="114"/>
      <c r="G38" s="114"/>
    </row>
    <row r="39" spans="6:7" x14ac:dyDescent="0.2">
      <c r="F39" s="114"/>
      <c r="G39" s="114"/>
    </row>
    <row r="40" spans="6:7" x14ac:dyDescent="0.2">
      <c r="F40" s="114"/>
      <c r="G40" s="114"/>
    </row>
    <row r="41" spans="6:7" x14ac:dyDescent="0.2">
      <c r="F41" s="114"/>
      <c r="G41" s="114"/>
    </row>
    <row r="42" spans="6:7" x14ac:dyDescent="0.2">
      <c r="F42" s="114"/>
      <c r="G42" s="114"/>
    </row>
    <row r="43" spans="6:7" x14ac:dyDescent="0.2">
      <c r="F43" s="114"/>
      <c r="G43" s="114"/>
    </row>
    <row r="44" spans="6:7" x14ac:dyDescent="0.2">
      <c r="F44" s="114"/>
      <c r="G44" s="114"/>
    </row>
    <row r="45" spans="6:7" x14ac:dyDescent="0.2">
      <c r="F45" s="114"/>
      <c r="G45" s="114"/>
    </row>
    <row r="46" spans="6:7" x14ac:dyDescent="0.2">
      <c r="F46" s="114"/>
      <c r="G46" s="114"/>
    </row>
    <row r="47" spans="6:7" x14ac:dyDescent="0.2">
      <c r="F47" s="114"/>
      <c r="G47" s="114"/>
    </row>
    <row r="48" spans="6:7" x14ac:dyDescent="0.2">
      <c r="F48" s="114"/>
    </row>
  </sheetData>
  <sortState ref="A12:C39">
    <sortCondition ref="A12:A39"/>
  </sortState>
  <mergeCells count="1">
    <mergeCell ref="L11:M11"/>
  </mergeCells>
  <pageMargins left="0.70866141732283472" right="0.70866141732283472" top="0.74803149606299213" bottom="0.74803149606299213" header="0.31496062992125984" footer="0.31496062992125984"/>
  <pageSetup scale="37"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D5:N44"/>
  <sheetViews>
    <sheetView showGridLines="0" zoomScale="75" zoomScaleNormal="75" workbookViewId="0"/>
  </sheetViews>
  <sheetFormatPr baseColWidth="10" defaultColWidth="11.42578125" defaultRowHeight="12.75" x14ac:dyDescent="0.2"/>
  <cols>
    <col min="1" max="4" width="11.42578125" style="20"/>
    <col min="5" max="5" width="13.85546875" style="20" bestFit="1" customWidth="1"/>
    <col min="6" max="6" width="11.5703125" style="20" bestFit="1" customWidth="1"/>
    <col min="7" max="7" width="14.85546875" style="20" customWidth="1"/>
    <col min="8" max="16384" width="11.42578125" style="20"/>
  </cols>
  <sheetData>
    <row r="5" spans="13:14" ht="13.5" thickBot="1" x14ac:dyDescent="0.25"/>
    <row r="6" spans="13:14" ht="13.5" thickBot="1" x14ac:dyDescent="0.25">
      <c r="M6" s="387" t="s">
        <v>63</v>
      </c>
      <c r="N6" s="388"/>
    </row>
    <row r="33" spans="4:14" ht="13.5" thickBot="1" x14ac:dyDescent="0.25"/>
    <row r="34" spans="4:14" ht="13.5" thickBot="1" x14ac:dyDescent="0.25">
      <c r="M34" s="387" t="s">
        <v>63</v>
      </c>
      <c r="N34" s="388"/>
    </row>
    <row r="36" spans="4:14" x14ac:dyDescent="0.2">
      <c r="D36" s="111"/>
      <c r="E36" s="112" t="s">
        <v>166</v>
      </c>
      <c r="F36" s="112" t="s">
        <v>165</v>
      </c>
      <c r="G36" s="112" t="s">
        <v>188</v>
      </c>
      <c r="H36" s="112" t="s">
        <v>166</v>
      </c>
      <c r="I36" s="112" t="s">
        <v>165</v>
      </c>
    </row>
    <row r="37" spans="4:14" x14ac:dyDescent="0.2">
      <c r="D37" s="113" t="s">
        <v>199</v>
      </c>
      <c r="E37" s="21">
        <f>'TODOS LOS AÑOS'!O93</f>
        <v>6565041</v>
      </c>
      <c r="F37" s="21">
        <f>'TODOS LOS AÑOS'!P93</f>
        <v>356997</v>
      </c>
      <c r="G37" s="22">
        <f t="shared" ref="G37:G42" si="0">SUM(E37:F37)</f>
        <v>6922038</v>
      </c>
      <c r="H37" s="32">
        <f t="shared" ref="H37:H42" si="1">E37/G37</f>
        <v>0.94842602713247171</v>
      </c>
      <c r="I37" s="32">
        <f t="shared" ref="I37:I42" si="2">F37/G37</f>
        <v>5.1573972867528323E-2</v>
      </c>
    </row>
    <row r="38" spans="4:14" x14ac:dyDescent="0.2">
      <c r="D38" s="113" t="s">
        <v>200</v>
      </c>
      <c r="E38" s="21">
        <f>'TODOS LOS AÑOS'!W93</f>
        <v>8730861</v>
      </c>
      <c r="F38" s="21">
        <f>'TODOS LOS AÑOS'!X93</f>
        <v>467506</v>
      </c>
      <c r="G38" s="22">
        <f t="shared" si="0"/>
        <v>9198367</v>
      </c>
      <c r="H38" s="32">
        <f t="shared" si="1"/>
        <v>0.94917510901663305</v>
      </c>
      <c r="I38" s="32">
        <f t="shared" si="2"/>
        <v>5.0824890983366941E-2</v>
      </c>
    </row>
    <row r="39" spans="4:14" x14ac:dyDescent="0.2">
      <c r="D39" s="113" t="s">
        <v>201</v>
      </c>
      <c r="E39" s="21">
        <f>'TODOS LOS AÑOS'!AE93</f>
        <v>10714829</v>
      </c>
      <c r="F39" s="21">
        <f>'TODOS LOS AÑOS'!AF93</f>
        <v>592316</v>
      </c>
      <c r="G39" s="22">
        <f t="shared" si="0"/>
        <v>11307145</v>
      </c>
      <c r="H39" s="32">
        <f t="shared" si="1"/>
        <v>0.94761577745752801</v>
      </c>
      <c r="I39" s="32">
        <f t="shared" si="2"/>
        <v>5.2384222542472041E-2</v>
      </c>
    </row>
    <row r="40" spans="4:14" x14ac:dyDescent="0.2">
      <c r="D40" s="113" t="s">
        <v>258</v>
      </c>
      <c r="E40" s="21">
        <f>+'TODOS LOS AÑOS'!AM93</f>
        <v>13397743</v>
      </c>
      <c r="F40" s="21">
        <f>+'TODOS LOS AÑOS'!AN93</f>
        <v>719268</v>
      </c>
      <c r="G40" s="22">
        <f t="shared" si="0"/>
        <v>14117011</v>
      </c>
      <c r="H40" s="32">
        <f t="shared" si="1"/>
        <v>0.94904955447013539</v>
      </c>
      <c r="I40" s="32">
        <f t="shared" si="2"/>
        <v>5.0950445529864642E-2</v>
      </c>
    </row>
    <row r="41" spans="4:14" x14ac:dyDescent="0.2">
      <c r="D41" s="113" t="s">
        <v>281</v>
      </c>
      <c r="E41" s="21">
        <f>'TODOS LOS AÑOS'!AU93</f>
        <v>16175703</v>
      </c>
      <c r="F41" s="21">
        <f>'TODOS LOS AÑOS'!AV93</f>
        <v>838059</v>
      </c>
      <c r="G41" s="22">
        <f t="shared" si="0"/>
        <v>17013762</v>
      </c>
      <c r="H41" s="32">
        <f t="shared" si="1"/>
        <v>0.95074228733186694</v>
      </c>
      <c r="I41" s="32">
        <f t="shared" si="2"/>
        <v>4.9257712668133009E-2</v>
      </c>
    </row>
    <row r="42" spans="4:14" x14ac:dyDescent="0.2">
      <c r="D42" s="111" t="s">
        <v>87</v>
      </c>
      <c r="E42" s="22">
        <f>SUM(E38:E39)</f>
        <v>19445690</v>
      </c>
      <c r="F42" s="22">
        <f>SUM(F38:F39)</f>
        <v>1059822</v>
      </c>
      <c r="G42" s="22">
        <f t="shared" si="0"/>
        <v>20505512</v>
      </c>
      <c r="H42" s="32">
        <f t="shared" si="1"/>
        <v>0.94831526274496336</v>
      </c>
      <c r="I42" s="32">
        <f t="shared" si="2"/>
        <v>5.1684737255036597E-2</v>
      </c>
    </row>
    <row r="44" spans="4:14" x14ac:dyDescent="0.2">
      <c r="E44" s="114"/>
    </row>
  </sheetData>
  <mergeCells count="2">
    <mergeCell ref="M6:N6"/>
    <mergeCell ref="M34:N34"/>
  </mergeCells>
  <phoneticPr fontId="2" type="noConversion"/>
  <hyperlinks>
    <hyperlink ref="M6" location="Indice!A1" display="Volver al Indice"/>
    <hyperlink ref="M34" location="Indice!A1" display="Volver al Indice"/>
    <hyperlink ref="M6:N6" location="Indice!B32" display="Volver al Indice"/>
    <hyperlink ref="M34:N34" location="Indice!B32" display="Volver al Indice"/>
  </hyperlinks>
  <pageMargins left="0.74803149606299213" right="0.74803149606299213" top="0.98425196850393704" bottom="0.98425196850393704" header="0" footer="0"/>
  <pageSetup scale="54"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Q3:T13"/>
  <sheetViews>
    <sheetView showGridLines="0" zoomScaleNormal="100" workbookViewId="0"/>
  </sheetViews>
  <sheetFormatPr baseColWidth="10" defaultColWidth="11.42578125" defaultRowHeight="12.75" x14ac:dyDescent="0.2"/>
  <cols>
    <col min="1" max="3" width="11.42578125" style="20"/>
    <col min="4" max="4" width="13.85546875" style="20" bestFit="1" customWidth="1"/>
    <col min="5" max="5" width="13.42578125" style="20" customWidth="1"/>
    <col min="6" max="6" width="18.28515625" style="20" customWidth="1"/>
    <col min="7" max="16" width="11.42578125" style="20"/>
    <col min="17" max="20" width="19.42578125" style="20" customWidth="1"/>
    <col min="21" max="16384" width="11.42578125" style="20"/>
  </cols>
  <sheetData>
    <row r="3" spans="17:20" ht="15" x14ac:dyDescent="0.2">
      <c r="Q3" s="417" t="s">
        <v>494</v>
      </c>
      <c r="R3" s="417"/>
      <c r="S3" s="417"/>
      <c r="T3" s="417"/>
    </row>
    <row r="5" spans="17:20" x14ac:dyDescent="0.2">
      <c r="Q5" s="323"/>
      <c r="R5" s="324" t="s">
        <v>166</v>
      </c>
      <c r="S5" s="324" t="s">
        <v>187</v>
      </c>
      <c r="T5" s="324" t="s">
        <v>188</v>
      </c>
    </row>
    <row r="6" spans="17:20" x14ac:dyDescent="0.2">
      <c r="Q6" s="293" t="s">
        <v>186</v>
      </c>
      <c r="R6" s="119">
        <f ca="1">SUMIF(TIPATE,$Q6,DATFON)</f>
        <v>28847835</v>
      </c>
      <c r="S6" s="119">
        <f ca="1">SUMIF(TIPATE,$Q6,DATISA)</f>
        <v>1670889</v>
      </c>
      <c r="T6" s="119">
        <f ca="1">S6+R6</f>
        <v>30518724</v>
      </c>
    </row>
    <row r="7" spans="17:20" x14ac:dyDescent="0.2">
      <c r="Q7" s="293" t="s">
        <v>184</v>
      </c>
      <c r="R7" s="119">
        <f ca="1">SUMIF(TIPATE,$Q7,DATFON)</f>
        <v>4710474</v>
      </c>
      <c r="S7" s="119">
        <f ca="1">SUMIF(TIPATE,$Q7,DATISA)</f>
        <v>239970</v>
      </c>
      <c r="T7" s="119">
        <f ca="1">S7+R7</f>
        <v>4950444</v>
      </c>
    </row>
    <row r="8" spans="17:20" x14ac:dyDescent="0.2">
      <c r="Q8" s="293" t="s">
        <v>185</v>
      </c>
      <c r="R8" s="119">
        <f ca="1">SUMIF(TIPATE,$Q8,DATFON)</f>
        <v>7781210</v>
      </c>
      <c r="S8" s="119">
        <f ca="1">SUMIF(TIPATE,$Q8,DATISA)</f>
        <v>369531</v>
      </c>
      <c r="T8" s="119">
        <f ca="1">S8+R8</f>
        <v>8150741</v>
      </c>
    </row>
    <row r="9" spans="17:20" x14ac:dyDescent="0.2">
      <c r="Q9" s="318" t="s">
        <v>87</v>
      </c>
      <c r="R9" s="319">
        <f ca="1">SUM(R6:R8)</f>
        <v>41339519</v>
      </c>
      <c r="S9" s="319">
        <f ca="1">SUM(S6:S8)</f>
        <v>2280390</v>
      </c>
      <c r="T9" s="320">
        <f ca="1">SUM(T6:T8)</f>
        <v>43619909</v>
      </c>
    </row>
    <row r="10" spans="17:20" x14ac:dyDescent="0.2">
      <c r="Q10" s="293" t="s">
        <v>186</v>
      </c>
      <c r="R10" s="294">
        <f t="shared" ref="R10:T12" ca="1" si="0">+R6/R$9</f>
        <v>0.69782705986492011</v>
      </c>
      <c r="S10" s="294">
        <f t="shared" ca="1" si="0"/>
        <v>0.73272071882441159</v>
      </c>
      <c r="T10" s="294">
        <f t="shared" ca="1" si="0"/>
        <v>0.69965125328436606</v>
      </c>
    </row>
    <row r="11" spans="17:20" x14ac:dyDescent="0.2">
      <c r="Q11" s="293" t="s">
        <v>184</v>
      </c>
      <c r="R11" s="294">
        <f t="shared" ca="1" si="0"/>
        <v>0.11394602825446518</v>
      </c>
      <c r="S11" s="294">
        <f t="shared" ca="1" si="0"/>
        <v>0.10523199978950969</v>
      </c>
      <c r="T11" s="294">
        <f t="shared" ca="1" si="0"/>
        <v>0.11349047060139442</v>
      </c>
    </row>
    <row r="12" spans="17:20" x14ac:dyDescent="0.2">
      <c r="Q12" s="293" t="s">
        <v>185</v>
      </c>
      <c r="R12" s="294">
        <f t="shared" ca="1" si="0"/>
        <v>0.18822691188061477</v>
      </c>
      <c r="S12" s="294">
        <f t="shared" ca="1" si="0"/>
        <v>0.16204728138607868</v>
      </c>
      <c r="T12" s="294">
        <f t="shared" ca="1" si="0"/>
        <v>0.1868582761142395</v>
      </c>
    </row>
    <row r="13" spans="17:20" x14ac:dyDescent="0.2">
      <c r="Q13" s="321" t="s">
        <v>87</v>
      </c>
      <c r="R13" s="322">
        <v>1</v>
      </c>
      <c r="S13" s="322">
        <v>0.99999999999999989</v>
      </c>
      <c r="T13" s="322">
        <v>1</v>
      </c>
    </row>
  </sheetData>
  <mergeCells count="1">
    <mergeCell ref="Q3:T3"/>
  </mergeCells>
  <phoneticPr fontId="2" type="noConversion"/>
  <pageMargins left="0.74803149606299213" right="0.74803149606299213" top="0.98425196850393704" bottom="0.98425196850393704" header="0" footer="0"/>
  <pageSetup scale="34"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9:S50"/>
  <sheetViews>
    <sheetView showGridLines="0" workbookViewId="0"/>
  </sheetViews>
  <sheetFormatPr baseColWidth="10" defaultRowHeight="12.75" x14ac:dyDescent="0.2"/>
  <cols>
    <col min="1" max="2" width="3" bestFit="1" customWidth="1"/>
    <col min="3" max="3" width="15.140625" bestFit="1" customWidth="1"/>
    <col min="4" max="19" width="13.42578125" customWidth="1"/>
  </cols>
  <sheetData>
    <row r="9" spans="11:15" x14ac:dyDescent="0.2">
      <c r="K9" s="20"/>
      <c r="L9" s="20"/>
      <c r="M9" s="20"/>
      <c r="N9" s="20"/>
    </row>
    <row r="10" spans="11:15" x14ac:dyDescent="0.2">
      <c r="K10" s="20"/>
      <c r="L10" s="20"/>
      <c r="M10" s="20"/>
      <c r="N10" s="20"/>
    </row>
    <row r="11" spans="11:15" x14ac:dyDescent="0.2">
      <c r="N11" s="219"/>
      <c r="O11" s="219"/>
    </row>
    <row r="12" spans="11:15" x14ac:dyDescent="0.2">
      <c r="N12" s="415"/>
      <c r="O12" s="415"/>
    </row>
    <row r="13" spans="11:15" x14ac:dyDescent="0.2">
      <c r="N13" s="20"/>
      <c r="O13" s="20"/>
    </row>
    <row r="14" spans="11:15" x14ac:dyDescent="0.2">
      <c r="K14" s="20"/>
      <c r="L14" s="20"/>
      <c r="M14" s="20"/>
      <c r="N14" s="20"/>
    </row>
    <row r="15" spans="11:15" x14ac:dyDescent="0.2">
      <c r="K15" s="20"/>
      <c r="L15" s="20"/>
      <c r="M15" s="20"/>
      <c r="N15" s="20"/>
    </row>
    <row r="34" spans="1:19" ht="18" customHeight="1" x14ac:dyDescent="0.2">
      <c r="A34" s="423" t="s">
        <v>262</v>
      </c>
      <c r="B34" s="423" t="s">
        <v>263</v>
      </c>
      <c r="C34" s="295"/>
      <c r="D34" s="295" t="s">
        <v>264</v>
      </c>
      <c r="E34" s="295" t="s">
        <v>265</v>
      </c>
      <c r="F34" s="295" t="s">
        <v>266</v>
      </c>
      <c r="G34" s="295" t="s">
        <v>267</v>
      </c>
      <c r="H34" s="295" t="s">
        <v>268</v>
      </c>
      <c r="I34" s="295" t="s">
        <v>269</v>
      </c>
      <c r="J34" s="295" t="s">
        <v>270</v>
      </c>
      <c r="K34" s="295" t="s">
        <v>285</v>
      </c>
      <c r="L34" s="295" t="s">
        <v>301</v>
      </c>
      <c r="M34" s="295" t="s">
        <v>303</v>
      </c>
      <c r="N34" s="295" t="s">
        <v>315</v>
      </c>
      <c r="O34" s="295" t="s">
        <v>353</v>
      </c>
      <c r="P34" s="295" t="s">
        <v>365</v>
      </c>
      <c r="Q34" s="295" t="s">
        <v>372</v>
      </c>
      <c r="R34" s="295" t="s">
        <v>384</v>
      </c>
      <c r="S34" s="295" t="s">
        <v>412</v>
      </c>
    </row>
    <row r="35" spans="1:19" x14ac:dyDescent="0.2">
      <c r="A35" s="423">
        <v>1</v>
      </c>
      <c r="B35" s="423">
        <v>25</v>
      </c>
      <c r="C35" s="292" t="s">
        <v>271</v>
      </c>
      <c r="D35" s="119">
        <f>SUMIFS(FON_JUN_2006,IND_PRO_SAL,"&gt;="&amp;$A35,IND_PRO_SAL,"&lt;="&amp;$B35)+SUMIFS(ISA_JUN_2006,IND_PRO_SAL,"&gt;="&amp;$A35,IND_PRO_SAL,"&lt;="&amp;$B35)</f>
        <v>2021849</v>
      </c>
      <c r="E35" s="119">
        <f>SUMIFS(FON_JUN_2007,IND_PRO_SAL,"&gt;="&amp;$A35,IND_PRO_SAL,"&lt;="&amp;$B35)+SUMIFS(ISA_JUN_2007,IND_PRO_SAL,"&gt;="&amp;$A35,IND_PRO_SAL,"&lt;="&amp;$B35)</f>
        <v>3011151</v>
      </c>
      <c r="F35" s="119">
        <f>SUMIFS(FON_JUN_2008,IND_PRO_SAL,"&gt;="&amp;$A35,IND_PRO_SAL,"&lt;="&amp;$B35)+SUMIFS(ISA_JUN_2008,IND_PRO_SAL,"&gt;="&amp;$A35,IND_PRO_SAL,"&lt;="&amp;$B35)</f>
        <v>3936841</v>
      </c>
      <c r="G35" s="119">
        <f>SUMIFS(FON_JUN_2009,IND_PRO_SAL,"&gt;="&amp;$A35,IND_PRO_SAL,"&lt;="&amp;$B35)+SUMIFS(ISA_JUN_2009,IND_PRO_SAL,"&gt;="&amp;$A35,IND_PRO_SAL,"&lt;="&amp;$B35)</f>
        <v>4977610</v>
      </c>
      <c r="H35" s="119">
        <f>SUMIFS(FON_JUN_2010,IND_PRO_SAL,"&gt;="&amp;$A35,IND_PRO_SAL,"&lt;="&amp;$B35)+SUMIFS(ISA_JUN_2010,IND_PRO_SAL,"&gt;="&amp;$A35,IND_PRO_SAL,"&lt;="&amp;$B35)</f>
        <v>5912303</v>
      </c>
      <c r="I35" s="119">
        <f>SUMIFS(FON_JUN_2011,IND_PRO_SAL,"&gt;="&amp;$A35,IND_PRO_SAL,"&lt;="&amp;$B35)+SUMIFS(ISA_JUN_2011,IND_PRO_SAL,"&gt;="&amp;$A35,IND_PRO_SAL,"&lt;="&amp;$B35)</f>
        <v>7140561</v>
      </c>
      <c r="J35" s="119">
        <f>SUMIFS(FON_JUN_2012,IND_PRO_SAL,"&gt;="&amp;$A35,IND_PRO_SAL,"&lt;="&amp;$B35)+SUMIFS(ISA_JUN_2012,IND_PRO_SAL,"&gt;="&amp;$A35,IND_PRO_SAL,"&lt;="&amp;$B35)</f>
        <v>8556147</v>
      </c>
      <c r="K35" s="119">
        <f>SUMIFS(FON_JUN_2013,IND_PRO_SAL,"&gt;="&amp;$A35,IND_PRO_SAL,"&lt;="&amp;$B35)+SUMIFS(ISA_JUN_2013,IND_PRO_SAL,"&gt;="&amp;$A35,IND_PRO_SAL,"&lt;="&amp;$B35)</f>
        <v>10037455</v>
      </c>
      <c r="L35" s="119">
        <f>SUMIFS(FON_JUN_2014,IND_PRO_SAL,"&gt;="&amp;$A35,IND_PRO_SAL,"&lt;="&amp;$B35)+SUMIFS(ISA_JUN_2014,IND_PRO_SAL,"&gt;="&amp;$A35,IND_PRO_SAL,"&lt;="&amp;$B35)</f>
        <v>11671889</v>
      </c>
      <c r="M35" s="119">
        <f>SUMIFS(FON_JUN_2015,IND_PRO_SAL,"&gt;="&amp;$A35,IND_PRO_SAL,"&lt;="&amp;$B35)+SUMIFS(ISA_JUN_2015,IND_PRO_SAL,"&gt;="&amp;$A35,IND_PRO_SAL,"&lt;="&amp;$B35)</f>
        <v>13355187</v>
      </c>
      <c r="N35" s="119">
        <f>SUMIFS(FON_JUN_2016,IND_PRO_SAL,"&gt;="&amp;$A35,IND_PRO_SAL,"&lt;="&amp;$B35)+SUMIFS(ISA_JUN_2016,IND_PRO_SAL,"&gt;="&amp;$A35,IND_PRO_SAL,"&lt;="&amp;$B35)</f>
        <v>15077675</v>
      </c>
      <c r="O35" s="119">
        <f t="shared" ref="O35:O39" si="0">SUMIFS(FON_JUN_2017,IND_PRO_SAL,"&gt;="&amp;$A35,IND_PRO_SAL,"&lt;="&amp;$B35)+SUMIFS(ISA_JUN_2017,IND_PRO_SAL,"&gt;="&amp;$A35,IND_PRO_SAL,"&lt;="&amp;$B35)</f>
        <v>16730159</v>
      </c>
      <c r="P35" s="119">
        <f>SUMIFS(FON_JUN_2018,IND_PRO_SAL,"&gt;="&amp;$A35,IND_PRO_SAL,"&lt;="&amp;$B35)+SUMIFS(ISA_JUN_2018,IND_PRO_SAL,"&gt;="&amp;$A35,IND_PRO_SAL,"&lt;="&amp;$B35)</f>
        <v>18560335</v>
      </c>
      <c r="Q35" s="119">
        <f>SUMIFS(FON_JUN_2019,IND_PRO_SAL,"&gt;="&amp;$A35,IND_PRO_SAL,"&lt;="&amp;$B35)+SUMIFS(ISA_JUN_2019,IND_PRO_SAL,"&gt;="&amp;$A35,IND_PRO_SAL,"&lt;="&amp;$B35)</f>
        <v>20518019</v>
      </c>
      <c r="R35" s="119">
        <f t="shared" ref="R35:R40" si="1">SUMIFS(FON_JUN_2020,IND_PRO_SAL,"&gt;="&amp;$A35,IND_PRO_SAL,"&lt;="&amp;$B35)+SUMIFS(ISA_JUN_2020,IND_PRO_SAL,"&gt;="&amp;$A35,IND_PRO_SAL,"&lt;="&amp;$B35)</f>
        <v>22011217</v>
      </c>
      <c r="S35" s="119">
        <f t="shared" ref="S35:S40" si="2">SUMIFS(FON_JUN_2021,IND_PRO_SAL,"&gt;="&amp;$A35,IND_PRO_SAL,"&lt;="&amp;$B35)+SUMIFS(ISA_JUN_2021,IND_PRO_SAL,"&gt;="&amp;$A35,IND_PRO_SAL,"&lt;="&amp;$B35)</f>
        <v>23113110</v>
      </c>
    </row>
    <row r="36" spans="1:19" x14ac:dyDescent="0.2">
      <c r="A36" s="423">
        <v>26</v>
      </c>
      <c r="B36" s="423">
        <v>40</v>
      </c>
      <c r="C36" s="292" t="s">
        <v>272</v>
      </c>
      <c r="D36" s="119"/>
      <c r="E36" s="119">
        <f>SUMIFS(FON_JUN_2007,IND_PRO_SAL,"&gt;="&amp;$A36,IND_PRO_SAL,"&lt;="&amp;$B36)+SUMIFS(ISA_JUN_2007,IND_PRO_SAL,"&gt;="&amp;$A36,IND_PRO_SAL,"&lt;="&amp;$B36)</f>
        <v>546165</v>
      </c>
      <c r="F36" s="119">
        <f>SUMIFS(FON_JUN_2008,IND_PRO_SAL,"&gt;="&amp;$A36,IND_PRO_SAL,"&lt;="&amp;$B36)+SUMIFS(ISA_JUN_2008,IND_PRO_SAL,"&gt;="&amp;$A36,IND_PRO_SAL,"&lt;="&amp;$B36)</f>
        <v>1032298</v>
      </c>
      <c r="G36" s="119">
        <f>SUMIFS(FON_JUN_2009,IND_PRO_SAL,"&gt;="&amp;$A36,IND_PRO_SAL,"&lt;="&amp;$B36)+SUMIFS(ISA_JUN_2009,IND_PRO_SAL,"&gt;="&amp;$A36,IND_PRO_SAL,"&lt;="&amp;$B36)</f>
        <v>1545665</v>
      </c>
      <c r="H36" s="119">
        <f>SUMIFS(FON_JUN_2010,IND_PRO_SAL,"&gt;="&amp;$A36,IND_PRO_SAL,"&lt;="&amp;$B36)+SUMIFS(ISA_JUN_2010,IND_PRO_SAL,"&gt;="&amp;$A36,IND_PRO_SAL,"&lt;="&amp;$B36)</f>
        <v>1990695</v>
      </c>
      <c r="I36" s="119">
        <f>SUMIFS(FON_JUN_2011,IND_PRO_SAL,"&gt;="&amp;$A36,IND_PRO_SAL,"&lt;="&amp;$B36)+SUMIFS(ISA_JUN_2011,IND_PRO_SAL,"&gt;="&amp;$A36,IND_PRO_SAL,"&lt;="&amp;$B36)</f>
        <v>2443380</v>
      </c>
      <c r="J36" s="119">
        <f>SUMIFS(FON_JUN_2012,IND_PRO_SAL,"&gt;="&amp;$A36,IND_PRO_SAL,"&lt;="&amp;$B36)+SUMIFS(ISA_JUN_2012,IND_PRO_SAL,"&gt;="&amp;$A36,IND_PRO_SAL,"&lt;="&amp;$B36)</f>
        <v>2924659</v>
      </c>
      <c r="K36" s="119">
        <f>SUMIFS(FON_JUN_2013,IND_PRO_SAL,"&gt;="&amp;$A36,IND_PRO_SAL,"&lt;="&amp;$B36)+SUMIFS(ISA_JUN_2013,IND_PRO_SAL,"&gt;="&amp;$A36,IND_PRO_SAL,"&lt;="&amp;$B36)</f>
        <v>3389535</v>
      </c>
      <c r="L36" s="119">
        <f>SUMIFS(FON_JUN_2014,IND_PRO_SAL,"&gt;="&amp;$A36,IND_PRO_SAL,"&lt;="&amp;$B36)+SUMIFS(ISA_JUN_2014,IND_PRO_SAL,"&gt;="&amp;$A36,IND_PRO_SAL,"&lt;="&amp;$B36)</f>
        <v>3854057</v>
      </c>
      <c r="M36" s="119">
        <f>SUMIFS(FON_JUN_2015,IND_PRO_SAL,"&gt;="&amp;$A36,IND_PRO_SAL,"&lt;="&amp;$B36)+SUMIFS(ISA_JUN_2015,IND_PRO_SAL,"&gt;="&amp;$A36,IND_PRO_SAL,"&lt;="&amp;$B36)</f>
        <v>4347619</v>
      </c>
      <c r="N36" s="119">
        <f>SUMIFS(FON_JUN_2016,IND_PRO_SAL,"&gt;="&amp;$A36,IND_PRO_SAL,"&lt;="&amp;$B36)+SUMIFS(ISA_JUN_2016,IND_PRO_SAL,"&gt;="&amp;$A36,IND_PRO_SAL,"&lt;="&amp;$B36)</f>
        <v>4864856</v>
      </c>
      <c r="O36" s="119">
        <f t="shared" si="0"/>
        <v>5363987</v>
      </c>
      <c r="P36" s="119">
        <f>SUMIFS(FON_JUN_2018,IND_PRO_SAL,"&gt;="&amp;$A36,IND_PRO_SAL,"&lt;="&amp;$B36)+SUMIFS(ISA_JUN_2018,IND_PRO_SAL,"&gt;="&amp;$A36,IND_PRO_SAL,"&lt;="&amp;$B36)</f>
        <v>5914868</v>
      </c>
      <c r="Q36" s="119">
        <f>SUMIFS(FON_JUN_2019,IND_PRO_SAL,"&gt;="&amp;$A36,IND_PRO_SAL,"&lt;="&amp;$B36)+SUMIFS(ISA_JUN_2019,IND_PRO_SAL,"&gt;="&amp;$A36,IND_PRO_SAL,"&lt;="&amp;$B36)</f>
        <v>6494087</v>
      </c>
      <c r="R36" s="119">
        <f t="shared" si="1"/>
        <v>6952159</v>
      </c>
      <c r="S36" s="119">
        <f t="shared" si="2"/>
        <v>7292553</v>
      </c>
    </row>
    <row r="37" spans="1:19" x14ac:dyDescent="0.2">
      <c r="A37" s="423">
        <v>41</v>
      </c>
      <c r="B37" s="423">
        <v>56</v>
      </c>
      <c r="C37" s="293" t="s">
        <v>273</v>
      </c>
      <c r="D37" s="119"/>
      <c r="E37" s="119"/>
      <c r="F37" s="119">
        <f>SUMIFS(FON_JUN_2008,IND_PRO_SAL,"&gt;="&amp;$A37,IND_PRO_SAL,"&lt;="&amp;$B37)+SUMIFS(ISA_JUN_2008,IND_PRO_SAL,"&gt;="&amp;$A37,IND_PRO_SAL,"&lt;="&amp;$B37)</f>
        <v>728976</v>
      </c>
      <c r="G37" s="119">
        <f>SUMIFS(FON_JUN_2009,IND_PRO_SAL,"&gt;="&amp;$A37,IND_PRO_SAL,"&lt;="&amp;$B37)+SUMIFS(ISA_JUN_2009,IND_PRO_SAL,"&gt;="&amp;$A37,IND_PRO_SAL,"&lt;="&amp;$B37)</f>
        <v>1468544</v>
      </c>
      <c r="H37" s="119">
        <f>SUMIFS(FON_JUN_2010,IND_PRO_SAL,"&gt;="&amp;$A37,IND_PRO_SAL,"&lt;="&amp;$B37)+SUMIFS(ISA_JUN_2010,IND_PRO_SAL,"&gt;="&amp;$A37,IND_PRO_SAL,"&lt;="&amp;$B37)</f>
        <v>2150062</v>
      </c>
      <c r="I37" s="119">
        <f>SUMIFS(FON_JUN_2011,IND_PRO_SAL,"&gt;="&amp;$A37,IND_PRO_SAL,"&lt;="&amp;$B37)+SUMIFS(ISA_JUN_2011,IND_PRO_SAL,"&gt;="&amp;$A37,IND_PRO_SAL,"&lt;="&amp;$B37)</f>
        <v>2855274</v>
      </c>
      <c r="J37" s="119">
        <f>SUMIFS(FON_JUN_2012,IND_PRO_SAL,"&gt;="&amp;$A37,IND_PRO_SAL,"&lt;="&amp;$B37)+SUMIFS(ISA_JUN_2012,IND_PRO_SAL,"&gt;="&amp;$A37,IND_PRO_SAL,"&lt;="&amp;$B37)</f>
        <v>3523325</v>
      </c>
      <c r="K37" s="119">
        <f>SUMIFS(FON_JUN_2013,IND_PRO_SAL,"&gt;="&amp;$A37,IND_PRO_SAL,"&lt;="&amp;$B37)+SUMIFS(ISA_JUN_2013,IND_PRO_SAL,"&gt;="&amp;$A37,IND_PRO_SAL,"&lt;="&amp;$B37)</f>
        <v>4156638</v>
      </c>
      <c r="L37" s="119">
        <f>SUMIFS(FON_JUN_2014,IND_PRO_SAL,"&gt;="&amp;$A37,IND_PRO_SAL,"&lt;="&amp;$B37)+SUMIFS(ISA_JUN_2014,IND_PRO_SAL,"&gt;="&amp;$A37,IND_PRO_SAL,"&lt;="&amp;$B37)</f>
        <v>4756798</v>
      </c>
      <c r="M37" s="119">
        <f>SUMIFS(FON_JUN_2015,IND_PRO_SAL,"&gt;="&amp;$A37,IND_PRO_SAL,"&lt;="&amp;$B37)+SUMIFS(ISA_JUN_2015,IND_PRO_SAL,"&gt;="&amp;$A37,IND_PRO_SAL,"&lt;="&amp;$B37)</f>
        <v>5336762</v>
      </c>
      <c r="N37" s="119">
        <f>SUMIFS(FON_JUN_2016,IND_PRO_SAL,"&gt;="&amp;$A37,IND_PRO_SAL,"&lt;="&amp;$B37)+SUMIFS(ISA_JUN_2016,IND_PRO_SAL,"&gt;="&amp;$A37,IND_PRO_SAL,"&lt;="&amp;$B37)</f>
        <v>5899571</v>
      </c>
      <c r="O37" s="119">
        <f t="shared" si="0"/>
        <v>6435022</v>
      </c>
      <c r="P37" s="119">
        <f>SUMIFS(FON_JUN_2018,IND_PRO_SAL,"&gt;="&amp;$A37,IND_PRO_SAL,"&lt;="&amp;$B37)+SUMIFS(ISA_JUN_2018,IND_PRO_SAL,"&gt;="&amp;$A37,IND_PRO_SAL,"&lt;="&amp;$B37)</f>
        <v>6992450</v>
      </c>
      <c r="Q37" s="119">
        <f>SUMIFS(FON_JUN_2019,IND_PRO_SAL,"&gt;="&amp;$A37,IND_PRO_SAL,"&lt;="&amp;$B37)+SUMIFS(ISA_JUN_2019,IND_PRO_SAL,"&gt;="&amp;$A37,IND_PRO_SAL,"&lt;="&amp;$B37)</f>
        <v>7550322</v>
      </c>
      <c r="R37" s="119">
        <f t="shared" si="1"/>
        <v>8048801</v>
      </c>
      <c r="S37" s="119">
        <f t="shared" si="2"/>
        <v>8499290</v>
      </c>
    </row>
    <row r="38" spans="1:19" x14ac:dyDescent="0.2">
      <c r="A38" s="423">
        <v>57</v>
      </c>
      <c r="B38" s="423">
        <v>69</v>
      </c>
      <c r="C38" s="292" t="s">
        <v>274</v>
      </c>
      <c r="D38" s="119"/>
      <c r="E38" s="119"/>
      <c r="F38" s="119"/>
      <c r="G38" s="119"/>
      <c r="H38" s="119"/>
      <c r="I38" s="119">
        <f>SUMIFS(FON_JUN_2011,IND_PRO_SAL,"&gt;="&amp;$A38,IND_PRO_SAL,"&lt;="&amp;$B38)+SUMIFS(ISA_JUN_2011,IND_PRO_SAL,"&gt;="&amp;$A38,IND_PRO_SAL,"&lt;="&amp;$B38)</f>
        <v>267351</v>
      </c>
      <c r="J38" s="119">
        <f>SUMIFS(FON_JUN_2012,IND_PRO_SAL,"&gt;="&amp;$A38,IND_PRO_SAL,"&lt;="&amp;$B38)+SUMIFS(ISA_JUN_2012,IND_PRO_SAL,"&gt;="&amp;$A38,IND_PRO_SAL,"&lt;="&amp;$B38)</f>
        <v>573849</v>
      </c>
      <c r="K38" s="119">
        <f>SUMIFS(FON_JUN_2013,IND_PRO_SAL,"&gt;="&amp;$A38,IND_PRO_SAL,"&lt;="&amp;$B38)+SUMIFS(ISA_JUN_2013,IND_PRO_SAL,"&gt;="&amp;$A38,IND_PRO_SAL,"&lt;="&amp;$B38)</f>
        <v>916027</v>
      </c>
      <c r="L38" s="119">
        <f>SUMIFS(FON_JUN_2014,IND_PRO_SAL,"&gt;="&amp;$A38,IND_PRO_SAL,"&lt;="&amp;$B38)+SUMIFS(ISA_JUN_2014,IND_PRO_SAL,"&gt;="&amp;$A38,IND_PRO_SAL,"&lt;="&amp;$B38)</f>
        <v>1259590</v>
      </c>
      <c r="M38" s="119">
        <f>SUMIFS(FON_JUN_2015,IND_PRO_SAL,"&gt;="&amp;$A38,IND_PRO_SAL,"&lt;="&amp;$B38)+SUMIFS(ISA_JUN_2015,IND_PRO_SAL,"&gt;="&amp;$A38,IND_PRO_SAL,"&lt;="&amp;$B38)</f>
        <v>1606799</v>
      </c>
      <c r="N38" s="119">
        <f>SUMIFS(FON_JUN_2016,IND_PRO_SAL,"&gt;="&amp;$A38,IND_PRO_SAL,"&lt;="&amp;$B38)+SUMIFS(ISA_JUN_2016,IND_PRO_SAL,"&gt;="&amp;$A38,IND_PRO_SAL,"&lt;="&amp;$B38)</f>
        <v>1944956</v>
      </c>
      <c r="O38" s="119">
        <f t="shared" si="0"/>
        <v>2282430</v>
      </c>
      <c r="P38" s="119">
        <f>SUMIFS(FON_JUN_2018,IND_PRO_SAL,"&gt;="&amp;$A38,IND_PRO_SAL,"&lt;="&amp;$B38)+SUMIFS(ISA_JUN_2018,IND_PRO_SAL,"&gt;="&amp;$A38,IND_PRO_SAL,"&lt;="&amp;$B38)</f>
        <v>2621996</v>
      </c>
      <c r="Q38" s="119">
        <f>SUMIFS(FON_JUN_2019,IND_PRO_SAL,"&gt;="&amp;$A38,IND_PRO_SAL,"&lt;="&amp;$B38)+SUMIFS(ISA_JUN_2019,IND_PRO_SAL,"&gt;="&amp;$A38,IND_PRO_SAL,"&lt;="&amp;$B38)</f>
        <v>2965318</v>
      </c>
      <c r="R38" s="119">
        <f t="shared" si="1"/>
        <v>3237988</v>
      </c>
      <c r="S38" s="119">
        <f t="shared" si="2"/>
        <v>3474641</v>
      </c>
    </row>
    <row r="39" spans="1:19" x14ac:dyDescent="0.2">
      <c r="A39" s="423">
        <v>70</v>
      </c>
      <c r="B39" s="423">
        <v>80</v>
      </c>
      <c r="C39" s="292" t="s">
        <v>300</v>
      </c>
      <c r="D39" s="119"/>
      <c r="E39" s="119"/>
      <c r="F39" s="119"/>
      <c r="G39" s="119"/>
      <c r="H39" s="119"/>
      <c r="I39" s="119"/>
      <c r="J39" s="119"/>
      <c r="K39" s="119"/>
      <c r="L39" s="119">
        <f>SUMIFS(FON_JUN_2014,IND_PRO_SAL,"&gt;="&amp;$A39,IND_PRO_SAL,"&lt;="&amp;$B39)+SUMIFS(ISA_JUN_2014,IND_PRO_SAL,"&gt;="&amp;$A39,IND_PRO_SAL,"&lt;="&amp;$B39)</f>
        <v>213981</v>
      </c>
      <c r="M39" s="119">
        <f>SUMIFS(FON_JUN_2015,IND_PRO_SAL,"&gt;="&amp;$A39,IND_PRO_SAL,"&lt;="&amp;$B39)+SUMIFS(ISA_JUN_2015,IND_PRO_SAL,"&gt;="&amp;$A39,IND_PRO_SAL,"&lt;="&amp;$B39)</f>
        <v>355796</v>
      </c>
      <c r="N39" s="119">
        <f>SUMIFS(FON_JUN_2016,IND_PRO_SAL,"&gt;="&amp;$A39,IND_PRO_SAL,"&lt;="&amp;$B39)+SUMIFS(ISA_JUN_2016,IND_PRO_SAL,"&gt;="&amp;$A39,IND_PRO_SAL,"&lt;="&amp;$B39)</f>
        <v>495252</v>
      </c>
      <c r="O39" s="119">
        <f t="shared" si="0"/>
        <v>633337</v>
      </c>
      <c r="P39" s="119">
        <f>SUMIFS(FON_JUN_2018,IND_PRO_SAL,"&gt;="&amp;$A39,IND_PRO_SAL,"&lt;="&amp;$B39)+SUMIFS(ISA_JUN_2018,IND_PRO_SAL,"&gt;="&amp;$A39,IND_PRO_SAL,"&lt;="&amp;$B39)</f>
        <v>784647</v>
      </c>
      <c r="Q39" s="119">
        <f>SUMIFS(FON_JUN_2019,IND_PRO_SAL,"&gt;="&amp;$A39,IND_PRO_SAL,"&lt;="&amp;$B39)+SUMIFS(ISA_JUN_2019,IND_PRO_SAL,"&gt;="&amp;$A39,IND_PRO_SAL,"&lt;="&amp;$B39)</f>
        <v>943401</v>
      </c>
      <c r="R39" s="119">
        <f t="shared" si="1"/>
        <v>1072547</v>
      </c>
      <c r="S39" s="119">
        <f t="shared" si="2"/>
        <v>1186299</v>
      </c>
    </row>
    <row r="40" spans="1:19" x14ac:dyDescent="0.2">
      <c r="A40" s="423">
        <v>81</v>
      </c>
      <c r="B40" s="423">
        <v>85</v>
      </c>
      <c r="C40" s="292" t="s">
        <v>385</v>
      </c>
      <c r="D40" s="119"/>
      <c r="E40" s="119"/>
      <c r="F40" s="119"/>
      <c r="G40" s="119"/>
      <c r="H40" s="119"/>
      <c r="I40" s="119"/>
      <c r="J40" s="119"/>
      <c r="K40" s="119"/>
      <c r="L40" s="119"/>
      <c r="M40" s="119"/>
      <c r="N40" s="119"/>
      <c r="O40" s="119"/>
      <c r="P40" s="119"/>
      <c r="Q40" s="119"/>
      <c r="R40" s="119">
        <f t="shared" si="1"/>
        <v>25203</v>
      </c>
      <c r="S40" s="119">
        <f t="shared" si="2"/>
        <v>54016</v>
      </c>
    </row>
    <row r="41" spans="1:19" x14ac:dyDescent="0.2">
      <c r="A41" s="169"/>
      <c r="B41" s="169"/>
      <c r="C41" s="296" t="s">
        <v>87</v>
      </c>
      <c r="D41" s="297">
        <f>SUM(D35:D39)</f>
        <v>2021849</v>
      </c>
      <c r="E41" s="297">
        <f t="shared" ref="E41:J41" si="3">SUM(E35:E39)</f>
        <v>3557316</v>
      </c>
      <c r="F41" s="297">
        <f t="shared" si="3"/>
        <v>5698115</v>
      </c>
      <c r="G41" s="297">
        <f t="shared" si="3"/>
        <v>7991819</v>
      </c>
      <c r="H41" s="297">
        <f t="shared" si="3"/>
        <v>10053060</v>
      </c>
      <c r="I41" s="297">
        <f t="shared" si="3"/>
        <v>12706566</v>
      </c>
      <c r="J41" s="297">
        <f t="shared" si="3"/>
        <v>15577980</v>
      </c>
      <c r="K41" s="297">
        <f t="shared" ref="K41:P41" si="4">SUM(K35:K39)</f>
        <v>18499655</v>
      </c>
      <c r="L41" s="297">
        <f t="shared" si="4"/>
        <v>21756315</v>
      </c>
      <c r="M41" s="297">
        <f t="shared" si="4"/>
        <v>25002163</v>
      </c>
      <c r="N41" s="297">
        <f t="shared" si="4"/>
        <v>28282310</v>
      </c>
      <c r="O41" s="297">
        <f t="shared" si="4"/>
        <v>31444935</v>
      </c>
      <c r="P41" s="297">
        <f t="shared" si="4"/>
        <v>34874296</v>
      </c>
      <c r="Q41" s="297">
        <f t="shared" ref="Q41" si="5">SUM(Q35:Q39)</f>
        <v>38471147</v>
      </c>
      <c r="R41" s="297">
        <f>SUM(R35:R40)</f>
        <v>41347915</v>
      </c>
      <c r="S41" s="297">
        <f>SUM(S35:S40)</f>
        <v>43619909</v>
      </c>
    </row>
    <row r="42" spans="1:19" ht="18" customHeight="1" x14ac:dyDescent="0.2">
      <c r="A42" s="169"/>
      <c r="B42" s="169"/>
      <c r="C42" s="295"/>
      <c r="D42" s="295" t="s">
        <v>264</v>
      </c>
      <c r="E42" s="295" t="s">
        <v>265</v>
      </c>
      <c r="F42" s="295" t="s">
        <v>266</v>
      </c>
      <c r="G42" s="295" t="s">
        <v>267</v>
      </c>
      <c r="H42" s="295" t="s">
        <v>268</v>
      </c>
      <c r="I42" s="295" t="s">
        <v>269</v>
      </c>
      <c r="J42" s="295" t="s">
        <v>270</v>
      </c>
      <c r="K42" s="295" t="s">
        <v>285</v>
      </c>
      <c r="L42" s="295" t="s">
        <v>301</v>
      </c>
      <c r="M42" s="295" t="s">
        <v>303</v>
      </c>
      <c r="N42" s="295" t="s">
        <v>315</v>
      </c>
      <c r="O42" s="295" t="s">
        <v>353</v>
      </c>
      <c r="P42" s="295" t="s">
        <v>365</v>
      </c>
      <c r="Q42" s="295" t="s">
        <v>372</v>
      </c>
      <c r="R42" s="295" t="s">
        <v>384</v>
      </c>
      <c r="S42" s="295" t="s">
        <v>412</v>
      </c>
    </row>
    <row r="43" spans="1:19" x14ac:dyDescent="0.2">
      <c r="A43" s="169"/>
      <c r="B43" s="169"/>
      <c r="C43" s="292" t="s">
        <v>271</v>
      </c>
      <c r="D43" s="294">
        <f>D35/D$41</f>
        <v>1</v>
      </c>
      <c r="E43" s="294">
        <f t="shared" ref="E43:J43" si="6">E35/E$41</f>
        <v>0.84646711172130895</v>
      </c>
      <c r="F43" s="294">
        <f t="shared" si="6"/>
        <v>0.69090234226581948</v>
      </c>
      <c r="G43" s="294">
        <f t="shared" si="6"/>
        <v>0.62283817989371382</v>
      </c>
      <c r="H43" s="294">
        <f t="shared" si="6"/>
        <v>0.58810978945714043</v>
      </c>
      <c r="I43" s="294">
        <f t="shared" si="6"/>
        <v>0.56195836074042349</v>
      </c>
      <c r="J43" s="294">
        <f t="shared" si="6"/>
        <v>0.54924624373635089</v>
      </c>
      <c r="K43" s="294">
        <f t="shared" ref="K43:R43" si="7">K35/K$41</f>
        <v>0.5425752534304018</v>
      </c>
      <c r="L43" s="294">
        <f t="shared" si="7"/>
        <v>0.53648280970375728</v>
      </c>
      <c r="M43" s="294">
        <f t="shared" si="7"/>
        <v>0.53416126436740696</v>
      </c>
      <c r="N43" s="294">
        <f t="shared" si="7"/>
        <v>0.53311327822939503</v>
      </c>
      <c r="O43" s="294">
        <f t="shared" si="7"/>
        <v>0.5320462262046336</v>
      </c>
      <c r="P43" s="294">
        <f t="shared" si="7"/>
        <v>0.53220672899031429</v>
      </c>
      <c r="Q43" s="294">
        <f t="shared" si="7"/>
        <v>0.53333525511989543</v>
      </c>
      <c r="R43" s="294">
        <f t="shared" si="7"/>
        <v>0.53234164286155661</v>
      </c>
      <c r="S43" s="294">
        <f t="shared" ref="S43" si="8">S35/S$41</f>
        <v>0.52987524572781664</v>
      </c>
    </row>
    <row r="44" spans="1:19" x14ac:dyDescent="0.2">
      <c r="A44" s="169"/>
      <c r="B44" s="169"/>
      <c r="C44" s="292" t="s">
        <v>272</v>
      </c>
      <c r="D44" s="294"/>
      <c r="E44" s="294">
        <f t="shared" ref="E44:J44" si="9">E36/E$41</f>
        <v>0.15353288827869102</v>
      </c>
      <c r="F44" s="294">
        <f t="shared" si="9"/>
        <v>0.18116482380576734</v>
      </c>
      <c r="G44" s="294">
        <f t="shared" si="9"/>
        <v>0.19340590671535479</v>
      </c>
      <c r="H44" s="294">
        <f t="shared" si="9"/>
        <v>0.19801881218255935</v>
      </c>
      <c r="I44" s="294">
        <f t="shared" si="9"/>
        <v>0.19229270913951102</v>
      </c>
      <c r="J44" s="294">
        <f t="shared" si="9"/>
        <v>0.18774314769950917</v>
      </c>
      <c r="K44" s="294">
        <f>K36/K$41</f>
        <v>0.18322152494195162</v>
      </c>
      <c r="L44" s="294">
        <f>L36/L$41</f>
        <v>0.1771465893925511</v>
      </c>
      <c r="M44" s="294">
        <f>M36/M$41</f>
        <v>0.17388971506185286</v>
      </c>
      <c r="N44" s="294">
        <f t="shared" ref="N44:O44" si="10">N36/N$41</f>
        <v>0.17201056066495277</v>
      </c>
      <c r="O44" s="294">
        <f t="shared" si="10"/>
        <v>0.17058349778748153</v>
      </c>
      <c r="P44" s="294">
        <f t="shared" ref="P44" si="11">P36/P$41</f>
        <v>0.16960537353929667</v>
      </c>
      <c r="Q44" s="294">
        <f>Q36/Q$41</f>
        <v>0.1688040910243721</v>
      </c>
      <c r="R44" s="294">
        <f>R36/R$41</f>
        <v>0.16813807903010344</v>
      </c>
      <c r="S44" s="294">
        <f>S36/S$41</f>
        <v>0.16718404891674579</v>
      </c>
    </row>
    <row r="45" spans="1:19" x14ac:dyDescent="0.2">
      <c r="A45" s="169"/>
      <c r="B45" s="169"/>
      <c r="C45" s="293" t="s">
        <v>273</v>
      </c>
      <c r="D45" s="294"/>
      <c r="E45" s="294"/>
      <c r="F45" s="294">
        <f t="shared" ref="F45:K45" si="12">F37/F$41</f>
        <v>0.12793283392841318</v>
      </c>
      <c r="G45" s="294">
        <f t="shared" si="12"/>
        <v>0.18375591339093139</v>
      </c>
      <c r="H45" s="294">
        <f t="shared" si="12"/>
        <v>0.21387139836030025</v>
      </c>
      <c r="I45" s="294">
        <f t="shared" si="12"/>
        <v>0.22470854832060841</v>
      </c>
      <c r="J45" s="294">
        <f t="shared" si="12"/>
        <v>0.22617341914677</v>
      </c>
      <c r="K45" s="294">
        <f t="shared" si="12"/>
        <v>0.22468732525011953</v>
      </c>
      <c r="L45" s="294">
        <f t="shared" ref="L45:M45" si="13">L37/L$41</f>
        <v>0.21863987536492277</v>
      </c>
      <c r="M45" s="294">
        <f t="shared" si="13"/>
        <v>0.21345201213191034</v>
      </c>
      <c r="N45" s="294">
        <f t="shared" ref="N45:O45" si="14">N37/N$41</f>
        <v>0.20859579716084012</v>
      </c>
      <c r="O45" s="294">
        <f t="shared" si="14"/>
        <v>0.20464415016281637</v>
      </c>
      <c r="P45" s="294">
        <f t="shared" ref="P45:Q45" si="15">P37/P$41</f>
        <v>0.20050440588105348</v>
      </c>
      <c r="Q45" s="294">
        <f t="shared" si="15"/>
        <v>0.19625934209863824</v>
      </c>
      <c r="R45" s="294">
        <f t="shared" ref="R45:S45" si="16">R37/R$41</f>
        <v>0.19466038372188779</v>
      </c>
      <c r="S45" s="294">
        <f t="shared" si="16"/>
        <v>0.19484887050085317</v>
      </c>
    </row>
    <row r="46" spans="1:19" x14ac:dyDescent="0.2">
      <c r="A46" s="169"/>
      <c r="B46" s="169"/>
      <c r="C46" s="292" t="s">
        <v>274</v>
      </c>
      <c r="D46" s="294"/>
      <c r="E46" s="294"/>
      <c r="F46" s="294"/>
      <c r="G46" s="294"/>
      <c r="H46" s="294"/>
      <c r="I46" s="294">
        <f t="shared" ref="I46:N46" si="17">I38/I$41</f>
        <v>2.1040381799457067E-2</v>
      </c>
      <c r="J46" s="294">
        <f t="shared" si="17"/>
        <v>3.6837189417369902E-2</v>
      </c>
      <c r="K46" s="294">
        <f t="shared" si="17"/>
        <v>4.9515896377527041E-2</v>
      </c>
      <c r="L46" s="294">
        <f t="shared" si="17"/>
        <v>5.7895374285580989E-2</v>
      </c>
      <c r="M46" s="294">
        <f t="shared" si="17"/>
        <v>6.4266399671100455E-2</v>
      </c>
      <c r="N46" s="294">
        <f t="shared" si="17"/>
        <v>6.8769347341147175E-2</v>
      </c>
      <c r="O46" s="294">
        <f t="shared" ref="O46:P46" si="18">O38/O$41</f>
        <v>7.258498069720927E-2</v>
      </c>
      <c r="P46" s="294">
        <f t="shared" si="18"/>
        <v>7.51841987003838E-2</v>
      </c>
      <c r="Q46" s="294">
        <f t="shared" ref="Q46:R46" si="19">Q38/Q$41</f>
        <v>7.7079011967072356E-2</v>
      </c>
      <c r="R46" s="294">
        <f t="shared" si="19"/>
        <v>7.8310792696560397E-2</v>
      </c>
      <c r="S46" s="294">
        <f t="shared" ref="S46" si="20">S38/S$41</f>
        <v>7.9657227162028235E-2</v>
      </c>
    </row>
    <row r="47" spans="1:19" x14ac:dyDescent="0.2">
      <c r="A47" s="169"/>
      <c r="B47" s="169"/>
      <c r="C47" s="292" t="s">
        <v>300</v>
      </c>
      <c r="D47" s="294"/>
      <c r="E47" s="294"/>
      <c r="F47" s="294"/>
      <c r="G47" s="294"/>
      <c r="H47" s="294"/>
      <c r="I47" s="294"/>
      <c r="J47" s="294"/>
      <c r="K47" s="294"/>
      <c r="L47" s="294">
        <f>L39/L$41</f>
        <v>9.8353512531878674E-3</v>
      </c>
      <c r="M47" s="294">
        <f>M39/M$41</f>
        <v>1.4230608767729415E-2</v>
      </c>
      <c r="N47" s="294">
        <f>N39/N$41</f>
        <v>1.7511016603664976E-2</v>
      </c>
      <c r="O47" s="294">
        <f t="shared" ref="O47:P47" si="21">O39/O$41</f>
        <v>2.0141145147859266E-2</v>
      </c>
      <c r="P47" s="294">
        <f t="shared" si="21"/>
        <v>2.2499292888951795E-2</v>
      </c>
      <c r="Q47" s="294">
        <f t="shared" ref="Q47:R48" si="22">Q39/Q$41</f>
        <v>2.4522299790021858E-2</v>
      </c>
      <c r="R47" s="294">
        <f t="shared" si="22"/>
        <v>2.5939566723013723E-2</v>
      </c>
      <c r="S47" s="294">
        <f t="shared" ref="S47" si="23">S39/S$41</f>
        <v>2.7196274068338841E-2</v>
      </c>
    </row>
    <row r="48" spans="1:19" x14ac:dyDescent="0.2">
      <c r="A48" s="169"/>
      <c r="B48" s="169"/>
      <c r="C48" s="292" t="s">
        <v>385</v>
      </c>
      <c r="D48" s="294"/>
      <c r="E48" s="294"/>
      <c r="F48" s="294"/>
      <c r="G48" s="294"/>
      <c r="H48" s="294"/>
      <c r="I48" s="294"/>
      <c r="J48" s="294"/>
      <c r="K48" s="294"/>
      <c r="L48" s="294"/>
      <c r="M48" s="294"/>
      <c r="N48" s="294"/>
      <c r="O48" s="294"/>
      <c r="P48" s="294"/>
      <c r="Q48" s="294"/>
      <c r="R48" s="294">
        <f t="shared" si="22"/>
        <v>6.0953496687801549E-4</v>
      </c>
      <c r="S48" s="294">
        <f t="shared" ref="S48" si="24">S40/S$41</f>
        <v>1.238333624217327E-3</v>
      </c>
    </row>
    <row r="49" spans="1:19" x14ac:dyDescent="0.2">
      <c r="A49" s="169"/>
      <c r="B49" s="169"/>
      <c r="C49" s="298" t="s">
        <v>87</v>
      </c>
      <c r="D49" s="299">
        <f t="shared" ref="D49:K49" si="25">D41/D$41</f>
        <v>1</v>
      </c>
      <c r="E49" s="299">
        <f t="shared" si="25"/>
        <v>1</v>
      </c>
      <c r="F49" s="299">
        <f t="shared" si="25"/>
        <v>1</v>
      </c>
      <c r="G49" s="299">
        <f t="shared" si="25"/>
        <v>1</v>
      </c>
      <c r="H49" s="299">
        <f t="shared" si="25"/>
        <v>1</v>
      </c>
      <c r="I49" s="299">
        <f t="shared" si="25"/>
        <v>1</v>
      </c>
      <c r="J49" s="299">
        <f t="shared" si="25"/>
        <v>1</v>
      </c>
      <c r="K49" s="299">
        <f t="shared" si="25"/>
        <v>1</v>
      </c>
      <c r="L49" s="299">
        <f>L41/L$41</f>
        <v>1</v>
      </c>
      <c r="M49" s="299">
        <f>M41/M$41</f>
        <v>1</v>
      </c>
      <c r="N49" s="299">
        <f>N41/N$41</f>
        <v>1</v>
      </c>
      <c r="O49" s="299">
        <f t="shared" ref="O49:P49" si="26">O41/O$41</f>
        <v>1</v>
      </c>
      <c r="P49" s="299">
        <f t="shared" si="26"/>
        <v>1</v>
      </c>
      <c r="Q49" s="299">
        <f t="shared" ref="Q49:R49" si="27">Q41/Q$41</f>
        <v>1</v>
      </c>
      <c r="R49" s="299">
        <f t="shared" si="27"/>
        <v>1</v>
      </c>
      <c r="S49" s="299">
        <f t="shared" ref="S49" si="28">S41/S$41</f>
        <v>1</v>
      </c>
    </row>
    <row r="50" spans="1:19" x14ac:dyDescent="0.2">
      <c r="C50" s="123"/>
    </row>
  </sheetData>
  <mergeCells count="1">
    <mergeCell ref="N12:O12"/>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P99"/>
  <sheetViews>
    <sheetView workbookViewId="0">
      <selection activeCell="N1" sqref="N1"/>
    </sheetView>
  </sheetViews>
  <sheetFormatPr baseColWidth="10" defaultRowHeight="12.75" x14ac:dyDescent="0.2"/>
  <cols>
    <col min="1" max="1" width="3.85546875" bestFit="1" customWidth="1"/>
    <col min="2" max="2" width="8.7109375" customWidth="1"/>
    <col min="3" max="3" width="9" customWidth="1"/>
    <col min="4" max="4" width="30.7109375" customWidth="1"/>
    <col min="5" max="5" width="11.42578125" customWidth="1"/>
    <col min="7" max="7" width="12.85546875" customWidth="1"/>
    <col min="10" max="10" width="12.28515625" bestFit="1" customWidth="1"/>
  </cols>
  <sheetData>
    <row r="1" spans="1:42" x14ac:dyDescent="0.2">
      <c r="C1" s="10">
        <f>+'TODOS LOS AÑOS'!C6</f>
        <v>38717</v>
      </c>
      <c r="D1" s="10">
        <f>+'TODOS LOS AÑOS'!D6</f>
        <v>38717</v>
      </c>
      <c r="E1" s="10">
        <f>+'TODOS LOS AÑOS'!E6</f>
        <v>38892</v>
      </c>
      <c r="F1" s="10">
        <f>+'TODOS LOS AÑOS'!F6</f>
        <v>38898</v>
      </c>
      <c r="G1" s="10">
        <f>+'TODOS LOS AÑOS'!G6</f>
        <v>39082</v>
      </c>
      <c r="H1" s="10">
        <f>+'TODOS LOS AÑOS'!H6</f>
        <v>39080</v>
      </c>
      <c r="I1" s="10">
        <f>+'TODOS LOS AÑOS'!I6</f>
        <v>39271</v>
      </c>
      <c r="J1" s="10">
        <f>+'TODOS LOS AÑOS'!J6</f>
        <v>39264</v>
      </c>
      <c r="K1" s="10">
        <f>+'TODOS LOS AÑOS'!K6</f>
        <v>39446</v>
      </c>
      <c r="L1" s="10">
        <f>+'TODOS LOS AÑOS'!L6</f>
        <v>39446</v>
      </c>
      <c r="M1" s="10">
        <f>+'TODOS LOS AÑOS'!M6</f>
        <v>39628</v>
      </c>
      <c r="N1" s="10">
        <f>+'TODOS LOS AÑOS'!N6</f>
        <v>39628</v>
      </c>
      <c r="O1" s="10">
        <f>+'TODOS LOS AÑOS'!O6</f>
        <v>39817</v>
      </c>
      <c r="P1" s="10">
        <f>+'TODOS LOS AÑOS'!P6</f>
        <v>39817</v>
      </c>
      <c r="Q1" s="10">
        <f>+'TODOS LOS AÑOS'!Q6</f>
        <v>39901</v>
      </c>
      <c r="R1" s="10">
        <f>+'TODOS LOS AÑOS'!R6</f>
        <v>39901</v>
      </c>
      <c r="S1" s="10">
        <f>+'TODOS LOS AÑOS'!S6</f>
        <v>39992</v>
      </c>
      <c r="T1" s="10">
        <f>+'TODOS LOS AÑOS'!T6</f>
        <v>39992</v>
      </c>
      <c r="U1" s="10">
        <f>+'TODOS LOS AÑOS'!U6</f>
        <v>40083</v>
      </c>
      <c r="V1" s="10">
        <f>+'TODOS LOS AÑOS'!V6</f>
        <v>40083</v>
      </c>
      <c r="W1" s="10">
        <f>+'TODOS LOS AÑOS'!W6</f>
        <v>40174</v>
      </c>
      <c r="X1" s="10">
        <f>+'TODOS LOS AÑOS'!X6</f>
        <v>40174</v>
      </c>
      <c r="Y1" s="10">
        <f>+'TODOS LOS AÑOS'!Y6</f>
        <v>40265</v>
      </c>
      <c r="Z1" s="10">
        <f>+'TODOS LOS AÑOS'!Z6</f>
        <v>40265</v>
      </c>
      <c r="AA1" s="10">
        <f>+'TODOS LOS AÑOS'!AA6</f>
        <v>40356</v>
      </c>
      <c r="AB1" s="10">
        <f>+'TODOS LOS AÑOS'!AB6</f>
        <v>40357</v>
      </c>
      <c r="AC1" s="10">
        <f>+'TODOS LOS AÑOS'!AC6</f>
        <v>40448</v>
      </c>
      <c r="AD1" s="10">
        <f>+'TODOS LOS AÑOS'!AD6</f>
        <v>40448</v>
      </c>
      <c r="AE1" s="10">
        <f>+'TODOS LOS AÑOS'!AE6</f>
        <v>40545</v>
      </c>
      <c r="AF1" s="10">
        <f>+'TODOS LOS AÑOS'!AF6</f>
        <v>40545</v>
      </c>
      <c r="AG1" s="10">
        <f>+'TODOS LOS AÑOS'!AG6</f>
        <v>40629</v>
      </c>
      <c r="AH1" s="10">
        <f>+'TODOS LOS AÑOS'!AH6</f>
        <v>40629</v>
      </c>
      <c r="AI1" s="10">
        <f>+'TODOS LOS AÑOS'!AI6</f>
        <v>40727</v>
      </c>
      <c r="AJ1" s="10">
        <f>+'TODOS LOS AÑOS'!AJ6</f>
        <v>40727</v>
      </c>
      <c r="AK1" s="10">
        <f>+'TODOS LOS AÑOS'!AK6</f>
        <v>40819</v>
      </c>
      <c r="AL1" s="10">
        <f>+'TODOS LOS AÑOS'!AL6</f>
        <v>40819</v>
      </c>
    </row>
    <row r="2" spans="1:42" x14ac:dyDescent="0.2">
      <c r="C2" s="1"/>
      <c r="D2" s="1"/>
      <c r="E2" s="4">
        <v>6</v>
      </c>
      <c r="F2" s="4">
        <v>6</v>
      </c>
      <c r="G2" s="1"/>
      <c r="H2" s="1"/>
      <c r="I2" s="4">
        <v>6</v>
      </c>
      <c r="J2" s="4">
        <v>6</v>
      </c>
      <c r="K2" s="1"/>
      <c r="L2" s="1"/>
      <c r="M2" s="4">
        <v>6</v>
      </c>
      <c r="N2" s="4">
        <v>6</v>
      </c>
      <c r="O2" s="1"/>
      <c r="P2" s="1"/>
      <c r="Q2" s="4"/>
      <c r="R2" s="1"/>
      <c r="S2" s="4">
        <v>6</v>
      </c>
      <c r="T2" s="4">
        <v>6</v>
      </c>
      <c r="U2" s="1"/>
      <c r="V2" s="1"/>
      <c r="W2" s="3"/>
      <c r="X2" s="5"/>
      <c r="Y2" s="5"/>
      <c r="Z2" s="5"/>
      <c r="AA2" s="5">
        <v>6</v>
      </c>
      <c r="AB2" s="5">
        <v>6</v>
      </c>
      <c r="AC2" s="5"/>
      <c r="AD2" s="5"/>
      <c r="AE2" s="5"/>
      <c r="AF2" s="5"/>
      <c r="AG2" s="5"/>
      <c r="AH2" s="5"/>
      <c r="AI2" s="3">
        <v>6</v>
      </c>
      <c r="AJ2" s="1">
        <v>6</v>
      </c>
    </row>
    <row r="3" spans="1:42" x14ac:dyDescent="0.2">
      <c r="B3" t="s">
        <v>209</v>
      </c>
      <c r="E3" t="s">
        <v>166</v>
      </c>
      <c r="F3" t="s">
        <v>165</v>
      </c>
      <c r="G3" t="s">
        <v>87</v>
      </c>
      <c r="I3" t="s">
        <v>166</v>
      </c>
      <c r="J3" t="s">
        <v>165</v>
      </c>
      <c r="K3" t="s">
        <v>87</v>
      </c>
      <c r="M3" t="s">
        <v>166</v>
      </c>
      <c r="N3" t="s">
        <v>165</v>
      </c>
      <c r="O3" t="s">
        <v>87</v>
      </c>
      <c r="S3" t="s">
        <v>166</v>
      </c>
      <c r="T3" t="s">
        <v>165</v>
      </c>
      <c r="U3" t="s">
        <v>87</v>
      </c>
      <c r="AA3" t="s">
        <v>166</v>
      </c>
      <c r="AB3" t="s">
        <v>165</v>
      </c>
      <c r="AC3" t="s">
        <v>87</v>
      </c>
      <c r="AI3" t="s">
        <v>166</v>
      </c>
      <c r="AJ3" t="s">
        <v>165</v>
      </c>
      <c r="AK3" t="s">
        <v>87</v>
      </c>
      <c r="AL3" s="9"/>
    </row>
    <row r="4" spans="1:42" x14ac:dyDescent="0.2">
      <c r="A4" s="9"/>
      <c r="B4" s="9" t="s">
        <v>203</v>
      </c>
      <c r="C4" s="9"/>
      <c r="D4" s="9"/>
      <c r="E4" s="9">
        <f>+SUMIFS('TODOS LOS AÑOS'!E$7:E$92,'TODOS LOS AÑOS'!$A$7:$A$92,"&gt;="&amp;PorGrpPrSal!$K12,'TODOS LOS AÑOS'!$A$7:$A$92,"&lt;="&amp;PorGrpPrSal!$L12)</f>
        <v>1938014</v>
      </c>
      <c r="F4" s="9">
        <f>+SUMIFS('TODOS LOS AÑOS'!F$7:F$92,'TODOS LOS AÑOS'!$A$7:$A$92,"&gt;="&amp;PorGrpPrSal!$K12,'TODOS LOS AÑOS'!$A$7:$A$92,"&lt;="&amp;PorGrpPrSal!$L12)</f>
        <v>83835</v>
      </c>
      <c r="G4" s="9">
        <f>+F4+E4</f>
        <v>2021849</v>
      </c>
      <c r="H4" s="11">
        <f>+G4/G$8</f>
        <v>1</v>
      </c>
      <c r="I4" s="9">
        <f>+SUMIFS('TODOS LOS AÑOS'!I$7:I$92,'TODOS LOS AÑOS'!$A$7:$A$92,"&gt;="&amp;PorGrpPrSal!$K12,'TODOS LOS AÑOS'!$A$7:$A$92,"&lt;="&amp;PorGrpPrSal!$L12)</f>
        <v>2864768</v>
      </c>
      <c r="J4" s="9">
        <f>+SUMIFS('TODOS LOS AÑOS'!J$7:J$92,'TODOS LOS AÑOS'!$A$7:$A$92,"&gt;="&amp;PorGrpPrSal!$K12,'TODOS LOS AÑOS'!$A$7:$A$92,"&lt;="&amp;PorGrpPrSal!$L12)</f>
        <v>146383</v>
      </c>
      <c r="K4" s="9">
        <f>+J4+I4</f>
        <v>3011151</v>
      </c>
      <c r="L4" s="11">
        <f>+K4/K$8</f>
        <v>0.84646711172130895</v>
      </c>
      <c r="M4" s="9">
        <f>+SUMIFS('TODOS LOS AÑOS'!M$7:M$92,'TODOS LOS AÑOS'!$A$7:$A$92,"&gt;="&amp;PorGrpPrSal!$K12,'TODOS LOS AÑOS'!$A$7:$A$92,"&lt;="&amp;PorGrpPrSal!$L12)</f>
        <v>3739252</v>
      </c>
      <c r="N4" s="9">
        <f>+SUMIFS('TODOS LOS AÑOS'!N$7:N$92,'TODOS LOS AÑOS'!$A$7:$A$92,"&gt;="&amp;PorGrpPrSal!$K12,'TODOS LOS AÑOS'!$A$7:$A$92,"&lt;="&amp;PorGrpPrSal!$L12)</f>
        <v>197589</v>
      </c>
      <c r="O4" s="9">
        <f>+N4+M4</f>
        <v>3936841</v>
      </c>
      <c r="P4" s="11">
        <f>+O4/O$8</f>
        <v>0.69090234226581948</v>
      </c>
      <c r="Q4" s="9"/>
      <c r="R4" s="9"/>
      <c r="S4" s="9">
        <f>+SUMIFS('TODOS LOS AÑOS'!S$7:S$92,'TODOS LOS AÑOS'!$A$7:$A$92,"&gt;="&amp;PorGrpPrSal!$K12,'TODOS LOS AÑOS'!$A$7:$A$92,"&lt;="&amp;PorGrpPrSal!$L12)</f>
        <v>4705546</v>
      </c>
      <c r="T4" s="9">
        <f>+SUMIFS('TODOS LOS AÑOS'!T$7:T$92,'TODOS LOS AÑOS'!$A$7:$A$92,"&gt;="&amp;PorGrpPrSal!$K12,'TODOS LOS AÑOS'!$A$7:$A$92,"&lt;="&amp;PorGrpPrSal!$L12)</f>
        <v>272064</v>
      </c>
      <c r="U4" s="9">
        <f>+T4+S4</f>
        <v>4977610</v>
      </c>
      <c r="V4" s="11">
        <f>+U4/U$8</f>
        <v>0.62283817989371382</v>
      </c>
      <c r="W4" s="9"/>
      <c r="X4" s="9"/>
      <c r="Y4" s="9"/>
      <c r="Z4" s="9"/>
      <c r="AA4" s="9">
        <f>+SUMIFS('TODOS LOS AÑOS'!AA$7:AA$92,'TODOS LOS AÑOS'!$A$7:$A$92,"&gt;="&amp;PorGrpPrSal!$K12,'TODOS LOS AÑOS'!$A$7:$A$92,"&lt;="&amp;PorGrpPrSal!$L12)</f>
        <v>5580004</v>
      </c>
      <c r="AB4" s="9">
        <f>+SUMIFS('TODOS LOS AÑOS'!AB$7:AB$92,'TODOS LOS AÑOS'!$A$7:$A$92,"&gt;="&amp;PorGrpPrSal!$K12,'TODOS LOS AÑOS'!$A$7:$A$92,"&lt;="&amp;PorGrpPrSal!$L12)</f>
        <v>332299</v>
      </c>
      <c r="AC4" s="9">
        <f>+AB4+AA4</f>
        <v>5912303</v>
      </c>
      <c r="AD4" s="11">
        <f>+AC4/AC$8</f>
        <v>0.58810978945714043</v>
      </c>
      <c r="AE4" s="9"/>
      <c r="AF4" s="9"/>
      <c r="AG4" s="9"/>
      <c r="AH4" s="9"/>
      <c r="AI4" s="9">
        <f>+SUMIFS('TODOS LOS AÑOS'!AI$7:AI$92,'TODOS LOS AÑOS'!$A$7:$A$92,"&gt;="&amp;PorGrpPrSal!$K12,'TODOS LOS AÑOS'!$A$7:$A$92,"&lt;="&amp;PorGrpPrSal!$L12)</f>
        <v>6743519</v>
      </c>
      <c r="AJ4" s="9">
        <f>+SUMIFS('TODOS LOS AÑOS'!AJ$7:AJ$92,'TODOS LOS AÑOS'!$A$7:$A$92,"&gt;="&amp;PorGrpPrSal!$K12,'TODOS LOS AÑOS'!$A$7:$A$92,"&lt;="&amp;PorGrpPrSal!$L12)</f>
        <v>397042</v>
      </c>
      <c r="AK4" s="9">
        <f>+AJ4+AI4</f>
        <v>7140561</v>
      </c>
      <c r="AL4" s="11">
        <f>+AK4/AK$8</f>
        <v>0.56195836074042349</v>
      </c>
    </row>
    <row r="5" spans="1:42" ht="22.5" x14ac:dyDescent="0.2">
      <c r="A5" s="6"/>
      <c r="B5" s="6" t="s">
        <v>204</v>
      </c>
      <c r="C5" s="9"/>
      <c r="D5" s="9"/>
      <c r="E5" s="9">
        <f>+SUMIFS('TODOS LOS AÑOS'!E$7:E$92,'TODOS LOS AÑOS'!$A$7:$A$92,"&gt;="&amp;PorGrpPrSal!$K13,'TODOS LOS AÑOS'!$A$7:$A$92,"&lt;="&amp;PorGrpPrSal!$L13)</f>
        <v>0</v>
      </c>
      <c r="F5" s="9">
        <f>+SUMIFS('TODOS LOS AÑOS'!F$7:F$92,'TODOS LOS AÑOS'!$A$7:$A$92,"&gt;="&amp;PorGrpPrSal!$K13,'TODOS LOS AÑOS'!$A$7:$A$92,"&lt;="&amp;PorGrpPrSal!$L13)</f>
        <v>0</v>
      </c>
      <c r="G5" s="9">
        <f>+F5+E5</f>
        <v>0</v>
      </c>
      <c r="H5" s="11"/>
      <c r="I5" s="9">
        <f>+SUMIFS('TODOS LOS AÑOS'!I$7:I$92,'TODOS LOS AÑOS'!$A$7:$A$92,"&gt;="&amp;PorGrpPrSal!$K13,'TODOS LOS AÑOS'!$A$7:$A$92,"&lt;="&amp;PorGrpPrSal!$L13)</f>
        <v>511671</v>
      </c>
      <c r="J5" s="9">
        <f>+SUMIFS('TODOS LOS AÑOS'!J$7:J$92,'TODOS LOS AÑOS'!$A$7:$A$92,"&gt;="&amp;PorGrpPrSal!$K13,'TODOS LOS AÑOS'!$A$7:$A$92,"&lt;="&amp;PorGrpPrSal!$L13)</f>
        <v>34494</v>
      </c>
      <c r="K5" s="9">
        <f>+J5+I5</f>
        <v>546165</v>
      </c>
      <c r="L5" s="11">
        <f>+K5/K$8</f>
        <v>0.15353288827869102</v>
      </c>
      <c r="M5" s="9">
        <f>+SUMIFS('TODOS LOS AÑOS'!M$7:M$92,'TODOS LOS AÑOS'!$A$7:$A$92,"&gt;="&amp;PorGrpPrSal!$K13,'TODOS LOS AÑOS'!$A$7:$A$92,"&lt;="&amp;PorGrpPrSal!$L13)</f>
        <v>968205</v>
      </c>
      <c r="N5" s="9">
        <f>+SUMIFS('TODOS LOS AÑOS'!N$7:N$92,'TODOS LOS AÑOS'!$A$7:$A$92,"&gt;="&amp;PorGrpPrSal!$K13,'TODOS LOS AÑOS'!$A$7:$A$92,"&lt;="&amp;PorGrpPrSal!$L13)</f>
        <v>64093</v>
      </c>
      <c r="O5" s="9">
        <f>+N5+M5</f>
        <v>1032298</v>
      </c>
      <c r="P5" s="11">
        <f>+O5/O$8</f>
        <v>0.18116482380576734</v>
      </c>
      <c r="Q5" s="9"/>
      <c r="R5" s="9"/>
      <c r="S5" s="9">
        <f>+SUMIFS('TODOS LOS AÑOS'!S$7:S$92,'TODOS LOS AÑOS'!$A$7:$A$92,"&gt;="&amp;PorGrpPrSal!$K13,'TODOS LOS AÑOS'!$A$7:$A$92,"&lt;="&amp;PorGrpPrSal!$L13)</f>
        <v>1444145</v>
      </c>
      <c r="T5" s="9">
        <f>+SUMIFS('TODOS LOS AÑOS'!T$7:T$92,'TODOS LOS AÑOS'!$A$7:$A$92,"&gt;="&amp;PorGrpPrSal!$K13,'TODOS LOS AÑOS'!$A$7:$A$92,"&lt;="&amp;PorGrpPrSal!$L13)</f>
        <v>101520</v>
      </c>
      <c r="U5" s="9">
        <f>+T5+S5</f>
        <v>1545665</v>
      </c>
      <c r="V5" s="11">
        <f>+U5/U$8</f>
        <v>0.19340590671535479</v>
      </c>
      <c r="W5" s="9"/>
      <c r="X5" s="9"/>
      <c r="Y5" s="9"/>
      <c r="Z5" s="9"/>
      <c r="AA5" s="9">
        <f>+SUMIFS('TODOS LOS AÑOS'!AA$7:AA$92,'TODOS LOS AÑOS'!$A$7:$A$92,"&gt;="&amp;PorGrpPrSal!$K13,'TODOS LOS AÑOS'!$A$7:$A$92,"&lt;="&amp;PorGrpPrSal!$L13)</f>
        <v>1855143</v>
      </c>
      <c r="AB5" s="9">
        <f>+SUMIFS('TODOS LOS AÑOS'!AB$7:AB$92,'TODOS LOS AÑOS'!$A$7:$A$92,"&gt;="&amp;PorGrpPrSal!$K13,'TODOS LOS AÑOS'!$A$7:$A$92,"&lt;="&amp;PorGrpPrSal!$L13)</f>
        <v>135552</v>
      </c>
      <c r="AC5" s="9">
        <f>+AB5+AA5</f>
        <v>1990695</v>
      </c>
      <c r="AD5" s="11">
        <f>+AC5/AC$8</f>
        <v>0.19801881218255935</v>
      </c>
      <c r="AE5" s="9"/>
      <c r="AF5" s="9"/>
      <c r="AG5" s="9"/>
      <c r="AH5" s="9"/>
      <c r="AI5" s="9">
        <f>+SUMIFS('TODOS LOS AÑOS'!AI$7:AI$92,'TODOS LOS AÑOS'!$A$7:$A$92,"&gt;="&amp;PorGrpPrSal!$K13,'TODOS LOS AÑOS'!$A$7:$A$92,"&lt;="&amp;PorGrpPrSal!$L13)</f>
        <v>2273183</v>
      </c>
      <c r="AJ5" s="9">
        <f>+SUMIFS('TODOS LOS AÑOS'!AJ$7:AJ$92,'TODOS LOS AÑOS'!$A$7:$A$92,"&gt;="&amp;PorGrpPrSal!$K13,'TODOS LOS AÑOS'!$A$7:$A$92,"&lt;="&amp;PorGrpPrSal!$L13)</f>
        <v>170197</v>
      </c>
      <c r="AK5" s="9">
        <f>+AJ5+AI5</f>
        <v>2443380</v>
      </c>
      <c r="AL5" s="11">
        <f>+AK5/AK$8</f>
        <v>0.19229270913951102</v>
      </c>
      <c r="AO5" s="8"/>
      <c r="AP5" s="8"/>
    </row>
    <row r="6" spans="1:42" ht="22.5" x14ac:dyDescent="0.2">
      <c r="A6" s="6"/>
      <c r="B6" s="6" t="s">
        <v>205</v>
      </c>
      <c r="C6" s="9"/>
      <c r="D6" s="9"/>
      <c r="E6" s="9">
        <f>+SUMIFS('TODOS LOS AÑOS'!E$7:E$92,'TODOS LOS AÑOS'!$A$7:$A$92,"&gt;="&amp;PorGrpPrSal!$K14,'TODOS LOS AÑOS'!$A$7:$A$92,"&lt;="&amp;PorGrpPrSal!$L14)</f>
        <v>0</v>
      </c>
      <c r="F6" s="9">
        <f>+SUMIFS('TODOS LOS AÑOS'!F$7:F$92,'TODOS LOS AÑOS'!$A$7:$A$92,"&gt;="&amp;PorGrpPrSal!$K14,'TODOS LOS AÑOS'!$A$7:$A$92,"&lt;="&amp;PorGrpPrSal!$L14)</f>
        <v>0</v>
      </c>
      <c r="G6" s="9">
        <f>+F6+E6</f>
        <v>0</v>
      </c>
      <c r="H6" s="11"/>
      <c r="I6" s="9">
        <f>+SUMIFS('TODOS LOS AÑOS'!I$7:I$92,'TODOS LOS AÑOS'!$A$7:$A$92,"&gt;="&amp;PorGrpPrSal!$K14,'TODOS LOS AÑOS'!$A$7:$A$92,"&lt;="&amp;PorGrpPrSal!$L14)</f>
        <v>0</v>
      </c>
      <c r="J6" s="9">
        <f>+SUMIFS('TODOS LOS AÑOS'!J$7:J$92,'TODOS LOS AÑOS'!$A$7:$A$92,"&gt;="&amp;PorGrpPrSal!$K14,'TODOS LOS AÑOS'!$A$7:$A$92,"&lt;="&amp;PorGrpPrSal!$L14)</f>
        <v>0</v>
      </c>
      <c r="K6" s="9">
        <f>+J6+I6</f>
        <v>0</v>
      </c>
      <c r="L6" s="9"/>
      <c r="M6" s="9">
        <f>+SUMIFS('TODOS LOS AÑOS'!M$7:M$92,'TODOS LOS AÑOS'!$A$7:$A$92,"&gt;="&amp;PorGrpPrSal!$K14,'TODOS LOS AÑOS'!$A$7:$A$92,"&lt;="&amp;PorGrpPrSal!$L14)</f>
        <v>712147</v>
      </c>
      <c r="N6" s="9">
        <f>+SUMIFS('TODOS LOS AÑOS'!N$7:N$92,'TODOS LOS AÑOS'!$A$7:$A$92,"&gt;="&amp;PorGrpPrSal!$K14,'TODOS LOS AÑOS'!$A$7:$A$92,"&lt;="&amp;PorGrpPrSal!$L14)</f>
        <v>16829</v>
      </c>
      <c r="O6" s="9">
        <f>+N6+M6</f>
        <v>728976</v>
      </c>
      <c r="P6" s="11">
        <f>+O6/O$8</f>
        <v>0.12793283392841318</v>
      </c>
      <c r="Q6" s="9"/>
      <c r="R6" s="9"/>
      <c r="S6" s="9">
        <f>+SUMIFS('TODOS LOS AÑOS'!S$7:S$92,'TODOS LOS AÑOS'!$A$7:$A$92,"&gt;="&amp;PorGrpPrSal!$K14,'TODOS LOS AÑOS'!$A$7:$A$92,"&lt;="&amp;PorGrpPrSal!$L14)</f>
        <v>1431857</v>
      </c>
      <c r="T6" s="9">
        <f>+SUMIFS('TODOS LOS AÑOS'!T$7:T$92,'TODOS LOS AÑOS'!$A$7:$A$92,"&gt;="&amp;PorGrpPrSal!$K14,'TODOS LOS AÑOS'!$A$7:$A$92,"&lt;="&amp;PorGrpPrSal!$L14)</f>
        <v>36687</v>
      </c>
      <c r="U6" s="9">
        <f>+T6+S6</f>
        <v>1468544</v>
      </c>
      <c r="V6" s="11">
        <f>+U6/U$8</f>
        <v>0.18375591339093139</v>
      </c>
      <c r="W6" s="9"/>
      <c r="X6" s="9"/>
      <c r="Y6" s="9"/>
      <c r="Z6" s="9"/>
      <c r="AA6" s="9">
        <f>+SUMIFS('TODOS LOS AÑOS'!AA$7:AA$92,'TODOS LOS AÑOS'!$A$7:$A$92,"&gt;="&amp;PorGrpPrSal!$K14,'TODOS LOS AÑOS'!$A$7:$A$92,"&lt;="&amp;PorGrpPrSal!$L14)</f>
        <v>2094892</v>
      </c>
      <c r="AB6" s="9">
        <f>+SUMIFS('TODOS LOS AÑOS'!AB$7:AB$92,'TODOS LOS AÑOS'!$A$7:$A$92,"&gt;="&amp;PorGrpPrSal!$K14,'TODOS LOS AÑOS'!$A$7:$A$92,"&lt;="&amp;PorGrpPrSal!$L14)</f>
        <v>55170</v>
      </c>
      <c r="AC6" s="9">
        <f>+AB6+AA6</f>
        <v>2150062</v>
      </c>
      <c r="AD6" s="11">
        <f>+AC6/AC$8</f>
        <v>0.21387139836030025</v>
      </c>
      <c r="AE6" s="9"/>
      <c r="AF6" s="9"/>
      <c r="AG6" s="9"/>
      <c r="AH6" s="9"/>
      <c r="AI6" s="9">
        <f>+SUMIFS('TODOS LOS AÑOS'!AI$7:AI$92,'TODOS LOS AÑOS'!$A$7:$A$92,"&gt;="&amp;PorGrpPrSal!$K14,'TODOS LOS AÑOS'!$A$7:$A$92,"&lt;="&amp;PorGrpPrSal!$L14)</f>
        <v>2782593</v>
      </c>
      <c r="AJ6" s="9">
        <f>+SUMIFS('TODOS LOS AÑOS'!AJ$7:AJ$92,'TODOS LOS AÑOS'!$A$7:$A$92,"&gt;="&amp;PorGrpPrSal!$K14,'TODOS LOS AÑOS'!$A$7:$A$92,"&lt;="&amp;PorGrpPrSal!$L14)</f>
        <v>72681</v>
      </c>
      <c r="AK6" s="9">
        <f>+AJ6+AI6</f>
        <v>2855274</v>
      </c>
      <c r="AL6" s="11">
        <f>+AK6/AK$8</f>
        <v>0.22470854832060841</v>
      </c>
      <c r="AO6" s="8"/>
      <c r="AP6" s="8"/>
    </row>
    <row r="7" spans="1:42" ht="22.5" x14ac:dyDescent="0.2">
      <c r="A7" s="6"/>
      <c r="B7" s="6" t="s">
        <v>206</v>
      </c>
      <c r="C7" s="9"/>
      <c r="D7" s="9"/>
      <c r="E7" s="9">
        <f>+SUMIFS('TODOS LOS AÑOS'!E$7:E$92,'TODOS LOS AÑOS'!$A$7:$A$92,"&gt;="&amp;PorGrpPrSal!$K15,'TODOS LOS AÑOS'!$A$7:$A$92,"&lt;="&amp;PorGrpPrSal!$L15)</f>
        <v>0</v>
      </c>
      <c r="F7" s="9">
        <f>+SUMIFS('TODOS LOS AÑOS'!F$7:F$92,'TODOS LOS AÑOS'!$A$7:$A$92,"&gt;="&amp;PorGrpPrSal!$K15,'TODOS LOS AÑOS'!$A$7:$A$92,"&lt;="&amp;PorGrpPrSal!$L15)</f>
        <v>0</v>
      </c>
      <c r="G7" s="9">
        <f>+F7+E7</f>
        <v>0</v>
      </c>
      <c r="H7" s="11"/>
      <c r="I7" s="9">
        <f>+SUMIFS('TODOS LOS AÑOS'!I$7:I$92,'TODOS LOS AÑOS'!$A$7:$A$92,"&gt;="&amp;PorGrpPrSal!$K15,'TODOS LOS AÑOS'!$A$7:$A$92,"&lt;="&amp;PorGrpPrSal!$L15)</f>
        <v>0</v>
      </c>
      <c r="J7" s="9">
        <f>+SUMIFS('TODOS LOS AÑOS'!J$7:J$92,'TODOS LOS AÑOS'!$A$7:$A$92,"&gt;="&amp;PorGrpPrSal!$K15,'TODOS LOS AÑOS'!$A$7:$A$92,"&lt;="&amp;PorGrpPrSal!$L15)</f>
        <v>0</v>
      </c>
      <c r="K7" s="9">
        <f>+J7+I7</f>
        <v>0</v>
      </c>
      <c r="L7" s="9"/>
      <c r="M7" s="9">
        <f>+SUMIFS('TODOS LOS AÑOS'!M$7:M$92,'TODOS LOS AÑOS'!$A$7:$A$92,"&gt;="&amp;PorGrpPrSal!$K15,'TODOS LOS AÑOS'!$A$7:$A$92,"&lt;="&amp;PorGrpPrSal!$L15)</f>
        <v>0</v>
      </c>
      <c r="N7" s="9">
        <f>+SUMIFS('TODOS LOS AÑOS'!N$7:N$92,'TODOS LOS AÑOS'!$A$7:$A$92,"&gt;="&amp;PorGrpPrSal!$K15,'TODOS LOS AÑOS'!$A$7:$A$92,"&lt;="&amp;PorGrpPrSal!$L15)</f>
        <v>0</v>
      </c>
      <c r="O7" s="9">
        <f>+N7+M7</f>
        <v>0</v>
      </c>
      <c r="P7" s="9"/>
      <c r="Q7" s="9"/>
      <c r="R7" s="9"/>
      <c r="S7" s="9">
        <f>+SUMIFS('TODOS LOS AÑOS'!S$7:S$92,'TODOS LOS AÑOS'!$A$7:$A$92,"&gt;="&amp;PorGrpPrSal!$K15,'TODOS LOS AÑOS'!$A$7:$A$92,"&lt;="&amp;PorGrpPrSal!$L15)</f>
        <v>0</v>
      </c>
      <c r="T7" s="9">
        <f>+SUMIFS('TODOS LOS AÑOS'!T$7:T$92,'TODOS LOS AÑOS'!$A$7:$A$92,"&gt;="&amp;PorGrpPrSal!$K15,'TODOS LOS AÑOS'!$A$7:$A$92,"&lt;="&amp;PorGrpPrSal!$L15)</f>
        <v>0</v>
      </c>
      <c r="U7" s="9">
        <f>+T7+S7</f>
        <v>0</v>
      </c>
      <c r="V7" s="9"/>
      <c r="W7" s="9"/>
      <c r="X7" s="9"/>
      <c r="Y7" s="9"/>
      <c r="Z7" s="9"/>
      <c r="AA7" s="9">
        <f>+SUMIFS('TODOS LOS AÑOS'!AA$7:AA$92,'TODOS LOS AÑOS'!$A$7:$A$92,"&gt;="&amp;PorGrpPrSal!$K15,'TODOS LOS AÑOS'!$A$7:$A$92,"&lt;="&amp;PorGrpPrSal!$L15)</f>
        <v>0</v>
      </c>
      <c r="AB7" s="9">
        <f>+SUMIFS('TODOS LOS AÑOS'!AB$7:AB$92,'TODOS LOS AÑOS'!$A$7:$A$92,"&gt;="&amp;PorGrpPrSal!$K15,'TODOS LOS AÑOS'!$A$7:$A$92,"&lt;="&amp;PorGrpPrSal!$L15)</f>
        <v>0</v>
      </c>
      <c r="AC7" s="9">
        <f>+AB7+AA7</f>
        <v>0</v>
      </c>
      <c r="AD7" s="9"/>
      <c r="AE7" s="9"/>
      <c r="AF7" s="9"/>
      <c r="AG7" s="9"/>
      <c r="AH7" s="9"/>
      <c r="AI7" s="9">
        <f>+SUMIFS('TODOS LOS AÑOS'!AI$7:AI$92,'TODOS LOS AÑOS'!$A$7:$A$92,"&gt;="&amp;PorGrpPrSal!$K15,'TODOS LOS AÑOS'!$A$7:$A$92,"&lt;="&amp;PorGrpPrSal!$L15)</f>
        <v>251424</v>
      </c>
      <c r="AJ7" s="9">
        <f>+SUMIFS('TODOS LOS AÑOS'!AJ$7:AJ$92,'TODOS LOS AÑOS'!$A$7:$A$92,"&gt;="&amp;PorGrpPrSal!$K15,'TODOS LOS AÑOS'!$A$7:$A$92,"&lt;="&amp;PorGrpPrSal!$L15)</f>
        <v>15927</v>
      </c>
      <c r="AK7" s="9">
        <f>+AJ7+AI7</f>
        <v>267351</v>
      </c>
      <c r="AL7" s="11">
        <f>+AK7/AK$8</f>
        <v>2.1040381799457067E-2</v>
      </c>
      <c r="AO7" s="8"/>
      <c r="AP7" s="8"/>
    </row>
    <row r="8" spans="1:42" x14ac:dyDescent="0.2">
      <c r="A8" s="6"/>
      <c r="B8" s="6" t="s">
        <v>87</v>
      </c>
      <c r="C8" s="9"/>
      <c r="D8" s="9"/>
      <c r="E8" s="9">
        <f>+SUM(E4:E7)</f>
        <v>1938014</v>
      </c>
      <c r="F8" s="9">
        <f>+SUM(F4:F7)</f>
        <v>83835</v>
      </c>
      <c r="G8" s="9">
        <f>+SUM(G4:G7)</f>
        <v>2021849</v>
      </c>
      <c r="H8" s="11"/>
      <c r="I8" s="9">
        <f>+SUM(I4:I7)</f>
        <v>3376439</v>
      </c>
      <c r="J8" s="9">
        <f>+SUM(J4:J7)</f>
        <v>180877</v>
      </c>
      <c r="K8" s="9">
        <f>+SUM(K4:K7)</f>
        <v>3557316</v>
      </c>
      <c r="L8" s="9"/>
      <c r="M8" s="9">
        <f>+SUM(M4:M7)</f>
        <v>5419604</v>
      </c>
      <c r="N8" s="9">
        <f>+SUM(N4:N7)</f>
        <v>278511</v>
      </c>
      <c r="O8" s="9">
        <f>+SUM(O4:O7)</f>
        <v>5698115</v>
      </c>
      <c r="P8" s="9"/>
      <c r="Q8" s="9"/>
      <c r="R8" s="9"/>
      <c r="S8" s="9">
        <f>+SUM(S4:S7)</f>
        <v>7581548</v>
      </c>
      <c r="T8" s="9">
        <f>+SUM(T4:T7)</f>
        <v>410271</v>
      </c>
      <c r="U8" s="9">
        <f>+SUM(U4:U7)</f>
        <v>7991819</v>
      </c>
      <c r="V8" s="9"/>
      <c r="W8" s="9"/>
      <c r="X8" s="9"/>
      <c r="Y8" s="9"/>
      <c r="Z8" s="9"/>
      <c r="AA8" s="9">
        <f>+SUM(AA4:AA7)</f>
        <v>9530039</v>
      </c>
      <c r="AB8" s="9">
        <f>+SUM(AB4:AB7)</f>
        <v>523021</v>
      </c>
      <c r="AC8" s="9">
        <f>+SUM(AC4:AC7)</f>
        <v>10053060</v>
      </c>
      <c r="AD8" s="9"/>
      <c r="AE8" s="9"/>
      <c r="AF8" s="9"/>
      <c r="AG8" s="9"/>
      <c r="AH8" s="9"/>
      <c r="AI8" s="9">
        <f>+SUM(AI4:AI7)</f>
        <v>12050719</v>
      </c>
      <c r="AJ8" s="9">
        <f>+SUM(AJ4:AJ7)</f>
        <v>655847</v>
      </c>
      <c r="AK8" s="9">
        <f>+SUM(AK4:AK7)</f>
        <v>12706566</v>
      </c>
      <c r="AO8" s="8"/>
      <c r="AP8" s="8"/>
    </row>
    <row r="9" spans="1:42" x14ac:dyDescent="0.2">
      <c r="A9" s="6"/>
      <c r="B9" s="6"/>
      <c r="C9" s="6"/>
      <c r="D9" s="6"/>
      <c r="K9" s="8"/>
      <c r="L9" s="8"/>
      <c r="O9" s="8"/>
      <c r="P9" s="8"/>
      <c r="S9" s="8"/>
      <c r="T9" s="8"/>
      <c r="Y9" s="8"/>
      <c r="Z9" s="8"/>
      <c r="AG9" s="8"/>
      <c r="AH9" s="8"/>
      <c r="AO9" s="8"/>
      <c r="AP9" s="8"/>
    </row>
    <row r="10" spans="1:42" x14ac:dyDescent="0.2">
      <c r="A10" s="6"/>
      <c r="B10" s="6"/>
      <c r="C10" s="1"/>
      <c r="E10" s="9"/>
      <c r="K10" s="8"/>
      <c r="L10" s="8"/>
      <c r="O10" s="8"/>
      <c r="P10" s="8"/>
      <c r="S10" s="8"/>
      <c r="T10" s="8"/>
      <c r="Y10" s="8"/>
      <c r="Z10" s="8"/>
      <c r="AG10" s="8"/>
      <c r="AH10" s="8"/>
    </row>
    <row r="11" spans="1:42" x14ac:dyDescent="0.2">
      <c r="A11" s="6"/>
      <c r="B11" s="6"/>
      <c r="C11" s="9" t="s">
        <v>210</v>
      </c>
      <c r="D11" s="9" t="s">
        <v>211</v>
      </c>
      <c r="E11" s="9" t="s">
        <v>212</v>
      </c>
      <c r="F11" s="9" t="s">
        <v>213</v>
      </c>
      <c r="G11" s="9" t="s">
        <v>214</v>
      </c>
      <c r="H11" s="115" t="s">
        <v>215</v>
      </c>
      <c r="K11" t="s">
        <v>207</v>
      </c>
      <c r="L11" t="s">
        <v>208</v>
      </c>
    </row>
    <row r="12" spans="1:42" x14ac:dyDescent="0.2">
      <c r="A12" s="6"/>
      <c r="B12" s="9" t="s">
        <v>203</v>
      </c>
      <c r="C12" s="12">
        <f>+H4</f>
        <v>1</v>
      </c>
      <c r="D12" s="12">
        <f>+L4</f>
        <v>0.84646711172130895</v>
      </c>
      <c r="E12" s="12">
        <f>+P4</f>
        <v>0.69090234226581948</v>
      </c>
      <c r="F12" s="12">
        <f>+V4</f>
        <v>0.62283817989371382</v>
      </c>
      <c r="G12" s="12">
        <f>+AD4</f>
        <v>0.58810978945714043</v>
      </c>
      <c r="H12" s="12">
        <f>+AL4</f>
        <v>0.56195836074042349</v>
      </c>
      <c r="K12" s="9">
        <v>1</v>
      </c>
      <c r="L12" s="9">
        <v>25</v>
      </c>
    </row>
    <row r="13" spans="1:42" ht="22.5" x14ac:dyDescent="0.2">
      <c r="A13" s="6"/>
      <c r="B13" s="6" t="s">
        <v>204</v>
      </c>
      <c r="C13" s="12"/>
      <c r="D13" s="12">
        <f>+L5</f>
        <v>0.15353288827869102</v>
      </c>
      <c r="E13" s="12">
        <f>+P5</f>
        <v>0.18116482380576734</v>
      </c>
      <c r="F13" s="12">
        <f>+V5</f>
        <v>0.19340590671535479</v>
      </c>
      <c r="G13" s="12">
        <f>+AD5</f>
        <v>0.19801881218255935</v>
      </c>
      <c r="H13" s="12">
        <f>+AL5</f>
        <v>0.19229270913951102</v>
      </c>
      <c r="K13" s="6">
        <f>+L12+1</f>
        <v>26</v>
      </c>
      <c r="L13" s="6">
        <v>40</v>
      </c>
    </row>
    <row r="14" spans="1:42" ht="22.5" x14ac:dyDescent="0.2">
      <c r="A14" s="6"/>
      <c r="B14" s="6" t="s">
        <v>205</v>
      </c>
      <c r="C14" s="12"/>
      <c r="D14" s="12"/>
      <c r="E14" s="12">
        <f>+P6</f>
        <v>0.12793283392841318</v>
      </c>
      <c r="F14" s="12">
        <f>+V6</f>
        <v>0.18375591339093139</v>
      </c>
      <c r="G14" s="12">
        <f>+AD6</f>
        <v>0.21387139836030025</v>
      </c>
      <c r="H14" s="12">
        <f>+AL6</f>
        <v>0.22470854832060841</v>
      </c>
      <c r="K14" s="6">
        <f>+L13+1</f>
        <v>41</v>
      </c>
      <c r="L14" s="6">
        <v>56</v>
      </c>
    </row>
    <row r="15" spans="1:42" ht="22.5" x14ac:dyDescent="0.2">
      <c r="A15" s="6"/>
      <c r="B15" s="6" t="s">
        <v>206</v>
      </c>
      <c r="C15" s="12"/>
      <c r="D15" s="12"/>
      <c r="E15" s="12"/>
      <c r="F15" s="12"/>
      <c r="G15" s="12"/>
      <c r="H15" s="12">
        <f>+AL7</f>
        <v>2.1040381799457067E-2</v>
      </c>
      <c r="K15" s="6">
        <f>+L14+1</f>
        <v>57</v>
      </c>
      <c r="L15" s="6">
        <v>69</v>
      </c>
    </row>
    <row r="16" spans="1:42" x14ac:dyDescent="0.2">
      <c r="A16" s="6"/>
      <c r="B16" s="6"/>
      <c r="C16" s="4"/>
      <c r="E16" s="9"/>
    </row>
    <row r="17" spans="1:10" x14ac:dyDescent="0.2">
      <c r="A17" s="6"/>
      <c r="B17" s="6"/>
      <c r="C17" s="4"/>
      <c r="E17" s="9"/>
    </row>
    <row r="18" spans="1:10" ht="56.25" x14ac:dyDescent="0.2">
      <c r="A18" s="6"/>
      <c r="B18" s="6" t="s">
        <v>229</v>
      </c>
      <c r="C18" s="1"/>
      <c r="E18" s="9"/>
    </row>
    <row r="19" spans="1:10" ht="51" x14ac:dyDescent="0.2">
      <c r="A19" s="6"/>
      <c r="B19" s="13" t="s">
        <v>231</v>
      </c>
      <c r="C19" s="15" t="s">
        <v>233</v>
      </c>
      <c r="D19" s="15" t="s">
        <v>232</v>
      </c>
      <c r="E19" s="16" t="s">
        <v>234</v>
      </c>
      <c r="F19" s="16" t="s">
        <v>235</v>
      </c>
      <c r="G19" s="17" t="s">
        <v>230</v>
      </c>
    </row>
    <row r="20" spans="1:10" ht="13.5" customHeight="1" x14ac:dyDescent="0.2">
      <c r="A20" s="6"/>
      <c r="B20" s="14">
        <v>1</v>
      </c>
      <c r="C20" s="14">
        <f>'Tasas de Uso'!A22</f>
        <v>15</v>
      </c>
      <c r="D20" s="19" t="s">
        <v>247</v>
      </c>
      <c r="E20" s="14">
        <f>'Tasas de Uso'!C22</f>
        <v>9.5939592246266816</v>
      </c>
      <c r="F20" s="14">
        <f>'Tasas de Uso'!D22</f>
        <v>3.2644038907030946</v>
      </c>
      <c r="G20" s="18">
        <f>'Tasas de Uso'!E22</f>
        <v>2.9389620726620054</v>
      </c>
      <c r="H20" s="6"/>
      <c r="I20" s="6"/>
      <c r="J20" t="str">
        <f>+TRIM(D20)</f>
        <v>Salud oral integral de la embarazada</v>
      </c>
    </row>
    <row r="21" spans="1:10" x14ac:dyDescent="0.2">
      <c r="A21" s="6"/>
      <c r="B21" s="14">
        <v>2</v>
      </c>
      <c r="C21" s="14">
        <f>'Tasas de Uso'!A48</f>
        <v>41</v>
      </c>
      <c r="D21" s="19" t="s">
        <v>23</v>
      </c>
      <c r="E21" s="14">
        <f>'Tasas de Uso'!C48</f>
        <v>658.85703266830342</v>
      </c>
      <c r="F21" s="14">
        <f>'Tasas de Uso'!D48</f>
        <v>129.36109852046366</v>
      </c>
      <c r="G21" s="18">
        <f>'Tasas de Uso'!E48</f>
        <v>5.0931620108658766</v>
      </c>
      <c r="J21" t="str">
        <f t="shared" ref="J21:J84" si="0">+TRIM(D21)</f>
        <v>Salud Oral</v>
      </c>
    </row>
    <row r="22" spans="1:10" x14ac:dyDescent="0.2">
      <c r="A22" s="6"/>
      <c r="B22" s="14">
        <v>3</v>
      </c>
      <c r="C22" s="14">
        <f>'Tasas de Uso'!A9</f>
        <v>2</v>
      </c>
      <c r="D22" s="19" t="s">
        <v>249</v>
      </c>
      <c r="E22" s="14">
        <f>'Tasas de Uso'!C9</f>
        <v>85.923625806863257</v>
      </c>
      <c r="F22" s="14">
        <f>'Tasas de Uso'!D9</f>
        <v>10.288141447247556</v>
      </c>
      <c r="G22" s="18">
        <f>'Tasas de Uso'!E9</f>
        <v>8.3517150544086736</v>
      </c>
      <c r="J22" t="str">
        <f t="shared" si="0"/>
        <v>Displasia luxante de caderas</v>
      </c>
    </row>
    <row r="23" spans="1:10" x14ac:dyDescent="0.2">
      <c r="A23" s="6"/>
      <c r="B23" s="14">
        <v>4</v>
      </c>
      <c r="C23" s="14">
        <f>'Tasas de Uso'!A76</f>
        <v>69</v>
      </c>
      <c r="D23" s="19" t="s">
        <v>83</v>
      </c>
      <c r="E23" s="14">
        <f>'Tasas de Uso'!C76</f>
        <v>1.1931396562990273</v>
      </c>
      <c r="F23" s="14">
        <f>'Tasas de Uso'!D76</f>
        <v>1.0492726791545661</v>
      </c>
      <c r="G23" s="18">
        <f>'Tasas de Uso'!E76</f>
        <v>1.1371111437499541</v>
      </c>
      <c r="J23" t="str">
        <f t="shared" si="0"/>
        <v>Analgesia del Parto</v>
      </c>
    </row>
    <row r="24" spans="1:10" x14ac:dyDescent="0.2">
      <c r="A24" s="6"/>
      <c r="B24" s="14">
        <v>5</v>
      </c>
      <c r="C24" s="14">
        <f>'Tasas de Uso'!A23</f>
        <v>16</v>
      </c>
      <c r="D24" s="19" t="s">
        <v>19</v>
      </c>
      <c r="E24" s="14">
        <f>'Tasas de Uso'!C23</f>
        <v>11.243805418395425</v>
      </c>
      <c r="F24" s="14">
        <f>'Tasas de Uso'!D23</f>
        <v>9.1294075257966636</v>
      </c>
      <c r="G24" s="18">
        <f>'Tasas de Uso'!E23</f>
        <v>1.231602969483417</v>
      </c>
      <c r="J24" t="str">
        <f t="shared" si="0"/>
        <v>Infección Respiratoria Aguda (IRA) Infantil</v>
      </c>
    </row>
    <row r="25" spans="1:10" x14ac:dyDescent="0.2">
      <c r="A25" s="6"/>
      <c r="B25" s="14">
        <v>6</v>
      </c>
      <c r="C25" s="14">
        <f>'Tasas de Uso'!A26</f>
        <v>19</v>
      </c>
      <c r="D25" s="19" t="s">
        <v>77</v>
      </c>
      <c r="E25" s="14">
        <f>'Tasas de Uso'!C26</f>
        <v>338.72840845461008</v>
      </c>
      <c r="F25" s="14">
        <f>'Tasas de Uso'!D26</f>
        <v>1467.9578116326406</v>
      </c>
      <c r="G25" s="18">
        <f>'Tasas de Uso'!E26</f>
        <v>0.23074805404515095</v>
      </c>
      <c r="J25" t="str">
        <f t="shared" si="0"/>
        <v>Salud Oral Integral del Adulto de 60 años</v>
      </c>
    </row>
    <row r="26" spans="1:10" ht="22.5" x14ac:dyDescent="0.2">
      <c r="A26" s="6"/>
      <c r="B26" s="14">
        <v>7</v>
      </c>
      <c r="C26" s="14">
        <f>'Tasas de Uso'!A21</f>
        <v>14</v>
      </c>
      <c r="D26" s="19" t="s">
        <v>29</v>
      </c>
      <c r="E26" s="14">
        <f>'Tasas de Uso'!C21</f>
        <v>18.716037304465264</v>
      </c>
      <c r="F26" s="14">
        <f>'Tasas de Uso'!D21</f>
        <v>10.14116799800116</v>
      </c>
      <c r="G26" s="18">
        <f>'Tasas de Uso'!E21</f>
        <v>1.8455504640248759</v>
      </c>
      <c r="J26" t="str">
        <f t="shared" si="0"/>
        <v>Vicios de refracción en personas de 65 años y más</v>
      </c>
    </row>
    <row r="27" spans="1:10" x14ac:dyDescent="0.2">
      <c r="A27" s="6"/>
      <c r="B27" s="14">
        <v>8</v>
      </c>
      <c r="C27" s="14">
        <f>'Tasas de Uso'!A19</f>
        <v>12</v>
      </c>
      <c r="D27" s="19" t="s">
        <v>24</v>
      </c>
      <c r="E27" s="14">
        <f>'Tasas de Uso'!C19</f>
        <v>81.953625531840643</v>
      </c>
      <c r="F27" s="14">
        <f>'Tasas de Uso'!D19</f>
        <v>28.776114323748804</v>
      </c>
      <c r="G27" s="18">
        <f>'Tasas de Uso'!E19</f>
        <v>2.8479740040581043</v>
      </c>
      <c r="J27" t="str">
        <f t="shared" si="0"/>
        <v>Prematurez</v>
      </c>
    </row>
    <row r="28" spans="1:10" x14ac:dyDescent="0.2">
      <c r="A28" s="6"/>
      <c r="B28" s="14">
        <v>9</v>
      </c>
      <c r="C28" s="14">
        <f>'Tasas de Uso'!A8</f>
        <v>1</v>
      </c>
      <c r="D28" s="19" t="s">
        <v>3</v>
      </c>
      <c r="E28" s="14">
        <f>'Tasas de Uso'!C8</f>
        <v>17.729636647110105</v>
      </c>
      <c r="F28" s="14">
        <f>'Tasas de Uso'!D8</f>
        <v>5.5086815655614716</v>
      </c>
      <c r="G28" s="18">
        <f>'Tasas de Uso'!E8</f>
        <v>3.2184900209063025</v>
      </c>
      <c r="J28" t="str">
        <f t="shared" si="0"/>
        <v>Cáncer Cérvicouterino</v>
      </c>
    </row>
    <row r="29" spans="1:10" ht="22.5" x14ac:dyDescent="0.2">
      <c r="A29" s="6"/>
      <c r="B29" s="14">
        <v>10</v>
      </c>
      <c r="C29" s="14">
        <f>'Tasas de Uso'!A13</f>
        <v>6</v>
      </c>
      <c r="D29" s="19" t="s">
        <v>36</v>
      </c>
      <c r="E29" s="14">
        <f>'Tasas de Uso'!C13</f>
        <v>5.8610369081355724</v>
      </c>
      <c r="F29" s="14">
        <f>'Tasas de Uso'!D13</f>
        <v>7.9569844835887933</v>
      </c>
      <c r="G29" s="18">
        <f>'Tasas de Uso'!E13</f>
        <v>0.73659021457486895</v>
      </c>
      <c r="J29" t="str">
        <f t="shared" si="0"/>
        <v>Órtesis (o ayudas técnicas) para personas de 65 años y más</v>
      </c>
    </row>
    <row r="30" spans="1:10" x14ac:dyDescent="0.2">
      <c r="A30" s="6"/>
      <c r="B30" s="14"/>
      <c r="C30" s="14">
        <f>'Tasas de Uso'!A17</f>
        <v>10</v>
      </c>
      <c r="D30" s="19" t="s">
        <v>76</v>
      </c>
      <c r="E30" s="14">
        <f>'Tasas de Uso'!C17</f>
        <v>7.9813689644047754</v>
      </c>
      <c r="F30" s="14">
        <f>'Tasas de Uso'!D17</f>
        <v>6.7035915580017376</v>
      </c>
      <c r="G30" s="18">
        <f>'Tasas de Uso'!E17</f>
        <v>1.1906108681215548</v>
      </c>
      <c r="J30" t="str">
        <f t="shared" si="0"/>
        <v>Urgencia Odontológicas Ambulatoria</v>
      </c>
    </row>
    <row r="31" spans="1:10" ht="33.75" x14ac:dyDescent="0.2">
      <c r="A31" s="6"/>
      <c r="B31" s="14"/>
      <c r="C31" s="14">
        <f>'Tasas de Uso'!A28</f>
        <v>21</v>
      </c>
      <c r="D31" s="19" t="s">
        <v>73</v>
      </c>
      <c r="E31" s="14">
        <f>'Tasas de Uso'!C28</f>
        <v>684.16468845630095</v>
      </c>
      <c r="F31" s="14">
        <f>'Tasas de Uso'!D28</f>
        <v>315.39112316686862</v>
      </c>
      <c r="G31" s="18">
        <f>'Tasas de Uso'!E28</f>
        <v>2.1692579093112898</v>
      </c>
      <c r="J31" t="str">
        <f t="shared" si="0"/>
        <v>Tratamiento médico en personas de 55 años y más con Artrosis de Cadera y/o Rodilla, Leve y Moderada</v>
      </c>
    </row>
    <row r="32" spans="1:10" ht="33.75" x14ac:dyDescent="0.2">
      <c r="A32" s="6"/>
      <c r="B32" s="14"/>
      <c r="C32" s="14">
        <f>'Tasas de Uso'!A51</f>
        <v>44</v>
      </c>
      <c r="D32" s="19" t="s">
        <v>85</v>
      </c>
      <c r="E32" s="14">
        <f>'Tasas de Uso'!C51</f>
        <v>7.3681606845132919</v>
      </c>
      <c r="F32" s="14">
        <f>'Tasas de Uso'!D51</f>
        <v>16.584337623304112</v>
      </c>
      <c r="G32" s="18">
        <f>'Tasas de Uso'!E51</f>
        <v>0.44428429111088774</v>
      </c>
      <c r="J32" t="str">
        <f t="shared" si="0"/>
        <v>Hipoacusia bilateral en personas de 65 años y más que requieren uso de audífonos</v>
      </c>
    </row>
    <row r="33" spans="1:10" x14ac:dyDescent="0.2">
      <c r="A33" s="6"/>
      <c r="B33" s="14"/>
      <c r="C33" s="14">
        <f>'Tasas de Uso'!A45</f>
        <v>38</v>
      </c>
      <c r="D33" s="19" t="s">
        <v>21</v>
      </c>
      <c r="E33" s="14">
        <f>'Tasas de Uso'!C45</f>
        <v>33.554436299076151</v>
      </c>
      <c r="F33" s="14">
        <f>'Tasas de Uso'!D45</f>
        <v>11.367120690841132</v>
      </c>
      <c r="G33" s="18">
        <f>'Tasas de Uso'!E45</f>
        <v>2.951885284908788</v>
      </c>
      <c r="J33" t="str">
        <f t="shared" si="0"/>
        <v>Hipertensión Arterial</v>
      </c>
    </row>
    <row r="34" spans="1:10" ht="22.5" x14ac:dyDescent="0.2">
      <c r="A34" s="6"/>
      <c r="B34" s="14"/>
      <c r="C34" s="14">
        <f>'Tasas de Uso'!A12</f>
        <v>5</v>
      </c>
      <c r="D34" s="19" t="s">
        <v>20</v>
      </c>
      <c r="E34" s="14">
        <f>'Tasas de Uso'!C12</f>
        <v>261.10221683254912</v>
      </c>
      <c r="F34" s="14">
        <f>'Tasas de Uso'!D12</f>
        <v>20.839721266542075</v>
      </c>
      <c r="G34" s="18">
        <f>'Tasas de Uso'!E12</f>
        <v>12.529064736184626</v>
      </c>
      <c r="J34" t="str">
        <f t="shared" si="0"/>
        <v>Neumonía Comunitaria de Manejo Ambulatorio</v>
      </c>
    </row>
    <row r="35" spans="1:10" ht="22.5" x14ac:dyDescent="0.2">
      <c r="A35" s="6"/>
      <c r="B35" s="14"/>
      <c r="C35" s="14">
        <f>'Tasas de Uso'!A54</f>
        <v>47</v>
      </c>
      <c r="D35" s="19" t="s">
        <v>40</v>
      </c>
      <c r="E35" s="14">
        <f>'Tasas de Uso'!C54</f>
        <v>6054.4532118370807</v>
      </c>
      <c r="F35" s="14">
        <f>'Tasas de Uso'!D54</f>
        <v>5476.6734279918865</v>
      </c>
      <c r="G35" s="18">
        <f>'Tasas de Uso'!E54</f>
        <v>1.1054983086798817</v>
      </c>
      <c r="J35" t="str">
        <f t="shared" si="0"/>
        <v>Síndrome de dificultad respiratoria en el recién nacido</v>
      </c>
    </row>
    <row r="36" spans="1:10" x14ac:dyDescent="0.2">
      <c r="A36" s="6"/>
      <c r="B36" s="14"/>
      <c r="C36" s="14">
        <f>'Tasas de Uso'!A61</f>
        <v>54</v>
      </c>
      <c r="D36" s="19" t="s">
        <v>34</v>
      </c>
      <c r="E36" s="14">
        <f>'Tasas de Uso'!C61</f>
        <v>11318.447151562408</v>
      </c>
      <c r="F36" s="14">
        <f>'Tasas de Uso'!D61</f>
        <v>30.065450172298153</v>
      </c>
      <c r="G36" s="18">
        <f>'Tasas de Uso'!E61</f>
        <v>376.46025875877461</v>
      </c>
      <c r="J36" t="str">
        <f t="shared" si="0"/>
        <v>Depresión en personas de 15 años y más</v>
      </c>
    </row>
    <row r="37" spans="1:10" x14ac:dyDescent="0.2">
      <c r="A37" s="6"/>
      <c r="B37" s="14"/>
      <c r="C37" s="14">
        <f>'Tasas de Uso'!A60</f>
        <v>53</v>
      </c>
      <c r="D37" s="19" t="s">
        <v>241</v>
      </c>
      <c r="E37" s="14">
        <f>'Tasas de Uso'!C60</f>
        <v>5.9305389631067049</v>
      </c>
      <c r="F37" s="14">
        <f>'Tasas de Uso'!D60</f>
        <v>10.118999433336031</v>
      </c>
      <c r="G37" s="18">
        <f>'Tasas de Uso'!E60</f>
        <v>0.58607958249005709</v>
      </c>
      <c r="J37" t="str">
        <f t="shared" si="0"/>
        <v>Retinopatía del prematuro</v>
      </c>
    </row>
    <row r="38" spans="1:10" ht="22.5" x14ac:dyDescent="0.2">
      <c r="A38" s="6"/>
      <c r="B38" s="14"/>
      <c r="C38" s="14">
        <f>'Tasas de Uso'!A57</f>
        <v>50</v>
      </c>
      <c r="D38" s="19" t="s">
        <v>39</v>
      </c>
      <c r="E38" s="14">
        <f>'Tasas de Uso'!C57</f>
        <v>53.705239383237505</v>
      </c>
      <c r="F38" s="14">
        <f>'Tasas de Uso'!D57</f>
        <v>1.3407373122530566</v>
      </c>
      <c r="G38" s="18">
        <f>'Tasas de Uso'!E57</f>
        <v>40.056496445965209</v>
      </c>
      <c r="J38" t="str">
        <f t="shared" si="0"/>
        <v>Asma bronquial moderada y severa en menores de 15 años</v>
      </c>
    </row>
    <row r="39" spans="1:10" x14ac:dyDescent="0.2">
      <c r="A39" s="6"/>
      <c r="B39" s="14"/>
      <c r="C39" s="14">
        <f>'Tasas de Uso'!A15</f>
        <v>8</v>
      </c>
      <c r="D39" s="19" t="s">
        <v>5</v>
      </c>
      <c r="E39" s="14">
        <f>'Tasas de Uso'!C15</f>
        <v>74.008596256132805</v>
      </c>
      <c r="F39" s="14">
        <f>'Tasas de Uso'!D15</f>
        <v>62.096603846571945</v>
      </c>
      <c r="G39" s="18">
        <f>'Tasas de Uso'!E15</f>
        <v>1.191830014391656</v>
      </c>
      <c r="J39" t="str">
        <f t="shared" si="0"/>
        <v>Infarto Agudo del Miocardio (IAM)</v>
      </c>
    </row>
    <row r="40" spans="1:10" ht="22.5" x14ac:dyDescent="0.2">
      <c r="A40" s="6"/>
      <c r="B40" s="14"/>
      <c r="C40" s="14">
        <f>'Tasas de Uso'!A70</f>
        <v>63</v>
      </c>
      <c r="D40" s="19" t="s">
        <v>238</v>
      </c>
      <c r="E40" s="14">
        <f>'Tasas de Uso'!C70</f>
        <v>3.7693734013537701</v>
      </c>
      <c r="F40" s="14">
        <f>'Tasas de Uso'!D70</f>
        <v>4.711474534480141</v>
      </c>
      <c r="G40" s="18">
        <f>'Tasas de Uso'!E70</f>
        <v>0.80004112805200134</v>
      </c>
      <c r="J40" t="str">
        <f t="shared" si="0"/>
        <v>Hipoacusia neurosensorial bilateral del prematuro</v>
      </c>
    </row>
    <row r="41" spans="1:10" ht="33.75" x14ac:dyDescent="0.2">
      <c r="A41" s="6"/>
      <c r="B41" s="14"/>
      <c r="C41" s="14">
        <f>'Tasas de Uso'!A36</f>
        <v>29</v>
      </c>
      <c r="D41" s="19" t="s">
        <v>26</v>
      </c>
      <c r="E41" s="14">
        <f>'Tasas de Uso'!C36</f>
        <v>4367.3895530939099</v>
      </c>
      <c r="F41" s="14">
        <f>'Tasas de Uso'!D36</f>
        <v>603.79794663657265</v>
      </c>
      <c r="G41" s="18">
        <f>'Tasas de Uso'!E36</f>
        <v>7.2331970941972275</v>
      </c>
      <c r="J41" t="str">
        <f t="shared" si="0"/>
        <v>Colecistectomía preventiva del cancer de vesícula en personas de 35 a 49 años sintomáticos</v>
      </c>
    </row>
    <row r="42" spans="1:10" x14ac:dyDescent="0.2">
      <c r="A42" s="6"/>
      <c r="B42" s="14"/>
      <c r="C42" s="14">
        <f>'Tasas de Uso'!A44</f>
        <v>37</v>
      </c>
      <c r="D42" s="19" t="s">
        <v>7</v>
      </c>
      <c r="E42" s="14">
        <f>'Tasas de Uso'!C44</f>
        <v>120.16514889245558</v>
      </c>
      <c r="F42" s="14">
        <f>'Tasas de Uso'!D44</f>
        <v>22.831772374500691</v>
      </c>
      <c r="G42" s="18">
        <f>'Tasas de Uso'!E44</f>
        <v>5.2630670506622668</v>
      </c>
      <c r="J42" t="str">
        <f t="shared" si="0"/>
        <v>Diabetes Mellitus Tipo 2</v>
      </c>
    </row>
    <row r="43" spans="1:10" x14ac:dyDescent="0.2">
      <c r="A43" s="6"/>
      <c r="B43" s="14"/>
      <c r="C43" s="14">
        <f>'Tasas de Uso'!A30</f>
        <v>23</v>
      </c>
      <c r="D43" s="19" t="s">
        <v>30</v>
      </c>
      <c r="E43" s="14">
        <f>'Tasas de Uso'!C30</f>
        <v>14163.333438316902</v>
      </c>
      <c r="F43" s="14">
        <f>'Tasas de Uso'!D30</f>
        <v>10326.642875002841</v>
      </c>
      <c r="G43" s="18">
        <f>'Tasas de Uso'!E30</f>
        <v>1.3715331894164109</v>
      </c>
      <c r="J43" t="str">
        <f t="shared" si="0"/>
        <v>Estrabismo en menores de 9 años</v>
      </c>
    </row>
    <row r="44" spans="1:10" x14ac:dyDescent="0.2">
      <c r="A44" s="6"/>
      <c r="B44" s="14"/>
      <c r="C44" s="14">
        <f>'Tasas de Uso'!A20</f>
        <v>13</v>
      </c>
      <c r="D44" s="19" t="s">
        <v>11</v>
      </c>
      <c r="E44" s="14">
        <f>'Tasas de Uso'!C20</f>
        <v>88.654849580491657</v>
      </c>
      <c r="F44" s="14">
        <f>'Tasas de Uso'!D20</f>
        <v>74.007261962580074</v>
      </c>
      <c r="G44" s="18">
        <f>'Tasas de Uso'!E20</f>
        <v>1.1979209503158996</v>
      </c>
      <c r="J44" t="str">
        <f t="shared" si="0"/>
        <v>Cataratas</v>
      </c>
    </row>
    <row r="45" spans="1:10" ht="22.5" x14ac:dyDescent="0.2">
      <c r="A45" s="6"/>
      <c r="B45" s="14"/>
      <c r="C45" s="14">
        <f>'Tasas de Uso'!A32</f>
        <v>25</v>
      </c>
      <c r="D45" s="19" t="s">
        <v>38</v>
      </c>
      <c r="E45" s="14">
        <f>'Tasas de Uso'!C32</f>
        <v>24.324928925598297</v>
      </c>
      <c r="F45" s="14">
        <f>'Tasas de Uso'!D32</f>
        <v>12.033943719681098</v>
      </c>
      <c r="G45" s="18">
        <f>'Tasas de Uso'!E32</f>
        <v>2.0213597048668026</v>
      </c>
      <c r="J45" t="str">
        <f t="shared" si="0"/>
        <v>Enfermedad pulmonar obstructiva crónica de tratamiento ambulatorio</v>
      </c>
    </row>
    <row r="46" spans="1:10" x14ac:dyDescent="0.2">
      <c r="A46" s="6"/>
      <c r="B46" s="14"/>
      <c r="C46" s="14">
        <f>'Tasas de Uso'!A66</f>
        <v>59</v>
      </c>
      <c r="D46" s="19" t="s">
        <v>236</v>
      </c>
      <c r="E46" s="14">
        <f>'Tasas de Uso'!C66</f>
        <v>351.41500616845491</v>
      </c>
      <c r="F46" s="14">
        <f>'Tasas de Uso'!D66</f>
        <v>0</v>
      </c>
      <c r="G46" s="18">
        <f>'Tasas de Uso'!E66</f>
        <v>0</v>
      </c>
      <c r="J46" t="str">
        <f t="shared" si="0"/>
        <v>Displasia broncopulmonar del prematuro</v>
      </c>
    </row>
    <row r="47" spans="1:10" x14ac:dyDescent="0.2">
      <c r="A47" s="6"/>
      <c r="B47" s="14"/>
      <c r="C47" s="14">
        <f>'Tasas de Uso'!A27</f>
        <v>20</v>
      </c>
      <c r="D47" s="19" t="s">
        <v>2</v>
      </c>
      <c r="E47" s="14">
        <f>'Tasas de Uso'!C27</f>
        <v>217.30216109791104</v>
      </c>
      <c r="F47" s="14">
        <f>'Tasas de Uso'!D27</f>
        <v>3.0027249729129184</v>
      </c>
      <c r="G47" s="18">
        <f>'Tasas de Uso'!E27</f>
        <v>72.368319795571566</v>
      </c>
      <c r="J47" t="str">
        <f t="shared" si="0"/>
        <v>Cardiopatías Congénitas Operables</v>
      </c>
    </row>
    <row r="48" spans="1:10" ht="22.5" x14ac:dyDescent="0.2">
      <c r="A48" s="6"/>
      <c r="B48" s="14"/>
      <c r="C48" s="14">
        <f>'Tasas de Uso'!A58</f>
        <v>51</v>
      </c>
      <c r="D48" s="19" t="s">
        <v>242</v>
      </c>
      <c r="E48" s="14">
        <f>'Tasas de Uso'!C58</f>
        <v>0.14652592270338932</v>
      </c>
      <c r="F48" s="14">
        <f>'Tasas de Uso'!D58</f>
        <v>8.7439389929547168E-2</v>
      </c>
      <c r="G48" s="18">
        <f>'Tasas de Uso'!E58</f>
        <v>1.6757427381578274</v>
      </c>
      <c r="J48" t="str">
        <f t="shared" si="0"/>
        <v>Asma bronquial en personas de 15 años y más</v>
      </c>
    </row>
    <row r="49" spans="1:10" x14ac:dyDescent="0.2">
      <c r="A49" s="6"/>
      <c r="B49" s="14"/>
      <c r="C49" s="14">
        <f>'Tasas de Uso'!A25</f>
        <v>18</v>
      </c>
      <c r="D49" s="19" t="s">
        <v>9</v>
      </c>
      <c r="E49" s="14">
        <f>'Tasas de Uso'!C25</f>
        <v>460.04953273929863</v>
      </c>
      <c r="F49" s="14">
        <f>'Tasas de Uso'!D25</f>
        <v>10.376140938306264</v>
      </c>
      <c r="G49" s="18">
        <f>'Tasas de Uso'!E25</f>
        <v>44.337247872270538</v>
      </c>
      <c r="J49" t="str">
        <f t="shared" si="0"/>
        <v>Disrafias Espinales</v>
      </c>
    </row>
    <row r="50" spans="1:10" ht="22.5" x14ac:dyDescent="0.2">
      <c r="A50" s="6"/>
      <c r="B50" s="14"/>
      <c r="C50" s="14">
        <f>'Tasas de Uso'!A24</f>
        <v>17</v>
      </c>
      <c r="D50" s="19" t="s">
        <v>37</v>
      </c>
      <c r="E50" s="14">
        <f>'Tasas de Uso'!C24</f>
        <v>11.406654171182343</v>
      </c>
      <c r="F50" s="14">
        <f>'Tasas de Uso'!D24</f>
        <v>8.652805454030517</v>
      </c>
      <c r="G50" s="18">
        <f>'Tasas de Uso'!E24</f>
        <v>1.3182607920381557</v>
      </c>
      <c r="J50" t="str">
        <f t="shared" si="0"/>
        <v>Accidente cerebrovascular isquémico en personas de 15 años y más</v>
      </c>
    </row>
    <row r="51" spans="1:10" ht="22.5" x14ac:dyDescent="0.2">
      <c r="A51" s="6"/>
      <c r="B51" s="14"/>
      <c r="C51" s="14">
        <f>'Tasas de Uso'!A11</f>
        <v>4</v>
      </c>
      <c r="D51" s="19" t="s">
        <v>248</v>
      </c>
      <c r="E51" s="14">
        <f>'Tasas de Uso'!C11</f>
        <v>83.736076112541681</v>
      </c>
      <c r="F51" s="14">
        <f>'Tasas de Uso'!D11</f>
        <v>28.621826970271769</v>
      </c>
      <c r="G51" s="18">
        <f>'Tasas de Uso'!E11</f>
        <v>2.9256020658469724</v>
      </c>
      <c r="J51" t="str">
        <f t="shared" si="0"/>
        <v>Prevención secundaria insuficiencia renal crónica terminal</v>
      </c>
    </row>
    <row r="52" spans="1:10" ht="22.5" x14ac:dyDescent="0.2">
      <c r="A52" s="6"/>
      <c r="B52" s="14"/>
      <c r="C52" s="14">
        <f>'Tasas de Uso'!A65</f>
        <v>58</v>
      </c>
      <c r="D52" s="19" t="s">
        <v>12</v>
      </c>
      <c r="E52" s="14">
        <f>'Tasas de Uso'!C65</f>
        <v>161.82180375234321</v>
      </c>
      <c r="F52" s="14">
        <f>'Tasas de Uso'!D65</f>
        <v>92.509077453225103</v>
      </c>
      <c r="G52" s="18">
        <f>'Tasas de Uso'!E65</f>
        <v>1.7492532431118919</v>
      </c>
      <c r="J52" t="str">
        <f t="shared" si="0"/>
        <v>Artrosis de Cadera Severa que requiere Prótesis</v>
      </c>
    </row>
    <row r="53" spans="1:10" x14ac:dyDescent="0.2">
      <c r="A53" s="6"/>
      <c r="B53" s="14"/>
      <c r="C53" s="14">
        <f>'Tasas de Uso'!A18</f>
        <v>11</v>
      </c>
      <c r="D53" s="19" t="s">
        <v>31</v>
      </c>
      <c r="E53" s="14">
        <f>'Tasas de Uso'!C18</f>
        <v>159.92257849341348</v>
      </c>
      <c r="F53" s="14">
        <f>'Tasas de Uso'!D18</f>
        <v>24.891079666611091</v>
      </c>
      <c r="G53" s="18">
        <f>'Tasas de Uso'!E18</f>
        <v>6.4248952088620612</v>
      </c>
      <c r="J53" t="str">
        <f t="shared" si="0"/>
        <v>Retinopatía diabética</v>
      </c>
    </row>
    <row r="54" spans="1:10" x14ac:dyDescent="0.2">
      <c r="A54" s="6"/>
      <c r="B54" s="14"/>
      <c r="C54" s="14">
        <f>'Tasas de Uso'!A10</f>
        <v>3</v>
      </c>
      <c r="D54" s="19" t="s">
        <v>79</v>
      </c>
      <c r="E54" s="14">
        <f>'Tasas de Uso'!C10</f>
        <v>4891.1070367112388</v>
      </c>
      <c r="F54" s="14">
        <f>'Tasas de Uso'!D10</f>
        <v>101.66941908477658</v>
      </c>
      <c r="G54" s="18">
        <f>'Tasas de Uso'!E10</f>
        <v>48.107947116652767</v>
      </c>
      <c r="J54" t="str">
        <f t="shared" si="0"/>
        <v>Trauma Ocular grave</v>
      </c>
    </row>
    <row r="55" spans="1:10" x14ac:dyDescent="0.2">
      <c r="A55" s="6"/>
      <c r="B55" s="14"/>
      <c r="C55" s="14">
        <f>'Tasas de Uso'!A33</f>
        <v>26</v>
      </c>
      <c r="D55" s="19" t="s">
        <v>71</v>
      </c>
      <c r="E55" s="14">
        <f>'Tasas de Uso'!C33</f>
        <v>348.74580926056353</v>
      </c>
      <c r="F55" s="14">
        <f>'Tasas de Uso'!D33</f>
        <v>171.44381808789049</v>
      </c>
      <c r="G55" s="18">
        <f>'Tasas de Uso'!E33</f>
        <v>2.0341696373197857</v>
      </c>
      <c r="J55" t="str">
        <f t="shared" si="0"/>
        <v>Cuidados Paliativos del Cáncer Terminal</v>
      </c>
    </row>
    <row r="56" spans="1:10" x14ac:dyDescent="0.2">
      <c r="A56" s="6"/>
      <c r="B56" s="14"/>
      <c r="C56" s="14">
        <f>'Tasas de Uso'!A14</f>
        <v>7</v>
      </c>
      <c r="D56" s="19" t="s">
        <v>27</v>
      </c>
      <c r="E56" s="14">
        <f>'Tasas de Uso'!C14</f>
        <v>452.78603342814489</v>
      </c>
      <c r="F56" s="14">
        <f>'Tasas de Uso'!D14</f>
        <v>139.08692291459971</v>
      </c>
      <c r="G56" s="18">
        <f>'Tasas de Uso'!E14</f>
        <v>3.2554177196526126</v>
      </c>
      <c r="J56" t="str">
        <f t="shared" si="0"/>
        <v>Cáncer gástrico</v>
      </c>
    </row>
    <row r="57" spans="1:10" ht="22.5" x14ac:dyDescent="0.2">
      <c r="A57" s="6"/>
      <c r="B57" s="14"/>
      <c r="C57" s="14">
        <f>'Tasas de Uso'!A16</f>
        <v>9</v>
      </c>
      <c r="D57" s="19" t="s">
        <v>78</v>
      </c>
      <c r="E57" s="14">
        <f>'Tasas de Uso'!C16</f>
        <v>193.33165992854205</v>
      </c>
      <c r="F57" s="14">
        <f>'Tasas de Uso'!D16</f>
        <v>37.003630981290037</v>
      </c>
      <c r="G57" s="18">
        <f>'Tasas de Uso'!E16</f>
        <v>5.2246672772813936</v>
      </c>
      <c r="J57" t="str">
        <f t="shared" si="0"/>
        <v>Atención de Urgencia del Traumatismo Cráneo Encefálico moderado o grave</v>
      </c>
    </row>
    <row r="58" spans="1:10" x14ac:dyDescent="0.2">
      <c r="A58" s="6"/>
      <c r="B58" s="14"/>
      <c r="C58" s="14">
        <f>'Tasas de Uso'!A62</f>
        <v>55</v>
      </c>
      <c r="D58" s="19" t="s">
        <v>8</v>
      </c>
      <c r="E58" s="14">
        <f>'Tasas de Uso'!C62</f>
        <v>2.881676479833323</v>
      </c>
      <c r="F58" s="14">
        <f>'Tasas de Uso'!D62</f>
        <v>0.6703686561265283</v>
      </c>
      <c r="G58" s="18">
        <f>'Tasas de Uso'!E62</f>
        <v>4.2986444152744259</v>
      </c>
      <c r="J58" t="str">
        <f t="shared" si="0"/>
        <v>Cáncer de Mama</v>
      </c>
    </row>
    <row r="59" spans="1:10" ht="33.75" x14ac:dyDescent="0.2">
      <c r="A59" s="6"/>
      <c r="B59" s="14"/>
      <c r="C59" s="14">
        <f>'Tasas de Uso'!A34</f>
        <v>27</v>
      </c>
      <c r="D59" s="19" t="s">
        <v>35</v>
      </c>
      <c r="E59" s="14">
        <f>'Tasas de Uso'!C34</f>
        <v>49.714152345792805</v>
      </c>
      <c r="F59" s="14">
        <f>'Tasas de Uso'!D34</f>
        <v>2.594035234576566</v>
      </c>
      <c r="G59" s="18">
        <f>'Tasas de Uso'!E34</f>
        <v>19.164794557583498</v>
      </c>
      <c r="J59" t="str">
        <f t="shared" si="0"/>
        <v>Tratamiento quirúrgico de la hiperplasia benigna de la próstata en personas sintomáticas</v>
      </c>
    </row>
    <row r="60" spans="1:10" ht="22.5" x14ac:dyDescent="0.2">
      <c r="A60" s="6"/>
      <c r="B60" s="14"/>
      <c r="C60" s="14">
        <f>'Tasas de Uso'!A39</f>
        <v>32</v>
      </c>
      <c r="D60" s="19" t="s">
        <v>246</v>
      </c>
      <c r="E60" s="14">
        <f>'Tasas de Uso'!C39</f>
        <v>7.9403095255455733</v>
      </c>
      <c r="F60" s="14">
        <f>'Tasas de Uso'!D39</f>
        <v>2.0985453583091322</v>
      </c>
      <c r="G60" s="18">
        <f>'Tasas de Uso'!E39</f>
        <v>3.7837207063960459</v>
      </c>
      <c r="J60" t="str">
        <f t="shared" si="0"/>
        <v>Epilepsia no refractaria en personas de 15 años y más</v>
      </c>
    </row>
    <row r="61" spans="1:10" x14ac:dyDescent="0.2">
      <c r="A61" s="6"/>
      <c r="B61" s="14"/>
      <c r="C61" s="14">
        <f>'Tasas de Uso'!A43</f>
        <v>36</v>
      </c>
      <c r="D61" s="19" t="s">
        <v>245</v>
      </c>
      <c r="E61" s="14">
        <f>'Tasas de Uso'!C43</f>
        <v>1434.3338577822501</v>
      </c>
      <c r="F61" s="14">
        <f>'Tasas de Uso'!D43</f>
        <v>46.542237080150237</v>
      </c>
      <c r="G61" s="18">
        <f>'Tasas de Uso'!E43</f>
        <v>30.817896770028231</v>
      </c>
      <c r="J61" t="str">
        <f t="shared" si="0"/>
        <v>Enfermedad de Parkinson</v>
      </c>
    </row>
    <row r="62" spans="1:10" ht="22.5" x14ac:dyDescent="0.2">
      <c r="A62" s="6"/>
      <c r="B62" s="14"/>
      <c r="C62" s="14">
        <f>'Tasas de Uso'!A49</f>
        <v>42</v>
      </c>
      <c r="D62" s="19" t="s">
        <v>25</v>
      </c>
      <c r="E62" s="14">
        <f>'Tasas de Uso'!C49</f>
        <v>3.4747575955375183</v>
      </c>
      <c r="F62" s="14">
        <f>'Tasas de Uso'!D49</f>
        <v>0.81610097267577364</v>
      </c>
      <c r="G62" s="18">
        <f>'Tasas de Uso'!E49</f>
        <v>4.2577545081765198</v>
      </c>
      <c r="J62" t="str">
        <f t="shared" si="0"/>
        <v>Trastorno de Conducción que requiere Marcapaso</v>
      </c>
    </row>
    <row r="63" spans="1:10" x14ac:dyDescent="0.2">
      <c r="A63" s="6"/>
      <c r="B63" s="14"/>
      <c r="C63" s="14">
        <f>'Tasas de Uso'!A63</f>
        <v>56</v>
      </c>
      <c r="D63" s="19" t="s">
        <v>81</v>
      </c>
      <c r="E63" s="14">
        <f>'Tasas de Uso'!C63</f>
        <v>679.36007538104946</v>
      </c>
      <c r="F63" s="14">
        <f>'Tasas de Uso'!D63</f>
        <v>225.9550542116971</v>
      </c>
      <c r="G63" s="18">
        <f>'Tasas de Uso'!E63</f>
        <v>3.0066159739208911</v>
      </c>
      <c r="J63" t="str">
        <f t="shared" si="0"/>
        <v>Artritis Reumatoide</v>
      </c>
    </row>
    <row r="64" spans="1:10" ht="33.75" x14ac:dyDescent="0.2">
      <c r="A64" s="6"/>
      <c r="B64" s="14"/>
      <c r="C64" s="14">
        <f>'Tasas de Uso'!A29</f>
        <v>22</v>
      </c>
      <c r="D64" s="19" t="s">
        <v>82</v>
      </c>
      <c r="E64" s="14">
        <f>'Tasas de Uso'!C29</f>
        <v>41.650272410505082</v>
      </c>
      <c r="F64" s="14">
        <f>'Tasas de Uso'!D29</f>
        <v>26.014300516611673</v>
      </c>
      <c r="G64" s="18">
        <f>'Tasas de Uso'!E29</f>
        <v>1.6010529433189609</v>
      </c>
      <c r="J64" t="str">
        <f t="shared" si="0"/>
        <v>Consumo perjudicial y dependencia de riesgo bajo a moderado de alcohol y drogas en personas menores de 20 años</v>
      </c>
    </row>
    <row r="65" spans="1:10" ht="22.5" x14ac:dyDescent="0.2">
      <c r="A65" s="6"/>
      <c r="B65" s="14"/>
      <c r="C65" s="14">
        <f>'Tasas de Uso'!A55</f>
        <v>48</v>
      </c>
      <c r="D65" s="19" t="s">
        <v>28</v>
      </c>
      <c r="E65" s="14">
        <f>'Tasas de Uso'!C55</f>
        <v>6.5587793971993316</v>
      </c>
      <c r="F65" s="14">
        <f>'Tasas de Uso'!D55</f>
        <v>1.2532979223235095</v>
      </c>
      <c r="G65" s="18">
        <f>'Tasas de Uso'!E55</f>
        <v>5.2332165244795936</v>
      </c>
      <c r="J65" t="str">
        <f t="shared" si="0"/>
        <v>Cáncer de próstata en personas de 15 años y más</v>
      </c>
    </row>
    <row r="66" spans="1:10" x14ac:dyDescent="0.2">
      <c r="A66" s="6"/>
      <c r="B66" s="14"/>
      <c r="C66" s="14">
        <f>'Tasas de Uso'!A46</f>
        <v>39</v>
      </c>
      <c r="D66" s="19" t="s">
        <v>14</v>
      </c>
      <c r="E66" s="14">
        <f>'Tasas de Uso'!C46</f>
        <v>82.556156973673481</v>
      </c>
      <c r="F66" s="14">
        <f>'Tasas de Uso'!D46</f>
        <v>83.627892621197987</v>
      </c>
      <c r="G66" s="18">
        <f>'Tasas de Uso'!E46</f>
        <v>0.98718447142535259</v>
      </c>
      <c r="J66" t="str">
        <f t="shared" si="0"/>
        <v>Cánceres Infantiles</v>
      </c>
    </row>
    <row r="67" spans="1:10" x14ac:dyDescent="0.2">
      <c r="A67" s="6"/>
      <c r="B67" s="14"/>
      <c r="C67" s="14">
        <f>'Tasas de Uso'!A52</f>
        <v>45</v>
      </c>
      <c r="D67" s="19" t="s">
        <v>16</v>
      </c>
      <c r="E67" s="14">
        <f>'Tasas de Uso'!C52</f>
        <v>6.4634811145161191</v>
      </c>
      <c r="F67" s="14">
        <f>'Tasas de Uso'!D52</f>
        <v>2.4722301297230049</v>
      </c>
      <c r="G67" s="18">
        <f>'Tasas de Uso'!E52</f>
        <v>2.6144334367611255</v>
      </c>
      <c r="J67" t="str">
        <f t="shared" si="0"/>
        <v>Cáncer de Testículo</v>
      </c>
    </row>
    <row r="68" spans="1:10" x14ac:dyDescent="0.2">
      <c r="A68" s="6"/>
      <c r="B68" s="14"/>
      <c r="C68" s="14">
        <f>'Tasas de Uso'!A42</f>
        <v>35</v>
      </c>
      <c r="D68" s="19" t="s">
        <v>1</v>
      </c>
      <c r="E68" s="14">
        <f>'Tasas de Uso'!C42</f>
        <v>97.12480842558827</v>
      </c>
      <c r="F68" s="14">
        <f>'Tasas de Uso'!D42</f>
        <v>70.053524968211505</v>
      </c>
      <c r="G68" s="18">
        <f>'Tasas de Uso'!E42</f>
        <v>1.3864371346004505</v>
      </c>
      <c r="J68" t="str">
        <f t="shared" si="0"/>
        <v>Insuficiencia Renal Crónica Terminal</v>
      </c>
    </row>
    <row r="69" spans="1:10" x14ac:dyDescent="0.2">
      <c r="A69" s="6"/>
      <c r="B69" s="14"/>
      <c r="C69" s="14">
        <f>'Tasas de Uso'!A38</f>
        <v>31</v>
      </c>
      <c r="D69" s="19" t="s">
        <v>15</v>
      </c>
      <c r="E69" s="14">
        <f>'Tasas de Uso'!C38</f>
        <v>62.685185217488076</v>
      </c>
      <c r="F69" s="14">
        <f>'Tasas de Uso'!D38</f>
        <v>7.1117370476031692</v>
      </c>
      <c r="G69" s="18">
        <f>'Tasas de Uso'!E38</f>
        <v>8.8143283135889465</v>
      </c>
      <c r="J69" t="str">
        <f t="shared" si="0"/>
        <v>Esquizofrenia</v>
      </c>
    </row>
    <row r="70" spans="1:10" x14ac:dyDescent="0.2">
      <c r="A70" s="6"/>
      <c r="B70" s="14"/>
      <c r="C70" s="14">
        <f>'Tasas de Uso'!A68</f>
        <v>61</v>
      </c>
      <c r="D70" s="19" t="s">
        <v>22</v>
      </c>
      <c r="E70" s="14">
        <f>'Tasas de Uso'!C68</f>
        <v>76.154402486355238</v>
      </c>
      <c r="F70" s="14">
        <f>'Tasas de Uso'!D68</f>
        <v>142.11687613363569</v>
      </c>
      <c r="G70" s="18">
        <f>'Tasas de Uso'!E68</f>
        <v>0.53585756004618024</v>
      </c>
      <c r="J70" t="str">
        <f t="shared" si="0"/>
        <v>Epilepsia No Refractaria</v>
      </c>
    </row>
    <row r="71" spans="1:10" ht="22.5" x14ac:dyDescent="0.2">
      <c r="A71" s="6"/>
      <c r="B71" s="14"/>
      <c r="C71" s="14">
        <f>'Tasas de Uso'!A74</f>
        <v>67</v>
      </c>
      <c r="D71" s="19" t="s">
        <v>75</v>
      </c>
      <c r="E71" s="14">
        <f>'Tasas de Uso'!C74</f>
        <v>0.87217811132969836</v>
      </c>
      <c r="F71" s="14">
        <f>'Tasas de Uso'!D74</f>
        <v>3.2644038907030946</v>
      </c>
      <c r="G71" s="18">
        <f>'Tasas de Uso'!E74</f>
        <v>0.26717837024200053</v>
      </c>
      <c r="J71" t="str">
        <f t="shared" si="0"/>
        <v>Tratamiento quirúrgico de Hernia del Núcleo Pulposo lumbar</v>
      </c>
    </row>
    <row r="72" spans="1:10" x14ac:dyDescent="0.2">
      <c r="A72" s="6"/>
      <c r="B72" s="14"/>
      <c r="C72" s="14">
        <f>'Tasas de Uso'!A53</f>
        <v>46</v>
      </c>
      <c r="D72" s="19" t="s">
        <v>17</v>
      </c>
      <c r="E72" s="14">
        <f>'Tasas de Uso'!C53</f>
        <v>885.21891845029995</v>
      </c>
      <c r="F72" s="14">
        <f>'Tasas de Uso'!D53</f>
        <v>11.571145934010074</v>
      </c>
      <c r="G72" s="18">
        <f>'Tasas de Uso'!E53</f>
        <v>76.502268962700754</v>
      </c>
      <c r="J72" t="str">
        <f t="shared" si="0"/>
        <v>Linfoma del Adulto</v>
      </c>
    </row>
    <row r="73" spans="1:10" ht="22.5" x14ac:dyDescent="0.2">
      <c r="B73" s="7"/>
      <c r="C73" s="14">
        <f>'Tasas de Uso'!A37</f>
        <v>30</v>
      </c>
      <c r="D73" s="19" t="s">
        <v>32</v>
      </c>
      <c r="E73" s="14">
        <f>'Tasas de Uso'!C37</f>
        <v>219.17630206287134</v>
      </c>
      <c r="F73" s="14">
        <f>'Tasas de Uso'!D37</f>
        <v>85.633545514229439</v>
      </c>
      <c r="G73" s="18">
        <f>'Tasas de Uso'!E37</f>
        <v>2.5594677967228572</v>
      </c>
      <c r="J73" t="str">
        <f t="shared" si="0"/>
        <v>Desprendimiento de retina regmatógeno no traumático</v>
      </c>
    </row>
    <row r="74" spans="1:10" x14ac:dyDescent="0.2">
      <c r="B74" s="7"/>
      <c r="C74" s="14">
        <f>'Tasas de Uso'!A40</f>
        <v>33</v>
      </c>
      <c r="D74" s="19" t="s">
        <v>13</v>
      </c>
      <c r="E74" s="14">
        <f>'Tasas de Uso'!C40</f>
        <v>3.8939096874528123</v>
      </c>
      <c r="F74" s="14">
        <f>'Tasas de Uso'!D40</f>
        <v>0.72770282169194789</v>
      </c>
      <c r="G74" s="18">
        <f>'Tasas de Uso'!E40</f>
        <v>5.3509613696416132</v>
      </c>
      <c r="J74" t="str">
        <f t="shared" si="0"/>
        <v>Fisura Labiopalatina</v>
      </c>
    </row>
    <row r="75" spans="1:10" ht="22.5" x14ac:dyDescent="0.2">
      <c r="B75" s="7"/>
      <c r="C75" s="14">
        <f>'Tasas de Uso'!A69</f>
        <v>62</v>
      </c>
      <c r="D75" s="19" t="s">
        <v>10</v>
      </c>
      <c r="E75" s="14">
        <f>'Tasas de Uso'!C69</f>
        <v>10.598708408878494</v>
      </c>
      <c r="F75" s="14">
        <f>'Tasas de Uso'!D69</f>
        <v>6.383075464856943</v>
      </c>
      <c r="G75" s="18">
        <f>'Tasas de Uso'!E69</f>
        <v>1.6604391515079842</v>
      </c>
      <c r="J75" t="str">
        <f t="shared" si="0"/>
        <v>Escoliosis, tratamiento quirúrgico en menores de 25 años</v>
      </c>
    </row>
    <row r="76" spans="1:10" x14ac:dyDescent="0.2">
      <c r="B76" s="7"/>
      <c r="C76" s="14">
        <f>'Tasas de Uso'!A41</f>
        <v>34</v>
      </c>
      <c r="D76" s="19" t="s">
        <v>46</v>
      </c>
      <c r="E76" s="14">
        <f>'Tasas de Uso'!C41</f>
        <v>174.88755150043548</v>
      </c>
      <c r="F76" s="14">
        <f>'Tasas de Uso'!D41</f>
        <v>253.36723197117087</v>
      </c>
      <c r="G76" s="18">
        <f>'Tasas de Uso'!E41</f>
        <v>0.69025323495792412</v>
      </c>
      <c r="J76" t="str">
        <f t="shared" si="0"/>
        <v>Politraumatizado grave</v>
      </c>
    </row>
    <row r="77" spans="1:10" ht="33.75" x14ac:dyDescent="0.2">
      <c r="B77" s="7"/>
      <c r="C77" s="14">
        <f>'Tasas de Uso'!A59</f>
        <v>52</v>
      </c>
      <c r="D77" s="19" t="s">
        <v>74</v>
      </c>
      <c r="E77" s="14">
        <f>'Tasas de Uso'!C59</f>
        <v>11.623841036589472</v>
      </c>
      <c r="F77" s="14">
        <f>'Tasas de Uso'!D59</f>
        <v>19.123427179916185</v>
      </c>
      <c r="G77" s="18">
        <f>'Tasas de Uso'!E59</f>
        <v>0.60783252537479615</v>
      </c>
      <c r="J77" t="str">
        <f t="shared" si="0"/>
        <v>Tratamiento quirúrgico de Tumores Primarios del Sistema Nervioso Central de personas de 15 años o más</v>
      </c>
    </row>
    <row r="78" spans="1:10" x14ac:dyDescent="0.2">
      <c r="B78" s="7"/>
      <c r="C78" s="14">
        <f>'Tasas de Uso'!A56</f>
        <v>49</v>
      </c>
      <c r="D78" s="19" t="s">
        <v>43</v>
      </c>
      <c r="E78" s="14">
        <f>'Tasas de Uso'!C56</f>
        <v>55.498437580131366</v>
      </c>
      <c r="F78" s="14">
        <f>'Tasas de Uso'!D56</f>
        <v>3.0603786475341508</v>
      </c>
      <c r="G78" s="18">
        <f>'Tasas de Uso'!E56</f>
        <v>18.134500325588245</v>
      </c>
      <c r="J78" t="str">
        <f t="shared" si="0"/>
        <v>Leucemia en personas de 15 años y más</v>
      </c>
    </row>
    <row r="79" spans="1:10" x14ac:dyDescent="0.2">
      <c r="B79" s="7"/>
      <c r="C79" s="14">
        <f>'Tasas de Uso'!A31</f>
        <v>24</v>
      </c>
      <c r="D79" s="19" t="s">
        <v>33</v>
      </c>
      <c r="E79" s="14">
        <f>'Tasas de Uso'!C31</f>
        <v>3151.5196829788033</v>
      </c>
      <c r="F79" s="14">
        <f>'Tasas de Uso'!D31</f>
        <v>531.92719535604431</v>
      </c>
      <c r="G79" s="18">
        <f>'Tasas de Uso'!E31</f>
        <v>5.9247199814052385</v>
      </c>
      <c r="J79" t="str">
        <f t="shared" si="0"/>
        <v>Hemofilia</v>
      </c>
    </row>
    <row r="80" spans="1:10" x14ac:dyDescent="0.2">
      <c r="B80" s="7"/>
      <c r="C80" s="14">
        <f>'Tasas de Uso'!A73</f>
        <v>66</v>
      </c>
      <c r="D80" s="19" t="s">
        <v>6</v>
      </c>
      <c r="E80" s="14">
        <f>'Tasas de Uso'!C73</f>
        <v>1227.9566942088525</v>
      </c>
      <c r="F80" s="14">
        <f>'Tasas de Uso'!D73</f>
        <v>451.12446454069493</v>
      </c>
      <c r="G80" s="18">
        <f>'Tasas de Uso'!E73</f>
        <v>2.7219909154319013</v>
      </c>
      <c r="J80" t="str">
        <f t="shared" si="0"/>
        <v>Diabetes Mellitus Tipo 1</v>
      </c>
    </row>
    <row r="81" spans="2:10" x14ac:dyDescent="0.2">
      <c r="B81" s="7"/>
      <c r="C81" s="14">
        <f>'Tasas de Uso'!A35</f>
        <v>28</v>
      </c>
      <c r="D81" s="19" t="s">
        <v>84</v>
      </c>
      <c r="E81" s="14">
        <f>'Tasas de Uso'!C35</f>
        <v>43.408920421267908</v>
      </c>
      <c r="F81" s="14">
        <f>'Tasas de Uso'!D35</f>
        <v>25.501478355392013</v>
      </c>
      <c r="G81" s="18">
        <f>'Tasas de Uso'!E35</f>
        <v>1.7022119194940539</v>
      </c>
      <c r="J81" t="str">
        <f t="shared" si="0"/>
        <v>Gran Quemado</v>
      </c>
    </row>
    <row r="82" spans="2:10" ht="22.5" x14ac:dyDescent="0.2">
      <c r="B82" s="7"/>
      <c r="C82" s="14">
        <f>'Tasas de Uso'!A47</f>
        <v>40</v>
      </c>
      <c r="D82" s="19" t="s">
        <v>244</v>
      </c>
      <c r="E82" s="14">
        <f>'Tasas de Uso'!C47</f>
        <v>601.89165950128972</v>
      </c>
      <c r="F82" s="14">
        <f>'Tasas de Uso'!D47</f>
        <v>233.58542056939336</v>
      </c>
      <c r="G82" s="18">
        <f>'Tasas de Uso'!E47</f>
        <v>2.5767518282352739</v>
      </c>
      <c r="J82" t="str">
        <f t="shared" si="0"/>
        <v>Hemorragia Subaracnoidea secundaria a ruptura de Aneurismas Cerebrales</v>
      </c>
    </row>
    <row r="83" spans="2:10" x14ac:dyDescent="0.2">
      <c r="B83" s="7"/>
      <c r="C83" s="14">
        <f>'Tasas de Uso'!A72</f>
        <v>65</v>
      </c>
      <c r="D83" s="19" t="s">
        <v>239</v>
      </c>
      <c r="E83" s="14">
        <f>'Tasas de Uso'!C72</f>
        <v>22716.470041603694</v>
      </c>
      <c r="F83" s="14">
        <f>'Tasas de Uso'!D72</f>
        <v>474.10902194777867</v>
      </c>
      <c r="G83" s="18">
        <f>'Tasas de Uso'!E72</f>
        <v>47.914021859946438</v>
      </c>
      <c r="J83" t="str">
        <f t="shared" si="0"/>
        <v>Artritis idiopática juvenil</v>
      </c>
    </row>
    <row r="84" spans="2:10" x14ac:dyDescent="0.2">
      <c r="B84" s="7"/>
      <c r="C84" s="14">
        <f>'Tasas de Uso'!A50</f>
        <v>43</v>
      </c>
      <c r="D84" s="19" t="s">
        <v>243</v>
      </c>
      <c r="E84" s="14">
        <f>'Tasas de Uso'!C50</f>
        <v>8.0446014946800073</v>
      </c>
      <c r="F84" s="14">
        <f>'Tasas de Uso'!D50</f>
        <v>9.3072193118983719</v>
      </c>
      <c r="G84" s="18">
        <f>'Tasas de Uso'!E50</f>
        <v>0.86433995214830373</v>
      </c>
      <c r="J84" t="str">
        <f t="shared" si="0"/>
        <v>Hepatitis C</v>
      </c>
    </row>
    <row r="85" spans="2:10" x14ac:dyDescent="0.2">
      <c r="B85" s="7"/>
      <c r="C85" s="14">
        <f>'Tasas de Uso'!A67</f>
        <v>60</v>
      </c>
      <c r="D85" s="19" t="s">
        <v>237</v>
      </c>
      <c r="E85" s="14">
        <f>'Tasas de Uso'!C67</f>
        <v>22.126997847678162</v>
      </c>
      <c r="F85" s="14">
        <f>'Tasas de Uso'!D67</f>
        <v>14.251679571344381</v>
      </c>
      <c r="G85" s="18">
        <f>'Tasas de Uso'!E67</f>
        <v>1.5525887834419569</v>
      </c>
      <c r="J85" t="str">
        <f>+TRIM(D85)</f>
        <v>Hepatitis B</v>
      </c>
    </row>
    <row r="86" spans="2:10" x14ac:dyDescent="0.2">
      <c r="B86" s="7"/>
      <c r="C86" s="14">
        <f>'Tasas de Uso'!A75</f>
        <v>68</v>
      </c>
      <c r="D86" s="19" t="s">
        <v>240</v>
      </c>
      <c r="E86" s="14">
        <f>'Tasas de Uso'!C75</f>
        <v>1.3954849781275174</v>
      </c>
      <c r="F86" s="14">
        <f>'Tasas de Uso'!D75</f>
        <v>0.75780804605607544</v>
      </c>
      <c r="G86" s="18">
        <f>'Tasas de Uso'!E75</f>
        <v>1.8414755364371729</v>
      </c>
      <c r="J86" t="str">
        <f>+TRIM(D86)</f>
        <v>Esclerosis múltiple recurrente remitente</v>
      </c>
    </row>
    <row r="87" spans="2:10" x14ac:dyDescent="0.2">
      <c r="B87" s="7"/>
      <c r="C87" s="14">
        <f>'Tasas de Uso'!A71</f>
        <v>64</v>
      </c>
      <c r="D87" s="19" t="s">
        <v>80</v>
      </c>
      <c r="E87" s="14">
        <f>'Tasas de Uso'!C71</f>
        <v>91.122921250214475</v>
      </c>
      <c r="F87" s="14">
        <f>'Tasas de Uso'!D71</f>
        <v>5.7806557444993789</v>
      </c>
      <c r="G87" s="18">
        <f>'Tasas de Uso'!E71</f>
        <v>15.76342291909064</v>
      </c>
      <c r="J87" t="str">
        <f>+TRIM(D87)</f>
        <v>Fibrosis Quística</v>
      </c>
    </row>
    <row r="88" spans="2:10" x14ac:dyDescent="0.2">
      <c r="B88" s="7"/>
      <c r="C88" s="14">
        <f>'Tasas de Uso'!A64</f>
        <v>57</v>
      </c>
      <c r="D88" s="19" t="s">
        <v>72</v>
      </c>
      <c r="E88" s="14">
        <f>'Tasas de Uso'!C64</f>
        <v>448.08083613272589</v>
      </c>
      <c r="F88" s="14">
        <f>'Tasas de Uso'!D64</f>
        <v>-16.189088554314392</v>
      </c>
      <c r="G88" s="18">
        <v>9999999</v>
      </c>
      <c r="J88" t="str">
        <f>+TRIM(D88)</f>
        <v>VIH/SIDA</v>
      </c>
    </row>
    <row r="89" spans="2:10" x14ac:dyDescent="0.2">
      <c r="C89" s="6"/>
      <c r="D89" s="6"/>
      <c r="E89" s="6"/>
      <c r="F89" s="6"/>
      <c r="G89" s="6"/>
    </row>
    <row r="90" spans="2:10" x14ac:dyDescent="0.2">
      <c r="C90" s="6"/>
      <c r="D90" s="6"/>
      <c r="E90" s="6"/>
      <c r="F90" s="6"/>
      <c r="G90" s="6"/>
    </row>
    <row r="91" spans="2:10" x14ac:dyDescent="0.2">
      <c r="C91" s="6"/>
      <c r="D91" s="6"/>
      <c r="E91" s="6"/>
      <c r="F91" s="6"/>
      <c r="G91" s="6"/>
    </row>
    <row r="92" spans="2:10" x14ac:dyDescent="0.2">
      <c r="C92" s="6"/>
      <c r="D92" s="6"/>
      <c r="E92" s="6"/>
      <c r="F92" s="6"/>
      <c r="G92" s="6"/>
    </row>
    <row r="93" spans="2:10" x14ac:dyDescent="0.2">
      <c r="C93" s="6"/>
      <c r="D93" s="6"/>
      <c r="E93" s="6"/>
      <c r="F93" s="6"/>
      <c r="G93" s="6"/>
    </row>
    <row r="94" spans="2:10" x14ac:dyDescent="0.2">
      <c r="C94" s="6"/>
      <c r="D94" s="6"/>
      <c r="E94" s="6"/>
      <c r="F94" s="6"/>
      <c r="G94" s="6"/>
    </row>
    <row r="95" spans="2:10" x14ac:dyDescent="0.2">
      <c r="C95" s="6"/>
      <c r="D95" s="6"/>
      <c r="E95" s="6"/>
      <c r="F95" s="6"/>
      <c r="G95" s="6"/>
    </row>
    <row r="96" spans="2:10" x14ac:dyDescent="0.2">
      <c r="C96" s="6"/>
      <c r="D96" s="6"/>
      <c r="E96" s="6"/>
      <c r="F96" s="6"/>
      <c r="G96" s="6"/>
    </row>
    <row r="97" spans="3:7" x14ac:dyDescent="0.2">
      <c r="C97" s="6"/>
      <c r="D97" s="6"/>
      <c r="E97" s="6"/>
      <c r="F97" s="6"/>
      <c r="G97" s="6"/>
    </row>
    <row r="98" spans="3:7" x14ac:dyDescent="0.2">
      <c r="C98" s="6"/>
      <c r="D98" s="6"/>
      <c r="E98" s="6"/>
      <c r="F98" s="6"/>
      <c r="G98" s="6"/>
    </row>
    <row r="99" spans="3:7" x14ac:dyDescent="0.2">
      <c r="C99" s="6"/>
      <c r="D99" s="6"/>
      <c r="E99" s="6"/>
      <c r="F99" s="6"/>
      <c r="G99" s="6"/>
    </row>
  </sheetData>
  <sortState ref="C20:G88">
    <sortCondition descending="1" ref="E20:E88"/>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2:L35"/>
  <sheetViews>
    <sheetView showGridLines="0" zoomScaleNormal="100" workbookViewId="0">
      <pane xSplit="2" ySplit="6" topLeftCell="C7" activePane="bottomRight" state="frozen"/>
      <selection pane="topRight" activeCell="C1" sqref="C1"/>
      <selection pane="bottomLeft" activeCell="A6" sqref="A6"/>
      <selection pane="bottomRight"/>
    </sheetView>
  </sheetViews>
  <sheetFormatPr baseColWidth="10" defaultColWidth="11.42578125" defaultRowHeight="12.75" x14ac:dyDescent="0.2"/>
  <cols>
    <col min="1" max="1" width="4.7109375" style="20" customWidth="1"/>
    <col min="2" max="2" width="90.7109375" style="20" customWidth="1"/>
    <col min="3" max="6" width="15.85546875" style="20" customWidth="1"/>
    <col min="7" max="7" width="18.85546875" style="20" customWidth="1"/>
    <col min="8" max="16384" width="11.42578125" style="20"/>
  </cols>
  <sheetData>
    <row r="2" spans="1:12" ht="15" x14ac:dyDescent="0.2">
      <c r="A2" s="367" t="s">
        <v>423</v>
      </c>
      <c r="B2" s="367"/>
      <c r="C2" s="367"/>
      <c r="D2" s="367"/>
      <c r="E2" s="367"/>
      <c r="F2" s="367"/>
    </row>
    <row r="3" spans="1:12" ht="15" x14ac:dyDescent="0.2">
      <c r="A3" s="254"/>
      <c r="B3" s="254"/>
      <c r="C3" s="254"/>
      <c r="D3" s="254"/>
      <c r="E3" s="254"/>
      <c r="F3" s="254"/>
    </row>
    <row r="4" spans="1:12" ht="30" customHeight="1" x14ac:dyDescent="0.2">
      <c r="A4" s="369" t="s">
        <v>233</v>
      </c>
      <c r="B4" s="375" t="s">
        <v>0</v>
      </c>
      <c r="C4" s="372" t="s">
        <v>427</v>
      </c>
      <c r="D4" s="372"/>
      <c r="E4" s="373" t="s">
        <v>428</v>
      </c>
      <c r="F4" s="374"/>
      <c r="G4" s="56"/>
    </row>
    <row r="5" spans="1:12" ht="15" customHeight="1" x14ac:dyDescent="0.2">
      <c r="A5" s="370"/>
      <c r="B5" s="376"/>
      <c r="C5" s="272" t="s">
        <v>54</v>
      </c>
      <c r="D5" s="273" t="s">
        <v>55</v>
      </c>
      <c r="E5" s="272" t="s">
        <v>54</v>
      </c>
      <c r="F5" s="274" t="s">
        <v>55</v>
      </c>
      <c r="G5" s="56"/>
    </row>
    <row r="6" spans="1:12" ht="15" customHeight="1" x14ac:dyDescent="0.2">
      <c r="A6" s="371"/>
      <c r="B6" s="377"/>
      <c r="C6" s="286">
        <v>38717</v>
      </c>
      <c r="D6" s="287">
        <v>38717</v>
      </c>
      <c r="E6" s="286"/>
      <c r="F6" s="268"/>
      <c r="G6" s="56"/>
    </row>
    <row r="7" spans="1:12" x14ac:dyDescent="0.2">
      <c r="A7" s="285">
        <v>1</v>
      </c>
      <c r="B7" s="280" t="s">
        <v>1</v>
      </c>
      <c r="C7" s="281">
        <v>2822</v>
      </c>
      <c r="D7" s="282">
        <v>241</v>
      </c>
      <c r="E7" s="281">
        <v>2822</v>
      </c>
      <c r="F7" s="283">
        <v>241</v>
      </c>
      <c r="G7" s="74"/>
      <c r="J7" s="368"/>
      <c r="K7" s="368"/>
      <c r="L7" s="74"/>
    </row>
    <row r="8" spans="1:12" x14ac:dyDescent="0.2">
      <c r="A8" s="285">
        <v>2</v>
      </c>
      <c r="B8" s="280" t="s">
        <v>2</v>
      </c>
      <c r="C8" s="281">
        <v>2122</v>
      </c>
      <c r="D8" s="282">
        <v>176</v>
      </c>
      <c r="E8" s="281">
        <v>2122</v>
      </c>
      <c r="F8" s="283">
        <v>176</v>
      </c>
      <c r="G8" s="56"/>
    </row>
    <row r="9" spans="1:12" x14ac:dyDescent="0.2">
      <c r="A9" s="285">
        <v>3</v>
      </c>
      <c r="B9" s="280" t="s">
        <v>3</v>
      </c>
      <c r="C9" s="281">
        <v>9487</v>
      </c>
      <c r="D9" s="282">
        <v>442</v>
      </c>
      <c r="E9" s="281">
        <v>9487</v>
      </c>
      <c r="F9" s="283">
        <v>442</v>
      </c>
      <c r="G9" s="56"/>
    </row>
    <row r="10" spans="1:12" x14ac:dyDescent="0.2">
      <c r="A10" s="285">
        <v>4</v>
      </c>
      <c r="B10" s="280" t="s">
        <v>4</v>
      </c>
      <c r="C10" s="281">
        <v>5352</v>
      </c>
      <c r="D10" s="282">
        <v>135</v>
      </c>
      <c r="E10" s="281">
        <v>5352</v>
      </c>
      <c r="F10" s="283">
        <v>135</v>
      </c>
      <c r="G10" s="56"/>
    </row>
    <row r="11" spans="1:12" x14ac:dyDescent="0.2">
      <c r="A11" s="285">
        <v>5</v>
      </c>
      <c r="B11" s="280" t="s">
        <v>5</v>
      </c>
      <c r="C11" s="281">
        <v>8573</v>
      </c>
      <c r="D11" s="282">
        <v>460</v>
      </c>
      <c r="E11" s="281">
        <v>8573</v>
      </c>
      <c r="F11" s="283">
        <v>460</v>
      </c>
      <c r="G11" s="56"/>
    </row>
    <row r="12" spans="1:12" x14ac:dyDescent="0.2">
      <c r="A12" s="285">
        <v>6</v>
      </c>
      <c r="B12" s="280" t="s">
        <v>6</v>
      </c>
      <c r="C12" s="281">
        <v>1048</v>
      </c>
      <c r="D12" s="282">
        <v>1469</v>
      </c>
      <c r="E12" s="281">
        <v>1048</v>
      </c>
      <c r="F12" s="283">
        <v>1469</v>
      </c>
      <c r="G12" s="56"/>
      <c r="I12" s="238"/>
    </row>
    <row r="13" spans="1:12" x14ac:dyDescent="0.2">
      <c r="A13" s="285">
        <v>7</v>
      </c>
      <c r="B13" s="280" t="s">
        <v>7</v>
      </c>
      <c r="C13" s="281">
        <v>230042</v>
      </c>
      <c r="D13" s="282">
        <v>10767</v>
      </c>
      <c r="E13" s="281">
        <v>230042</v>
      </c>
      <c r="F13" s="283">
        <v>10767</v>
      </c>
      <c r="G13" s="56"/>
    </row>
    <row r="14" spans="1:12" x14ac:dyDescent="0.2">
      <c r="A14" s="285">
        <v>8</v>
      </c>
      <c r="B14" s="280" t="s">
        <v>8</v>
      </c>
      <c r="C14" s="281">
        <v>4128</v>
      </c>
      <c r="D14" s="282">
        <v>823</v>
      </c>
      <c r="E14" s="281">
        <v>4128</v>
      </c>
      <c r="F14" s="283">
        <v>823</v>
      </c>
      <c r="G14" s="56"/>
    </row>
    <row r="15" spans="1:12" x14ac:dyDescent="0.2">
      <c r="A15" s="285">
        <v>9</v>
      </c>
      <c r="B15" s="280" t="s">
        <v>9</v>
      </c>
      <c r="C15" s="281">
        <v>167</v>
      </c>
      <c r="D15" s="282">
        <v>7</v>
      </c>
      <c r="E15" s="281">
        <v>167</v>
      </c>
      <c r="F15" s="283">
        <v>7</v>
      </c>
      <c r="G15" s="56"/>
    </row>
    <row r="16" spans="1:12" x14ac:dyDescent="0.2">
      <c r="A16" s="285">
        <v>10</v>
      </c>
      <c r="B16" s="280" t="s">
        <v>10</v>
      </c>
      <c r="C16" s="281">
        <v>129</v>
      </c>
      <c r="D16" s="282">
        <v>99</v>
      </c>
      <c r="E16" s="281">
        <v>129</v>
      </c>
      <c r="F16" s="283">
        <v>99</v>
      </c>
      <c r="G16" s="56"/>
    </row>
    <row r="17" spans="1:7" x14ac:dyDescent="0.2">
      <c r="A17" s="285">
        <v>11</v>
      </c>
      <c r="B17" s="280" t="s">
        <v>11</v>
      </c>
      <c r="C17" s="281">
        <v>10730</v>
      </c>
      <c r="D17" s="282">
        <v>961</v>
      </c>
      <c r="E17" s="281">
        <v>10730</v>
      </c>
      <c r="F17" s="283">
        <v>961</v>
      </c>
      <c r="G17" s="56"/>
    </row>
    <row r="18" spans="1:7" x14ac:dyDescent="0.2">
      <c r="A18" s="285">
        <v>12</v>
      </c>
      <c r="B18" s="280" t="s">
        <v>12</v>
      </c>
      <c r="C18" s="281">
        <v>385</v>
      </c>
      <c r="D18" s="282">
        <v>119</v>
      </c>
      <c r="E18" s="281">
        <v>385</v>
      </c>
      <c r="F18" s="283">
        <v>119</v>
      </c>
      <c r="G18" s="56"/>
    </row>
    <row r="19" spans="1:7" x14ac:dyDescent="0.2">
      <c r="A19" s="285">
        <v>13</v>
      </c>
      <c r="B19" s="280" t="s">
        <v>13</v>
      </c>
      <c r="C19" s="281">
        <v>252</v>
      </c>
      <c r="D19" s="282">
        <v>18</v>
      </c>
      <c r="E19" s="281">
        <v>252</v>
      </c>
      <c r="F19" s="283">
        <v>18</v>
      </c>
      <c r="G19" s="56"/>
    </row>
    <row r="20" spans="1:7" x14ac:dyDescent="0.2">
      <c r="A20" s="285">
        <v>14</v>
      </c>
      <c r="B20" s="280" t="s">
        <v>14</v>
      </c>
      <c r="C20" s="281">
        <v>558</v>
      </c>
      <c r="D20" s="282">
        <v>63</v>
      </c>
      <c r="E20" s="281">
        <v>558</v>
      </c>
      <c r="F20" s="283">
        <v>63</v>
      </c>
      <c r="G20" s="56"/>
    </row>
    <row r="21" spans="1:7" x14ac:dyDescent="0.2">
      <c r="A21" s="285">
        <v>15</v>
      </c>
      <c r="B21" s="280" t="s">
        <v>15</v>
      </c>
      <c r="C21" s="281">
        <v>1201</v>
      </c>
      <c r="D21" s="282">
        <v>73</v>
      </c>
      <c r="E21" s="281">
        <v>1201</v>
      </c>
      <c r="F21" s="283">
        <v>73</v>
      </c>
      <c r="G21" s="56"/>
    </row>
    <row r="22" spans="1:7" x14ac:dyDescent="0.2">
      <c r="A22" s="285">
        <v>16</v>
      </c>
      <c r="B22" s="280" t="s">
        <v>16</v>
      </c>
      <c r="C22" s="281">
        <v>783</v>
      </c>
      <c r="D22" s="282">
        <v>150</v>
      </c>
      <c r="E22" s="281">
        <v>783</v>
      </c>
      <c r="F22" s="283">
        <v>150</v>
      </c>
      <c r="G22" s="56"/>
    </row>
    <row r="23" spans="1:7" x14ac:dyDescent="0.2">
      <c r="A23" s="285">
        <v>17</v>
      </c>
      <c r="B23" s="280" t="s">
        <v>17</v>
      </c>
      <c r="C23" s="281">
        <v>642</v>
      </c>
      <c r="D23" s="282">
        <v>120</v>
      </c>
      <c r="E23" s="281">
        <v>642</v>
      </c>
      <c r="F23" s="283">
        <v>120</v>
      </c>
      <c r="G23" s="56"/>
    </row>
    <row r="24" spans="1:7" x14ac:dyDescent="0.2">
      <c r="A24" s="285">
        <v>18</v>
      </c>
      <c r="B24" s="280" t="s">
        <v>470</v>
      </c>
      <c r="C24" s="281" t="s">
        <v>56</v>
      </c>
      <c r="D24" s="282">
        <v>386</v>
      </c>
      <c r="E24" s="281" t="s">
        <v>56</v>
      </c>
      <c r="F24" s="283">
        <v>386</v>
      </c>
      <c r="G24" s="56"/>
    </row>
    <row r="25" spans="1:7" x14ac:dyDescent="0.2">
      <c r="A25" s="285">
        <v>19</v>
      </c>
      <c r="B25" s="280" t="s">
        <v>19</v>
      </c>
      <c r="C25" s="281">
        <v>232825</v>
      </c>
      <c r="D25" s="282">
        <v>7155</v>
      </c>
      <c r="E25" s="281">
        <v>232825</v>
      </c>
      <c r="F25" s="283">
        <v>7155</v>
      </c>
      <c r="G25" s="56"/>
    </row>
    <row r="26" spans="1:7" x14ac:dyDescent="0.2">
      <c r="A26" s="285">
        <v>20</v>
      </c>
      <c r="B26" s="280" t="s">
        <v>20</v>
      </c>
      <c r="C26" s="281">
        <v>18292</v>
      </c>
      <c r="D26" s="282">
        <v>81</v>
      </c>
      <c r="E26" s="281">
        <v>18292</v>
      </c>
      <c r="F26" s="283">
        <v>81</v>
      </c>
      <c r="G26" s="56"/>
    </row>
    <row r="27" spans="1:7" x14ac:dyDescent="0.2">
      <c r="A27" s="285">
        <v>21</v>
      </c>
      <c r="B27" s="280" t="s">
        <v>21</v>
      </c>
      <c r="C27" s="281">
        <v>731352</v>
      </c>
      <c r="D27" s="282">
        <v>19848</v>
      </c>
      <c r="E27" s="281">
        <v>731352</v>
      </c>
      <c r="F27" s="283">
        <v>19848</v>
      </c>
      <c r="G27" s="56"/>
    </row>
    <row r="28" spans="1:7" x14ac:dyDescent="0.2">
      <c r="A28" s="285">
        <v>22</v>
      </c>
      <c r="B28" s="280" t="s">
        <v>22</v>
      </c>
      <c r="C28" s="281">
        <v>639</v>
      </c>
      <c r="D28" s="282">
        <v>214</v>
      </c>
      <c r="E28" s="281">
        <v>639</v>
      </c>
      <c r="F28" s="283">
        <v>214</v>
      </c>
      <c r="G28" s="56"/>
    </row>
    <row r="29" spans="1:7" x14ac:dyDescent="0.2">
      <c r="A29" s="285">
        <v>23</v>
      </c>
      <c r="B29" s="280" t="s">
        <v>23</v>
      </c>
      <c r="C29" s="281">
        <v>44641</v>
      </c>
      <c r="D29" s="282">
        <v>3250</v>
      </c>
      <c r="E29" s="281">
        <v>44641</v>
      </c>
      <c r="F29" s="283">
        <v>3250</v>
      </c>
      <c r="G29" s="56"/>
    </row>
    <row r="30" spans="1:7" x14ac:dyDescent="0.2">
      <c r="A30" s="285">
        <v>24</v>
      </c>
      <c r="B30" s="280" t="s">
        <v>471</v>
      </c>
      <c r="C30" s="281">
        <v>14628</v>
      </c>
      <c r="D30" s="282">
        <v>292</v>
      </c>
      <c r="E30" s="281">
        <v>14628</v>
      </c>
      <c r="F30" s="283">
        <v>292</v>
      </c>
      <c r="G30" s="56"/>
    </row>
    <row r="31" spans="1:7" x14ac:dyDescent="0.2">
      <c r="A31" s="285">
        <v>25</v>
      </c>
      <c r="B31" s="280" t="s">
        <v>25</v>
      </c>
      <c r="C31" s="281">
        <v>1820</v>
      </c>
      <c r="D31" s="282">
        <v>206</v>
      </c>
      <c r="E31" s="281">
        <v>1820</v>
      </c>
      <c r="F31" s="283">
        <v>206</v>
      </c>
      <c r="G31" s="56"/>
    </row>
    <row r="32" spans="1:7" x14ac:dyDescent="0.2">
      <c r="A32" s="288"/>
      <c r="B32" s="276" t="s">
        <v>64</v>
      </c>
      <c r="C32" s="277">
        <f>SUM(C7:C31)</f>
        <v>1322618</v>
      </c>
      <c r="D32" s="278">
        <f>SUM(D7:D31)</f>
        <v>47555</v>
      </c>
      <c r="E32" s="277">
        <f>SUM(E7:E31)</f>
        <v>1322618</v>
      </c>
      <c r="F32" s="279">
        <f>SUM(F7:F31)</f>
        <v>47555</v>
      </c>
      <c r="G32" s="56"/>
    </row>
    <row r="33" spans="1:10" x14ac:dyDescent="0.2">
      <c r="A33" s="72"/>
      <c r="B33" s="72"/>
      <c r="C33" s="72"/>
      <c r="D33" s="72"/>
      <c r="E33" s="72"/>
      <c r="F33" s="72"/>
      <c r="H33" s="74"/>
      <c r="I33" s="74"/>
    </row>
    <row r="34" spans="1:10" x14ac:dyDescent="0.2">
      <c r="A34" s="72"/>
      <c r="B34" s="73"/>
      <c r="C34" s="72"/>
      <c r="D34" s="72"/>
      <c r="E34" s="72"/>
      <c r="F34" s="72"/>
      <c r="G34" s="74"/>
      <c r="H34" s="368"/>
      <c r="I34" s="368"/>
      <c r="J34" s="74"/>
    </row>
    <row r="35" spans="1:10" ht="19.5" x14ac:dyDescent="0.2">
      <c r="I35" s="237"/>
    </row>
  </sheetData>
  <mergeCells count="7">
    <mergeCell ref="A2:F2"/>
    <mergeCell ref="J7:K7"/>
    <mergeCell ref="H34:I34"/>
    <mergeCell ref="A4:A6"/>
    <mergeCell ref="C4:D4"/>
    <mergeCell ref="E4:F4"/>
    <mergeCell ref="B4:B6"/>
  </mergeCells>
  <phoneticPr fontId="2" type="noConversion"/>
  <pageMargins left="0.74803149606299213" right="0.74803149606299213" top="0.98425196850393704" bottom="0.98425196850393704" header="0" footer="0"/>
  <pageSetup scale="40" orientation="portrait" r:id="rId1"/>
  <headerFooter alignWithMargins="0"/>
  <ignoredErrors>
    <ignoredError sqref="D32" formulaRange="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15"/>
  <sheetViews>
    <sheetView workbookViewId="0">
      <selection activeCell="B4" sqref="B4"/>
    </sheetView>
  </sheetViews>
  <sheetFormatPr baseColWidth="10" defaultRowHeight="12.75" x14ac:dyDescent="0.2"/>
  <cols>
    <col min="1" max="1" width="18.42578125" bestFit="1" customWidth="1"/>
    <col min="2" max="2" width="13.5703125" bestFit="1" customWidth="1"/>
    <col min="3" max="3" width="12.5703125" bestFit="1" customWidth="1"/>
    <col min="4" max="4" width="11" bestFit="1" customWidth="1"/>
    <col min="5" max="5" width="12.5703125" bestFit="1" customWidth="1"/>
    <col min="6" max="6" width="13.5703125" bestFit="1" customWidth="1"/>
    <col min="7" max="7" width="12.5703125" bestFit="1" customWidth="1"/>
  </cols>
  <sheetData>
    <row r="1" spans="1:9" ht="13.5" thickBot="1" x14ac:dyDescent="0.25">
      <c r="A1" s="20"/>
      <c r="B1" s="20"/>
      <c r="C1" s="20"/>
      <c r="D1" s="20"/>
      <c r="E1" s="20"/>
      <c r="F1" s="20"/>
      <c r="G1" s="20"/>
    </row>
    <row r="2" spans="1:9" x14ac:dyDescent="0.2">
      <c r="A2" s="421"/>
      <c r="B2" s="418" t="s">
        <v>166</v>
      </c>
      <c r="C2" s="419"/>
      <c r="D2" s="419" t="s">
        <v>165</v>
      </c>
      <c r="E2" s="419"/>
      <c r="F2" s="419" t="s">
        <v>188</v>
      </c>
      <c r="G2" s="420"/>
    </row>
    <row r="3" spans="1:9" ht="26.25" thickBot="1" x14ac:dyDescent="0.25">
      <c r="A3" s="422"/>
      <c r="B3" s="37" t="s">
        <v>250</v>
      </c>
      <c r="C3" s="38" t="s">
        <v>251</v>
      </c>
      <c r="D3" s="38" t="s">
        <v>250</v>
      </c>
      <c r="E3" s="38" t="s">
        <v>251</v>
      </c>
      <c r="F3" s="38" t="s">
        <v>250</v>
      </c>
      <c r="G3" s="39" t="s">
        <v>251</v>
      </c>
    </row>
    <row r="4" spans="1:9" x14ac:dyDescent="0.2">
      <c r="A4" s="40" t="s">
        <v>252</v>
      </c>
      <c r="B4" s="26">
        <v>7284044</v>
      </c>
      <c r="C4" s="31">
        <f>+B4/$B$8</f>
        <v>0.60444891296527614</v>
      </c>
      <c r="D4" s="24">
        <v>348485</v>
      </c>
      <c r="E4" s="31">
        <f>+D4/$D$8</f>
        <v>0.53134215028253062</v>
      </c>
      <c r="F4" s="25">
        <f>+D4+B4</f>
        <v>7632529</v>
      </c>
      <c r="G4" s="34">
        <f>+F4/$F$8</f>
        <v>0.60067546121980764</v>
      </c>
    </row>
    <row r="5" spans="1:9" x14ac:dyDescent="0.2">
      <c r="A5" s="41" t="s">
        <v>253</v>
      </c>
      <c r="B5" s="27">
        <v>4763311</v>
      </c>
      <c r="C5" s="32">
        <f>+B5/$B$8</f>
        <v>0.39527193356678553</v>
      </c>
      <c r="D5" s="21">
        <v>304118</v>
      </c>
      <c r="E5" s="32">
        <f>+D5/$D$8</f>
        <v>0.46369488517331497</v>
      </c>
      <c r="F5" s="22">
        <f>+D5+B5</f>
        <v>5067429</v>
      </c>
      <c r="G5" s="35">
        <f>+F5/$F$8</f>
        <v>0.3988036274442755</v>
      </c>
    </row>
    <row r="6" spans="1:9" x14ac:dyDescent="0.2">
      <c r="A6" s="41" t="s">
        <v>254</v>
      </c>
      <c r="B6" s="27">
        <v>3364</v>
      </c>
      <c r="C6" s="32">
        <f>+B6/$B$8</f>
        <v>2.791534679383031E-4</v>
      </c>
      <c r="D6" s="21">
        <v>36</v>
      </c>
      <c r="E6" s="32">
        <f>+D6/$D$8</f>
        <v>5.4889930442260371E-5</v>
      </c>
      <c r="F6" s="22">
        <f>+D6+B6</f>
        <v>3400</v>
      </c>
      <c r="G6" s="35">
        <f>+F6/$F$8</f>
        <v>2.6757796375845359E-4</v>
      </c>
    </row>
    <row r="7" spans="1:9" x14ac:dyDescent="0.2">
      <c r="A7" s="41" t="s">
        <v>72</v>
      </c>
      <c r="B7" s="27"/>
      <c r="C7" s="32">
        <f>+B7/$B$8</f>
        <v>0</v>
      </c>
      <c r="D7" s="21">
        <v>3219</v>
      </c>
      <c r="E7" s="32">
        <f>+D7/$D$8</f>
        <v>4.9080746137121142E-3</v>
      </c>
      <c r="F7" s="22">
        <f>+D7+B7</f>
        <v>3219</v>
      </c>
      <c r="G7" s="35">
        <f>+F7/$F$8</f>
        <v>2.5333337215837119E-4</v>
      </c>
    </row>
    <row r="8" spans="1:9" ht="13.5" thickBot="1" x14ac:dyDescent="0.25">
      <c r="A8" s="42" t="s">
        <v>87</v>
      </c>
      <c r="B8" s="28">
        <f>+SUM(B4:B7)</f>
        <v>12050719</v>
      </c>
      <c r="C8" s="33">
        <f>+B8/$B$8</f>
        <v>1</v>
      </c>
      <c r="D8" s="30">
        <f>+SUM(D4:D7)</f>
        <v>655858</v>
      </c>
      <c r="E8" s="33">
        <f>+D8/$D$8</f>
        <v>1</v>
      </c>
      <c r="F8" s="23">
        <f>+D8+B8</f>
        <v>12706577</v>
      </c>
      <c r="G8" s="36">
        <f>+F8/$F$8</f>
        <v>1</v>
      </c>
    </row>
    <row r="11" spans="1:9" x14ac:dyDescent="0.2">
      <c r="B11" s="8"/>
    </row>
    <row r="13" spans="1:9" x14ac:dyDescent="0.2">
      <c r="D13" s="29"/>
      <c r="F13" s="29"/>
    </row>
    <row r="14" spans="1:9" x14ac:dyDescent="0.2">
      <c r="D14" s="29"/>
      <c r="F14" s="29"/>
      <c r="I14" s="29"/>
    </row>
    <row r="15" spans="1:9" x14ac:dyDescent="0.2">
      <c r="I15" s="29"/>
    </row>
  </sheetData>
  <mergeCells count="4">
    <mergeCell ref="B2:C2"/>
    <mergeCell ref="D2:E2"/>
    <mergeCell ref="F2:G2"/>
    <mergeCell ref="A2:A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B28"/>
  <sheetViews>
    <sheetView showGridLines="0" workbookViewId="0"/>
  </sheetViews>
  <sheetFormatPr baseColWidth="10" defaultRowHeight="12.75" x14ac:dyDescent="0.2"/>
  <sheetData>
    <row r="28" spans="2:2" x14ac:dyDescent="0.2">
      <c r="B28" s="123" t="s">
        <v>287</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B29"/>
  <sheetViews>
    <sheetView showGridLines="0" workbookViewId="0"/>
  </sheetViews>
  <sheetFormatPr baseColWidth="10" defaultRowHeight="12.75" x14ac:dyDescent="0.2"/>
  <sheetData>
    <row r="29" spans="2:2" x14ac:dyDescent="0.2">
      <c r="B29" s="123"/>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B29"/>
  <sheetViews>
    <sheetView showGridLines="0" workbookViewId="0"/>
  </sheetViews>
  <sheetFormatPr baseColWidth="10" defaultRowHeight="12.75" x14ac:dyDescent="0.2"/>
  <sheetData>
    <row r="29" spans="2:2" x14ac:dyDescent="0.2">
      <c r="B29" s="123"/>
    </row>
  </sheetData>
  <pageMargins left="0.7" right="0.7" top="0.75" bottom="0.75" header="0.3" footer="0.3"/>
  <pageSetup orientation="portrait" verticalDpi="1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V89"/>
  <sheetViews>
    <sheetView showGridLines="0" topLeftCell="A70" workbookViewId="0">
      <selection activeCell="B86" sqref="B86"/>
    </sheetView>
  </sheetViews>
  <sheetFormatPr baseColWidth="10" defaultColWidth="11.42578125" defaultRowHeight="12.75" x14ac:dyDescent="0.2"/>
  <cols>
    <col min="1" max="1" width="5" style="20" bestFit="1" customWidth="1"/>
    <col min="2" max="2" width="11.42578125" style="20" bestFit="1" customWidth="1"/>
    <col min="3" max="3" width="45.85546875" style="61" bestFit="1" customWidth="1"/>
    <col min="4" max="5" width="17.28515625" style="61" bestFit="1" customWidth="1"/>
    <col min="6" max="6" width="14.28515625" style="20" bestFit="1" customWidth="1"/>
    <col min="7" max="7" width="13.140625" style="20" customWidth="1"/>
    <col min="8" max="8" width="14.140625" style="20" bestFit="1" customWidth="1"/>
    <col min="9" max="9" width="10.85546875" style="20" bestFit="1" customWidth="1"/>
    <col min="10" max="10" width="10.42578125" style="20" bestFit="1" customWidth="1"/>
    <col min="11" max="11" width="11.5703125" style="20" bestFit="1" customWidth="1"/>
    <col min="12" max="13" width="11.42578125" style="20"/>
    <col min="14" max="14" width="12.7109375" style="20" customWidth="1"/>
    <col min="15" max="15" width="43.42578125" style="20" customWidth="1"/>
    <col min="16" max="16" width="15.42578125" style="20" bestFit="1" customWidth="1"/>
    <col min="17" max="17" width="8.85546875" style="20" bestFit="1" customWidth="1"/>
    <col min="18" max="18" width="10.140625" style="20" bestFit="1" customWidth="1"/>
    <col min="19" max="16384" width="11.42578125" style="20"/>
  </cols>
  <sheetData>
    <row r="1" spans="1:18" ht="42" x14ac:dyDescent="0.2">
      <c r="A1" s="43" t="s">
        <v>167</v>
      </c>
      <c r="B1" s="44" t="s">
        <v>219</v>
      </c>
      <c r="C1" s="45" t="s">
        <v>0</v>
      </c>
      <c r="D1" s="46" t="s">
        <v>189</v>
      </c>
      <c r="E1" s="47" t="s">
        <v>190</v>
      </c>
      <c r="F1" s="48" t="s">
        <v>166</v>
      </c>
      <c r="G1" s="48" t="s">
        <v>165</v>
      </c>
      <c r="H1" s="48" t="s">
        <v>87</v>
      </c>
      <c r="I1" s="49" t="s">
        <v>216</v>
      </c>
      <c r="J1" s="49" t="s">
        <v>217</v>
      </c>
      <c r="K1" s="49" t="s">
        <v>218</v>
      </c>
      <c r="N1" s="48" t="s">
        <v>166</v>
      </c>
      <c r="O1" s="48" t="s">
        <v>165</v>
      </c>
      <c r="P1" s="48" t="s">
        <v>87</v>
      </c>
    </row>
    <row r="2" spans="1:18" x14ac:dyDescent="0.2">
      <c r="A2" s="46">
        <v>46</v>
      </c>
      <c r="B2" s="50" t="s">
        <v>186</v>
      </c>
      <c r="C2" s="50" t="s">
        <v>44</v>
      </c>
      <c r="D2" s="50">
        <v>14331935</v>
      </c>
      <c r="E2" s="50">
        <v>3430948</v>
      </c>
      <c r="F2" s="50">
        <f t="shared" ref="F2:F33" si="0">IF(ISNA(VLOOKUP(A2,CASOS,2,0)),0,VLOOKUP(A2,CASOS,2,0))</f>
        <v>5151171</v>
      </c>
      <c r="G2" s="50">
        <f t="shared" ref="G2:G33" si="1">IF(ISNA(VLOOKUP(A2,CASOS,3,0)),0,VLOOKUP(A2,CASOS,3,0))</f>
        <v>77415</v>
      </c>
      <c r="H2" s="50">
        <f t="shared" ref="H2:H33" si="2">+G2+F2</f>
        <v>5228586</v>
      </c>
      <c r="I2" s="51">
        <f t="shared" ref="I2:I33" si="3">+F2/VLOOKUP($B2,$M$2:$P$4,2,0)</f>
        <v>0.17856352131797759</v>
      </c>
      <c r="J2" s="51">
        <f t="shared" ref="J2:J33" si="4">+G2/VLOOKUP($B2,$M$2:$P$4,3,0)</f>
        <v>4.6331623465113485E-2</v>
      </c>
      <c r="K2" s="51">
        <f t="shared" ref="K2:K33" si="5">+H2/VLOOKUP($B2,$M$2:$P$4,4,0)</f>
        <v>0.17132387317372771</v>
      </c>
      <c r="L2" s="122"/>
      <c r="M2" s="52" t="s">
        <v>184</v>
      </c>
      <c r="N2" s="53">
        <f>+SUMIF($B$2:$B$86,"="&amp;$M2,F$2:F$86)</f>
        <v>4710474</v>
      </c>
      <c r="O2" s="53">
        <f>+SUMIF($B$2:$B$86,"="&amp;$M2,G$2:G$86)</f>
        <v>239970</v>
      </c>
      <c r="P2" s="53">
        <f>+SUMIF($B$2:$B$86,"="&amp;$M2,H$2:H$86)</f>
        <v>4950444</v>
      </c>
    </row>
    <row r="3" spans="1:18" x14ac:dyDescent="0.2">
      <c r="A3" s="46">
        <v>19</v>
      </c>
      <c r="B3" s="50" t="s">
        <v>186</v>
      </c>
      <c r="C3" s="50" t="s">
        <v>19</v>
      </c>
      <c r="D3" s="50">
        <v>941167</v>
      </c>
      <c r="E3" s="50">
        <v>226982</v>
      </c>
      <c r="F3" s="50">
        <f t="shared" si="0"/>
        <v>4233821</v>
      </c>
      <c r="G3" s="50">
        <f t="shared" si="1"/>
        <v>228889</v>
      </c>
      <c r="H3" s="50">
        <f t="shared" si="2"/>
        <v>4462710</v>
      </c>
      <c r="I3" s="51">
        <f t="shared" si="3"/>
        <v>0.14676390793277902</v>
      </c>
      <c r="J3" s="51">
        <f t="shared" si="4"/>
        <v>0.13698635875872064</v>
      </c>
      <c r="K3" s="51">
        <f t="shared" si="5"/>
        <v>0.14622859068419766</v>
      </c>
      <c r="L3" s="122"/>
      <c r="M3" s="52" t="s">
        <v>185</v>
      </c>
      <c r="N3" s="53">
        <f t="shared" ref="N3:N4" si="6">+SUMIF($B$2:$B$86,"="&amp;$M3,F$2:F$86)</f>
        <v>7781210</v>
      </c>
      <c r="O3" s="53">
        <f t="shared" ref="O3:O4" si="7">+SUMIF($B$2:$B$86,"="&amp;$M3,G$2:G$86)</f>
        <v>369531</v>
      </c>
      <c r="P3" s="53">
        <f t="shared" ref="P3:P4" si="8">+SUMIF($B$2:$B$86,"="&amp;$M3,H$2:H$86)</f>
        <v>8150741</v>
      </c>
    </row>
    <row r="4" spans="1:18" x14ac:dyDescent="0.2">
      <c r="A4" s="46">
        <v>21</v>
      </c>
      <c r="B4" s="50" t="s">
        <v>186</v>
      </c>
      <c r="C4" s="50" t="s">
        <v>21</v>
      </c>
      <c r="D4" s="50">
        <v>11510825</v>
      </c>
      <c r="E4" s="50">
        <v>2750553</v>
      </c>
      <c r="F4" s="50">
        <f t="shared" si="0"/>
        <v>3520819</v>
      </c>
      <c r="G4" s="50">
        <f t="shared" si="1"/>
        <v>317606</v>
      </c>
      <c r="H4" s="50">
        <f t="shared" si="2"/>
        <v>3838425</v>
      </c>
      <c r="I4" s="51">
        <f t="shared" si="3"/>
        <v>0.12204794571239055</v>
      </c>
      <c r="J4" s="51">
        <f t="shared" si="4"/>
        <v>0.19008204614429802</v>
      </c>
      <c r="K4" s="51">
        <f t="shared" si="5"/>
        <v>0.12577278787933599</v>
      </c>
      <c r="M4" s="52" t="s">
        <v>186</v>
      </c>
      <c r="N4" s="53">
        <f t="shared" si="6"/>
        <v>28847835</v>
      </c>
      <c r="O4" s="53">
        <f t="shared" si="7"/>
        <v>1670889</v>
      </c>
      <c r="P4" s="53">
        <f t="shared" si="8"/>
        <v>30518724</v>
      </c>
    </row>
    <row r="5" spans="1:18" x14ac:dyDescent="0.2">
      <c r="A5" s="46">
        <v>29</v>
      </c>
      <c r="B5" s="50" t="s">
        <v>186</v>
      </c>
      <c r="C5" s="50" t="s">
        <v>29</v>
      </c>
      <c r="D5" s="50">
        <v>1719265</v>
      </c>
      <c r="E5" s="50">
        <v>399637</v>
      </c>
      <c r="F5" s="50">
        <f t="shared" si="0"/>
        <v>2332612</v>
      </c>
      <c r="G5" s="50">
        <f t="shared" si="1"/>
        <v>41178</v>
      </c>
      <c r="H5" s="50">
        <f t="shared" si="2"/>
        <v>2373790</v>
      </c>
      <c r="I5" s="51">
        <f t="shared" si="3"/>
        <v>8.0859170194227753E-2</v>
      </c>
      <c r="J5" s="51">
        <f t="shared" si="4"/>
        <v>2.4644365963268654E-2</v>
      </c>
      <c r="K5" s="51">
        <f t="shared" si="5"/>
        <v>7.7781430180370578E-2</v>
      </c>
      <c r="M5" s="52" t="s">
        <v>87</v>
      </c>
      <c r="N5" s="53">
        <f>+SUM(N2:N4)</f>
        <v>41339519</v>
      </c>
      <c r="O5" s="53">
        <f>+SUM(O2:O4)</f>
        <v>2280390</v>
      </c>
      <c r="P5" s="53">
        <f>+SUM(P2:P4)</f>
        <v>43619909</v>
      </c>
    </row>
    <row r="6" spans="1:18" x14ac:dyDescent="0.2">
      <c r="A6" s="46">
        <v>7</v>
      </c>
      <c r="B6" s="50" t="s">
        <v>186</v>
      </c>
      <c r="C6" s="50" t="s">
        <v>7</v>
      </c>
      <c r="D6" s="50">
        <v>14331935</v>
      </c>
      <c r="E6" s="50">
        <v>3430948</v>
      </c>
      <c r="F6" s="50">
        <f t="shared" si="0"/>
        <v>1781326</v>
      </c>
      <c r="G6" s="50">
        <f t="shared" si="1"/>
        <v>153640</v>
      </c>
      <c r="H6" s="50">
        <f t="shared" si="2"/>
        <v>1934966</v>
      </c>
      <c r="I6" s="51">
        <f t="shared" si="3"/>
        <v>6.1749035932852497E-2</v>
      </c>
      <c r="J6" s="51">
        <f t="shared" si="4"/>
        <v>9.1951051206872511E-2</v>
      </c>
      <c r="K6" s="51">
        <f t="shared" si="5"/>
        <v>6.3402585245700319E-2</v>
      </c>
      <c r="N6" s="54"/>
      <c r="O6" s="54"/>
      <c r="P6" s="54"/>
    </row>
    <row r="7" spans="1:18" x14ac:dyDescent="0.2">
      <c r="A7" s="46">
        <v>23</v>
      </c>
      <c r="B7" s="50" t="s">
        <v>186</v>
      </c>
      <c r="C7" s="50" t="s">
        <v>23</v>
      </c>
      <c r="D7" s="50">
        <v>190506</v>
      </c>
      <c r="E7" s="50">
        <v>43993</v>
      </c>
      <c r="F7" s="50">
        <f t="shared" si="0"/>
        <v>1520152</v>
      </c>
      <c r="G7" s="50">
        <f t="shared" si="1"/>
        <v>209532</v>
      </c>
      <c r="H7" s="50">
        <f t="shared" si="2"/>
        <v>1729684</v>
      </c>
      <c r="I7" s="51">
        <f t="shared" si="3"/>
        <v>5.2695531571086703E-2</v>
      </c>
      <c r="J7" s="51">
        <f t="shared" si="4"/>
        <v>0.12540150782008858</v>
      </c>
      <c r="K7" s="51">
        <f t="shared" si="5"/>
        <v>5.6676157233834547E-2</v>
      </c>
      <c r="N7" s="54"/>
      <c r="O7" s="54"/>
      <c r="P7" s="54"/>
    </row>
    <row r="8" spans="1:18" x14ac:dyDescent="0.2">
      <c r="A8" s="46">
        <v>66</v>
      </c>
      <c r="B8" s="50" t="s">
        <v>186</v>
      </c>
      <c r="C8" s="50" t="s">
        <v>177</v>
      </c>
      <c r="D8" s="50">
        <v>3731972</v>
      </c>
      <c r="E8" s="50">
        <v>672320</v>
      </c>
      <c r="F8" s="50">
        <f t="shared" si="0"/>
        <v>1448525</v>
      </c>
      <c r="G8" s="50">
        <f t="shared" si="1"/>
        <v>111803</v>
      </c>
      <c r="H8" s="50">
        <f t="shared" si="2"/>
        <v>1560328</v>
      </c>
      <c r="I8" s="51">
        <f t="shared" si="3"/>
        <v>5.021260694260072E-2</v>
      </c>
      <c r="J8" s="51">
        <f t="shared" si="4"/>
        <v>6.6912284418653781E-2</v>
      </c>
      <c r="K8" s="51">
        <f t="shared" si="5"/>
        <v>5.1126908189215253E-2</v>
      </c>
      <c r="N8" s="55" t="s">
        <v>222</v>
      </c>
      <c r="O8" s="56"/>
      <c r="P8" s="56"/>
    </row>
    <row r="9" spans="1:18" x14ac:dyDescent="0.2">
      <c r="A9" s="46">
        <v>65</v>
      </c>
      <c r="B9" s="50" t="s">
        <v>186</v>
      </c>
      <c r="C9" s="50" t="s">
        <v>176</v>
      </c>
      <c r="D9" s="50">
        <v>187243</v>
      </c>
      <c r="E9" s="50">
        <v>43239</v>
      </c>
      <c r="F9" s="50">
        <f t="shared" si="0"/>
        <v>1036814</v>
      </c>
      <c r="G9" s="50">
        <f t="shared" si="1"/>
        <v>5600</v>
      </c>
      <c r="H9" s="50">
        <f t="shared" si="2"/>
        <v>1042414</v>
      </c>
      <c r="I9" s="51">
        <f t="shared" si="3"/>
        <v>3.5940790704051102E-2</v>
      </c>
      <c r="J9" s="51">
        <f t="shared" si="4"/>
        <v>3.3515092863739002E-3</v>
      </c>
      <c r="K9" s="51">
        <f t="shared" si="5"/>
        <v>3.4156539441164056E-2</v>
      </c>
      <c r="P9" s="57" t="s">
        <v>166</v>
      </c>
      <c r="Q9" s="57" t="s">
        <v>165</v>
      </c>
      <c r="R9" s="57" t="s">
        <v>188</v>
      </c>
    </row>
    <row r="10" spans="1:18" x14ac:dyDescent="0.2">
      <c r="A10" s="46">
        <v>11</v>
      </c>
      <c r="B10" s="50" t="s">
        <v>186</v>
      </c>
      <c r="C10" s="50" t="s">
        <v>11</v>
      </c>
      <c r="D10" s="50">
        <v>14331935</v>
      </c>
      <c r="E10" s="50">
        <v>3430948</v>
      </c>
      <c r="F10" s="50">
        <f t="shared" si="0"/>
        <v>913421</v>
      </c>
      <c r="G10" s="50">
        <f t="shared" si="1"/>
        <v>31039</v>
      </c>
      <c r="H10" s="50">
        <f t="shared" si="2"/>
        <v>944460</v>
      </c>
      <c r="I10" s="51">
        <f t="shared" si="3"/>
        <v>3.1663415989449467E-2</v>
      </c>
      <c r="J10" s="51">
        <f t="shared" si="4"/>
        <v>1.857633870352848E-2</v>
      </c>
      <c r="K10" s="51">
        <f t="shared" si="5"/>
        <v>3.0946903284685166E-2</v>
      </c>
      <c r="N10" s="51" t="str">
        <f>+"N° "&amp;A2</f>
        <v>N° 46</v>
      </c>
      <c r="O10" s="51" t="str">
        <f>+C2</f>
        <v>Urgencias odontológicas ambulatorias</v>
      </c>
      <c r="P10" s="51">
        <f t="shared" ref="P10:R13" si="9">+I2</f>
        <v>0.17856352131797759</v>
      </c>
      <c r="Q10" s="51">
        <f t="shared" si="9"/>
        <v>4.6331623465113485E-2</v>
      </c>
      <c r="R10" s="51">
        <f t="shared" si="9"/>
        <v>0.17132387317372771</v>
      </c>
    </row>
    <row r="11" spans="1:18" ht="21" x14ac:dyDescent="0.2">
      <c r="A11" s="46">
        <v>41</v>
      </c>
      <c r="B11" s="50" t="s">
        <v>186</v>
      </c>
      <c r="C11" s="50" t="s">
        <v>41</v>
      </c>
      <c r="D11" s="50">
        <v>3401952</v>
      </c>
      <c r="E11" s="50">
        <v>800859</v>
      </c>
      <c r="F11" s="50">
        <f t="shared" si="0"/>
        <v>813095</v>
      </c>
      <c r="G11" s="50">
        <f t="shared" si="1"/>
        <v>32205</v>
      </c>
      <c r="H11" s="50">
        <f t="shared" si="2"/>
        <v>845300</v>
      </c>
      <c r="I11" s="51">
        <f t="shared" si="3"/>
        <v>2.8185650673612075E-2</v>
      </c>
      <c r="J11" s="51">
        <f t="shared" si="4"/>
        <v>1.927417081565562E-2</v>
      </c>
      <c r="K11" s="51">
        <f t="shared" si="5"/>
        <v>2.7697750403981505E-2</v>
      </c>
      <c r="N11" s="51" t="str">
        <f>+"N° "&amp;A3</f>
        <v>N° 19</v>
      </c>
      <c r="O11" s="51" t="str">
        <f>+C3</f>
        <v>Infección Respiratoria Aguda (IRA) Infantil</v>
      </c>
      <c r="P11" s="51">
        <f t="shared" si="9"/>
        <v>0.14676390793277902</v>
      </c>
      <c r="Q11" s="51">
        <f t="shared" si="9"/>
        <v>0.13698635875872064</v>
      </c>
      <c r="R11" s="51">
        <f t="shared" si="9"/>
        <v>0.14622859068419766</v>
      </c>
    </row>
    <row r="12" spans="1:18" x14ac:dyDescent="0.2">
      <c r="A12" s="46">
        <v>18</v>
      </c>
      <c r="B12" s="50" t="s">
        <v>186</v>
      </c>
      <c r="C12" s="50" t="s">
        <v>18</v>
      </c>
      <c r="D12" s="50">
        <v>14331935</v>
      </c>
      <c r="E12" s="50">
        <v>3430948</v>
      </c>
      <c r="F12" s="50">
        <f t="shared" si="0"/>
        <v>791940</v>
      </c>
      <c r="G12" s="50">
        <f t="shared" si="1"/>
        <v>14447</v>
      </c>
      <c r="H12" s="50">
        <f t="shared" si="2"/>
        <v>806387</v>
      </c>
      <c r="I12" s="51">
        <f t="shared" si="3"/>
        <v>2.745232007878581E-2</v>
      </c>
      <c r="J12" s="51">
        <f t="shared" si="4"/>
        <v>8.6462954750435254E-3</v>
      </c>
      <c r="K12" s="51">
        <f t="shared" si="5"/>
        <v>2.6422697095723924E-2</v>
      </c>
      <c r="N12" s="51" t="str">
        <f>+"N° "&amp;A4</f>
        <v>N° 21</v>
      </c>
      <c r="O12" s="51" t="str">
        <f>+C4</f>
        <v>Hipertensión Arterial</v>
      </c>
      <c r="P12" s="51">
        <f t="shared" si="9"/>
        <v>0.12204794571239055</v>
      </c>
      <c r="Q12" s="51">
        <f t="shared" si="9"/>
        <v>0.19008204614429802</v>
      </c>
      <c r="R12" s="51">
        <f t="shared" si="9"/>
        <v>0.12577278787933599</v>
      </c>
    </row>
    <row r="13" spans="1:18" ht="21" x14ac:dyDescent="0.2">
      <c r="A13" s="46">
        <v>36</v>
      </c>
      <c r="B13" s="50" t="s">
        <v>186</v>
      </c>
      <c r="C13" s="50" t="s">
        <v>36</v>
      </c>
      <c r="D13" s="50">
        <v>1719265</v>
      </c>
      <c r="E13" s="50">
        <v>399637</v>
      </c>
      <c r="F13" s="50">
        <f t="shared" si="0"/>
        <v>767594</v>
      </c>
      <c r="G13" s="50">
        <f t="shared" si="1"/>
        <v>3858</v>
      </c>
      <c r="H13" s="50">
        <f t="shared" si="2"/>
        <v>771452</v>
      </c>
      <c r="I13" s="51">
        <f t="shared" si="3"/>
        <v>2.6608374597261807E-2</v>
      </c>
      <c r="J13" s="51">
        <f t="shared" si="4"/>
        <v>2.3089505047911621E-3</v>
      </c>
      <c r="K13" s="51">
        <f t="shared" si="5"/>
        <v>2.5277989997222687E-2</v>
      </c>
      <c r="N13" s="51" t="str">
        <f>+"N° "&amp;A5</f>
        <v>N° 29</v>
      </c>
      <c r="O13" s="51" t="str">
        <f>+C5</f>
        <v>Vicios de refracción en personas de 65 años y más</v>
      </c>
      <c r="P13" s="51">
        <f t="shared" si="9"/>
        <v>8.0859170194227753E-2</v>
      </c>
      <c r="Q13" s="51">
        <f t="shared" si="9"/>
        <v>2.4644365963268654E-2</v>
      </c>
      <c r="R13" s="51">
        <f t="shared" si="9"/>
        <v>7.7781430180370578E-2</v>
      </c>
    </row>
    <row r="14" spans="1:18" x14ac:dyDescent="0.2">
      <c r="A14" s="46">
        <v>76</v>
      </c>
      <c r="B14" s="50" t="s">
        <v>186</v>
      </c>
      <c r="C14" s="50" t="s">
        <v>294</v>
      </c>
      <c r="D14" s="50">
        <v>11510825</v>
      </c>
      <c r="E14" s="50">
        <v>2750553</v>
      </c>
      <c r="F14" s="50">
        <f t="shared" si="0"/>
        <v>651320</v>
      </c>
      <c r="G14" s="50">
        <f t="shared" si="1"/>
        <v>105630</v>
      </c>
      <c r="H14" s="50">
        <f t="shared" si="2"/>
        <v>756950</v>
      </c>
      <c r="I14" s="51">
        <f t="shared" si="3"/>
        <v>2.2577777500460607E-2</v>
      </c>
      <c r="J14" s="51">
        <f t="shared" si="4"/>
        <v>6.3217843914227689E-2</v>
      </c>
      <c r="K14" s="51">
        <f t="shared" si="5"/>
        <v>2.4802806303435228E-2</v>
      </c>
      <c r="N14" s="51" t="s">
        <v>220</v>
      </c>
      <c r="O14" s="51" t="s">
        <v>221</v>
      </c>
      <c r="P14" s="51">
        <f>+SUM(I$6:I$40)</f>
        <v>0.47176545484262511</v>
      </c>
      <c r="Q14" s="51">
        <f>+SUM(J$6:J$40)</f>
        <v>0.60195560566859907</v>
      </c>
      <c r="R14" s="51">
        <f>+SUM(K$6:K$40)</f>
        <v>0.47889331808236796</v>
      </c>
    </row>
    <row r="15" spans="1:18" x14ac:dyDescent="0.2">
      <c r="A15" s="46">
        <v>47</v>
      </c>
      <c r="B15" s="50" t="s">
        <v>186</v>
      </c>
      <c r="C15" s="50" t="s">
        <v>45</v>
      </c>
      <c r="D15" s="50">
        <v>181734</v>
      </c>
      <c r="E15" s="50">
        <v>27608</v>
      </c>
      <c r="F15" s="50">
        <f t="shared" si="0"/>
        <v>482721</v>
      </c>
      <c r="G15" s="50">
        <f t="shared" si="1"/>
        <v>27698</v>
      </c>
      <c r="H15" s="50">
        <f t="shared" si="2"/>
        <v>510419</v>
      </c>
      <c r="I15" s="51">
        <f t="shared" si="3"/>
        <v>1.6733352780199971E-2</v>
      </c>
      <c r="J15" s="51">
        <f t="shared" si="4"/>
        <v>1.6576804323925765E-2</v>
      </c>
      <c r="K15" s="51">
        <f t="shared" si="5"/>
        <v>1.6724781809357429E-2</v>
      </c>
      <c r="O15" s="51" t="s">
        <v>87</v>
      </c>
      <c r="P15" s="51">
        <f>+SUM(P10:P14)</f>
        <v>1</v>
      </c>
      <c r="Q15" s="51">
        <f>+SUM(Q10:Q14)</f>
        <v>0.99999999999999978</v>
      </c>
      <c r="R15" s="51">
        <f>+SUM(R10:R14)</f>
        <v>0.99999999999999978</v>
      </c>
    </row>
    <row r="16" spans="1:18" ht="21" x14ac:dyDescent="0.2">
      <c r="A16" s="46">
        <v>39</v>
      </c>
      <c r="B16" s="50" t="s">
        <v>186</v>
      </c>
      <c r="C16" s="50" t="s">
        <v>39</v>
      </c>
      <c r="D16" s="50">
        <v>2821110</v>
      </c>
      <c r="E16" s="50">
        <v>680395</v>
      </c>
      <c r="F16" s="50">
        <f t="shared" si="0"/>
        <v>390530</v>
      </c>
      <c r="G16" s="50">
        <f t="shared" si="1"/>
        <v>84532</v>
      </c>
      <c r="H16" s="50">
        <f t="shared" si="2"/>
        <v>475062</v>
      </c>
      <c r="I16" s="51">
        <f t="shared" si="3"/>
        <v>1.3537584362916662E-2</v>
      </c>
      <c r="J16" s="51">
        <f t="shared" si="4"/>
        <v>5.0591032677814028E-2</v>
      </c>
      <c r="K16" s="51">
        <f t="shared" si="5"/>
        <v>1.556624713405449E-2</v>
      </c>
    </row>
    <row r="17" spans="1:22" x14ac:dyDescent="0.2">
      <c r="A17" s="46">
        <v>20</v>
      </c>
      <c r="B17" s="50" t="s">
        <v>186</v>
      </c>
      <c r="C17" s="50" t="s">
        <v>20</v>
      </c>
      <c r="D17" s="50">
        <v>1719265</v>
      </c>
      <c r="E17" s="50">
        <v>399637</v>
      </c>
      <c r="F17" s="50">
        <f t="shared" si="0"/>
        <v>421151</v>
      </c>
      <c r="G17" s="50">
        <f t="shared" si="1"/>
        <v>1894</v>
      </c>
      <c r="H17" s="50">
        <f t="shared" si="2"/>
        <v>423045</v>
      </c>
      <c r="I17" s="51">
        <f t="shared" si="3"/>
        <v>1.4599050500670153E-2</v>
      </c>
      <c r="J17" s="51">
        <f t="shared" si="4"/>
        <v>1.1335283193557441E-3</v>
      </c>
      <c r="K17" s="51">
        <f t="shared" si="5"/>
        <v>1.3861818076011305E-2</v>
      </c>
      <c r="N17" s="55" t="s">
        <v>223</v>
      </c>
      <c r="O17" s="56"/>
      <c r="P17" s="56"/>
    </row>
    <row r="18" spans="1:22" x14ac:dyDescent="0.2">
      <c r="A18" s="46">
        <v>31</v>
      </c>
      <c r="B18" s="50" t="s">
        <v>186</v>
      </c>
      <c r="C18" s="50" t="s">
        <v>31</v>
      </c>
      <c r="D18" s="50">
        <v>14331935</v>
      </c>
      <c r="E18" s="50">
        <v>3430948</v>
      </c>
      <c r="F18" s="50">
        <f t="shared" si="0"/>
        <v>383187</v>
      </c>
      <c r="G18" s="50">
        <f t="shared" si="1"/>
        <v>8355</v>
      </c>
      <c r="H18" s="50">
        <f t="shared" si="2"/>
        <v>391542</v>
      </c>
      <c r="I18" s="51">
        <f t="shared" si="3"/>
        <v>1.3283041864320147E-2</v>
      </c>
      <c r="J18" s="51">
        <f t="shared" si="4"/>
        <v>5.0003321585096313E-3</v>
      </c>
      <c r="K18" s="51">
        <f t="shared" si="5"/>
        <v>1.2829566531025348E-2</v>
      </c>
      <c r="P18" s="57" t="s">
        <v>166</v>
      </c>
      <c r="Q18" s="57" t="s">
        <v>165</v>
      </c>
      <c r="R18" s="57" t="s">
        <v>188</v>
      </c>
    </row>
    <row r="19" spans="1:22" ht="21" x14ac:dyDescent="0.2">
      <c r="A19" s="46">
        <v>56</v>
      </c>
      <c r="B19" s="50" t="s">
        <v>186</v>
      </c>
      <c r="C19" s="50" t="s">
        <v>53</v>
      </c>
      <c r="D19" s="50">
        <v>1719265</v>
      </c>
      <c r="E19" s="50">
        <v>399637</v>
      </c>
      <c r="F19" s="50">
        <f t="shared" si="0"/>
        <v>371402</v>
      </c>
      <c r="G19" s="50">
        <f t="shared" si="1"/>
        <v>20653</v>
      </c>
      <c r="H19" s="50">
        <f t="shared" si="2"/>
        <v>392055</v>
      </c>
      <c r="I19" s="51">
        <f t="shared" si="3"/>
        <v>1.2874519006365642E-2</v>
      </c>
      <c r="J19" s="51">
        <f t="shared" si="4"/>
        <v>1.2360485944907173E-2</v>
      </c>
      <c r="K19" s="51">
        <f t="shared" si="5"/>
        <v>1.2846375883867228E-2</v>
      </c>
      <c r="N19" s="51" t="str">
        <f>+"N° "&amp;A41</f>
        <v>N° 5</v>
      </c>
      <c r="O19" s="51" t="str">
        <f>+C41</f>
        <v>Infarto Agudo del Miocardio (IAM)</v>
      </c>
      <c r="P19" s="51">
        <f>+I41</f>
        <v>0.28271804493560521</v>
      </c>
      <c r="Q19" s="51">
        <f t="shared" ref="Q19:R19" si="10">+J41</f>
        <v>7.574280118348127E-2</v>
      </c>
      <c r="R19" s="51">
        <f t="shared" si="10"/>
        <v>0.27268503592809051</v>
      </c>
    </row>
    <row r="20" spans="1:22" x14ac:dyDescent="0.2">
      <c r="A20" s="46">
        <v>61</v>
      </c>
      <c r="B20" s="50" t="s">
        <v>186</v>
      </c>
      <c r="C20" s="50" t="s">
        <v>172</v>
      </c>
      <c r="D20" s="50">
        <v>11510825</v>
      </c>
      <c r="E20" s="50">
        <v>2750553</v>
      </c>
      <c r="F20" s="50">
        <f t="shared" si="0"/>
        <v>278667</v>
      </c>
      <c r="G20" s="50">
        <f t="shared" si="1"/>
        <v>65265</v>
      </c>
      <c r="H20" s="50">
        <f t="shared" si="2"/>
        <v>343932</v>
      </c>
      <c r="I20" s="51">
        <f t="shared" si="3"/>
        <v>9.6598930214347109E-3</v>
      </c>
      <c r="J20" s="51">
        <f t="shared" si="4"/>
        <v>3.9060045281284393E-2</v>
      </c>
      <c r="K20" s="51">
        <f t="shared" si="5"/>
        <v>1.1269540626927916E-2</v>
      </c>
      <c r="N20" s="51" t="str">
        <f t="shared" ref="N20:N22" si="11">+"N° "&amp;A42</f>
        <v>N° 54</v>
      </c>
      <c r="O20" s="51" t="str">
        <f t="shared" ref="O20:O22" si="12">+C42</f>
        <v>Analgesia del parto</v>
      </c>
      <c r="P20" s="51">
        <f>+I42</f>
        <v>0.17644190372348939</v>
      </c>
      <c r="Q20" s="51">
        <f t="shared" ref="Q20:Q22" si="13">+J42</f>
        <v>7.8093094970204608E-3</v>
      </c>
      <c r="R20" s="51">
        <f t="shared" ref="R20:R22" si="14">+K42</f>
        <v>0.16826753317480209</v>
      </c>
    </row>
    <row r="21" spans="1:22" ht="21" x14ac:dyDescent="0.2">
      <c r="A21" s="46">
        <v>64</v>
      </c>
      <c r="B21" s="50" t="s">
        <v>186</v>
      </c>
      <c r="C21" s="50" t="s">
        <v>175</v>
      </c>
      <c r="D21" s="50">
        <v>11510825</v>
      </c>
      <c r="E21" s="50">
        <v>2750553</v>
      </c>
      <c r="F21" s="50">
        <f t="shared" si="0"/>
        <v>323997</v>
      </c>
      <c r="G21" s="50">
        <f t="shared" si="1"/>
        <v>2402</v>
      </c>
      <c r="H21" s="50">
        <f t="shared" si="2"/>
        <v>326399</v>
      </c>
      <c r="I21" s="51">
        <f t="shared" si="3"/>
        <v>1.1231241443248687E-2</v>
      </c>
      <c r="J21" s="51">
        <f t="shared" si="4"/>
        <v>1.437558090333948E-3</v>
      </c>
      <c r="K21" s="51">
        <f t="shared" si="5"/>
        <v>1.0695040854263763E-2</v>
      </c>
      <c r="N21" s="51" t="str">
        <f t="shared" si="11"/>
        <v>N° 37</v>
      </c>
      <c r="O21" s="51" t="str">
        <f t="shared" si="12"/>
        <v>Accidente cerebrovascular isquémico en personas de 15 años y más</v>
      </c>
      <c r="P21" s="51">
        <f>+I43</f>
        <v>7.7018151464162632E-2</v>
      </c>
      <c r="Q21" s="51">
        <f t="shared" si="13"/>
        <v>6.4149685377338839E-2</v>
      </c>
      <c r="R21" s="51">
        <f t="shared" si="14"/>
        <v>7.6394359778638038E-2</v>
      </c>
    </row>
    <row r="22" spans="1:22" ht="21" x14ac:dyDescent="0.2">
      <c r="A22" s="46">
        <v>38</v>
      </c>
      <c r="B22" s="50" t="s">
        <v>186</v>
      </c>
      <c r="C22" s="50" t="s">
        <v>38</v>
      </c>
      <c r="D22" s="50">
        <v>14331935</v>
      </c>
      <c r="E22" s="50">
        <v>3430948</v>
      </c>
      <c r="F22" s="50">
        <f t="shared" si="0"/>
        <v>294307</v>
      </c>
      <c r="G22" s="50">
        <f t="shared" si="1"/>
        <v>13574</v>
      </c>
      <c r="H22" s="50">
        <f t="shared" si="2"/>
        <v>307881</v>
      </c>
      <c r="I22" s="51">
        <f t="shared" si="3"/>
        <v>1.0202048091303905E-2</v>
      </c>
      <c r="J22" s="51">
        <f t="shared" si="4"/>
        <v>8.1238191166498799E-3</v>
      </c>
      <c r="K22" s="51">
        <f t="shared" si="5"/>
        <v>1.0088265813472412E-2</v>
      </c>
      <c r="N22" s="51" t="str">
        <f t="shared" si="11"/>
        <v>N° 26</v>
      </c>
      <c r="O22" s="51" t="str">
        <f t="shared" si="12"/>
        <v>Colecistectomía preventiva del cáncer de vesícula en personas de 35 a 49 años sintomáticos</v>
      </c>
      <c r="P22" s="51">
        <f>+I44</f>
        <v>6.6853569301093693E-2</v>
      </c>
      <c r="Q22" s="51">
        <f t="shared" si="13"/>
        <v>0.11891903154560987</v>
      </c>
      <c r="R22" s="51">
        <f t="shared" si="14"/>
        <v>6.9377413419887179E-2</v>
      </c>
    </row>
    <row r="23" spans="1:22" x14ac:dyDescent="0.2">
      <c r="A23" s="46">
        <v>4</v>
      </c>
      <c r="B23" s="50" t="s">
        <v>186</v>
      </c>
      <c r="C23" s="50" t="s">
        <v>4</v>
      </c>
      <c r="D23" s="50">
        <v>14331935</v>
      </c>
      <c r="E23" s="50">
        <v>3430948</v>
      </c>
      <c r="F23" s="50">
        <f t="shared" si="0"/>
        <v>266063</v>
      </c>
      <c r="G23" s="50">
        <f t="shared" si="1"/>
        <v>18481</v>
      </c>
      <c r="H23" s="50">
        <f t="shared" si="2"/>
        <v>284544</v>
      </c>
      <c r="I23" s="51">
        <f t="shared" si="3"/>
        <v>9.2229798180695367E-3</v>
      </c>
      <c r="J23" s="51">
        <f t="shared" si="4"/>
        <v>1.106057912883501E-2</v>
      </c>
      <c r="K23" s="51">
        <f t="shared" si="5"/>
        <v>9.3235877096303245E-3</v>
      </c>
      <c r="N23" s="58" t="s">
        <v>228</v>
      </c>
      <c r="O23" s="58" t="s">
        <v>224</v>
      </c>
      <c r="P23" s="51">
        <f>+SUM(I$45:I$73)</f>
        <v>0.39696833057564918</v>
      </c>
      <c r="Q23" s="51">
        <f t="shared" ref="Q23:R23" si="15">+SUM(J$45:J$73)</f>
        <v>0.73337917239654937</v>
      </c>
      <c r="R23" s="51">
        <f t="shared" si="15"/>
        <v>0.41327565769858221</v>
      </c>
    </row>
    <row r="24" spans="1:22" x14ac:dyDescent="0.2">
      <c r="A24" s="46">
        <v>80</v>
      </c>
      <c r="B24" s="50" t="s">
        <v>186</v>
      </c>
      <c r="C24" s="50" t="s">
        <v>298</v>
      </c>
      <c r="D24" s="50">
        <v>14331935</v>
      </c>
      <c r="E24" s="50">
        <v>3430948</v>
      </c>
      <c r="F24" s="50">
        <f t="shared" si="0"/>
        <v>219844</v>
      </c>
      <c r="G24" s="50">
        <f t="shared" si="1"/>
        <v>40121</v>
      </c>
      <c r="H24" s="50">
        <f t="shared" si="2"/>
        <v>259965</v>
      </c>
      <c r="I24" s="51">
        <f t="shared" si="3"/>
        <v>7.6208145255961153E-3</v>
      </c>
      <c r="J24" s="51">
        <f t="shared" si="4"/>
        <v>2.4011768585465582E-2</v>
      </c>
      <c r="K24" s="51">
        <f t="shared" si="5"/>
        <v>8.5182132778552598E-3</v>
      </c>
      <c r="O24" s="51" t="s">
        <v>87</v>
      </c>
      <c r="P24" s="51">
        <f>+SUM(P19:P23)</f>
        <v>1</v>
      </c>
      <c r="Q24" s="51">
        <f>+SUM(Q19:Q23)</f>
        <v>0.99999999999999978</v>
      </c>
      <c r="R24" s="51">
        <f>+SUM(R19:R23)</f>
        <v>1</v>
      </c>
    </row>
    <row r="25" spans="1:22" x14ac:dyDescent="0.2">
      <c r="A25" s="46">
        <v>30</v>
      </c>
      <c r="B25" s="50" t="s">
        <v>186</v>
      </c>
      <c r="C25" s="50" t="s">
        <v>30</v>
      </c>
      <c r="D25" s="50">
        <v>1323592</v>
      </c>
      <c r="E25" s="50">
        <v>315297</v>
      </c>
      <c r="F25" s="50">
        <f t="shared" si="0"/>
        <v>128837</v>
      </c>
      <c r="G25" s="50">
        <f t="shared" si="1"/>
        <v>7846</v>
      </c>
      <c r="H25" s="50">
        <f t="shared" si="2"/>
        <v>136683</v>
      </c>
      <c r="I25" s="51">
        <f t="shared" si="3"/>
        <v>4.4660890496635193E-3</v>
      </c>
      <c r="J25" s="51">
        <f t="shared" si="4"/>
        <v>4.6957039037302901E-3</v>
      </c>
      <c r="K25" s="51">
        <f t="shared" si="5"/>
        <v>4.4786603791167681E-3</v>
      </c>
    </row>
    <row r="26" spans="1:22" x14ac:dyDescent="0.2">
      <c r="A26" s="46">
        <v>52</v>
      </c>
      <c r="B26" s="50" t="s">
        <v>186</v>
      </c>
      <c r="C26" s="50" t="s">
        <v>49</v>
      </c>
      <c r="D26" s="50">
        <v>11510825</v>
      </c>
      <c r="E26" s="50">
        <v>2750553</v>
      </c>
      <c r="F26" s="50">
        <f t="shared" si="0"/>
        <v>68605</v>
      </c>
      <c r="G26" s="50">
        <f t="shared" si="1"/>
        <v>15206</v>
      </c>
      <c r="H26" s="50">
        <f t="shared" si="2"/>
        <v>83811</v>
      </c>
      <c r="I26" s="51">
        <f t="shared" si="3"/>
        <v>2.37816806703172E-3</v>
      </c>
      <c r="J26" s="51">
        <f t="shared" si="4"/>
        <v>9.1005446801074152E-3</v>
      </c>
      <c r="K26" s="51">
        <f t="shared" si="5"/>
        <v>2.7462157330037781E-3</v>
      </c>
      <c r="N26" s="55" t="s">
        <v>225</v>
      </c>
      <c r="O26" s="56"/>
      <c r="P26" s="56"/>
    </row>
    <row r="27" spans="1:22" ht="21" x14ac:dyDescent="0.2">
      <c r="A27" s="46">
        <v>60</v>
      </c>
      <c r="B27" s="50" t="s">
        <v>186</v>
      </c>
      <c r="C27" s="50" t="s">
        <v>171</v>
      </c>
      <c r="D27" s="50">
        <v>11510825</v>
      </c>
      <c r="E27" s="50">
        <v>2750553</v>
      </c>
      <c r="F27" s="50">
        <f t="shared" si="0"/>
        <v>65353</v>
      </c>
      <c r="G27" s="50">
        <f t="shared" si="1"/>
        <v>9286</v>
      </c>
      <c r="H27" s="50">
        <f t="shared" si="2"/>
        <v>74639</v>
      </c>
      <c r="I27" s="51">
        <f t="shared" si="3"/>
        <v>2.2654386369029078E-3</v>
      </c>
      <c r="J27" s="51">
        <f t="shared" si="4"/>
        <v>5.5575205773692928E-3</v>
      </c>
      <c r="K27" s="51">
        <f t="shared" si="5"/>
        <v>2.4456789215695912E-3</v>
      </c>
      <c r="P27" s="57" t="s">
        <v>166</v>
      </c>
      <c r="Q27" s="57" t="s">
        <v>165</v>
      </c>
      <c r="R27" s="57" t="s">
        <v>188</v>
      </c>
      <c r="T27" s="56"/>
      <c r="U27" s="56"/>
      <c r="V27" s="56"/>
    </row>
    <row r="28" spans="1:22" x14ac:dyDescent="0.2">
      <c r="A28" s="46">
        <v>62</v>
      </c>
      <c r="B28" s="50" t="s">
        <v>186</v>
      </c>
      <c r="C28" s="50" t="s">
        <v>173</v>
      </c>
      <c r="D28" s="50">
        <v>14331935</v>
      </c>
      <c r="E28" s="50">
        <v>3430948</v>
      </c>
      <c r="F28" s="50">
        <f t="shared" si="0"/>
        <v>39154</v>
      </c>
      <c r="G28" s="50">
        <f t="shared" si="1"/>
        <v>5224</v>
      </c>
      <c r="H28" s="50">
        <f t="shared" si="2"/>
        <v>44378</v>
      </c>
      <c r="I28" s="51">
        <f t="shared" si="3"/>
        <v>1.3572595655791848E-3</v>
      </c>
      <c r="J28" s="51">
        <f t="shared" si="4"/>
        <v>3.1264793771459383E-3</v>
      </c>
      <c r="K28" s="51">
        <f t="shared" si="5"/>
        <v>1.4541237045166109E-3</v>
      </c>
      <c r="N28" s="51" t="str">
        <f>+"N° "&amp;A74</f>
        <v>N° 3</v>
      </c>
      <c r="O28" s="51" t="str">
        <f>+C74</f>
        <v>Cáncer Cérvicouterino</v>
      </c>
      <c r="P28" s="51">
        <f>I74</f>
        <v>0.80585551604441985</v>
      </c>
      <c r="Q28" s="51">
        <f t="shared" ref="Q28:R31" si="16">J74</f>
        <v>6.1396743439657293E-2</v>
      </c>
      <c r="R28" s="51">
        <f t="shared" si="16"/>
        <v>0.77210391055242711</v>
      </c>
      <c r="T28" s="164"/>
      <c r="U28" s="164"/>
      <c r="V28" s="164"/>
    </row>
    <row r="29" spans="1:22" ht="21" x14ac:dyDescent="0.2">
      <c r="A29" s="46">
        <v>32</v>
      </c>
      <c r="B29" s="50" t="s">
        <v>186</v>
      </c>
      <c r="C29" s="50" t="s">
        <v>32</v>
      </c>
      <c r="D29" s="50">
        <v>14331935</v>
      </c>
      <c r="E29" s="50">
        <v>3430948</v>
      </c>
      <c r="F29" s="50">
        <f t="shared" si="0"/>
        <v>33730</v>
      </c>
      <c r="G29" s="50">
        <f t="shared" si="1"/>
        <v>2783</v>
      </c>
      <c r="H29" s="50">
        <f t="shared" si="2"/>
        <v>36513</v>
      </c>
      <c r="I29" s="51">
        <f t="shared" si="3"/>
        <v>1.1692385234455202E-3</v>
      </c>
      <c r="J29" s="51">
        <f t="shared" si="4"/>
        <v>1.6655804185676008E-3</v>
      </c>
      <c r="K29" s="51">
        <f t="shared" si="5"/>
        <v>1.1964130610440987E-3</v>
      </c>
      <c r="N29" s="51" t="str">
        <f t="shared" ref="N29:N31" si="17">+"N° "&amp;A75</f>
        <v>N° 34</v>
      </c>
      <c r="O29" s="51" t="str">
        <f t="shared" ref="O29:O31" si="18">+C75</f>
        <v>Depresión en personas de 15 años y más</v>
      </c>
      <c r="P29" s="51">
        <f t="shared" ref="P29:P31" si="19">I75</f>
        <v>0.16489042192666692</v>
      </c>
      <c r="Q29" s="51">
        <f t="shared" si="16"/>
        <v>0.8438290698209352</v>
      </c>
      <c r="R29" s="51">
        <f t="shared" si="16"/>
        <v>0.19567153464942635</v>
      </c>
      <c r="T29" s="164"/>
      <c r="U29" s="164"/>
      <c r="V29" s="164"/>
    </row>
    <row r="30" spans="1:22" x14ac:dyDescent="0.2">
      <c r="A30" s="46">
        <v>22</v>
      </c>
      <c r="B30" s="50" t="s">
        <v>186</v>
      </c>
      <c r="C30" s="50" t="s">
        <v>22</v>
      </c>
      <c r="D30" s="50">
        <v>2821110</v>
      </c>
      <c r="E30" s="50">
        <v>680395</v>
      </c>
      <c r="F30" s="50">
        <f t="shared" si="0"/>
        <v>26818</v>
      </c>
      <c r="G30" s="50">
        <f t="shared" si="1"/>
        <v>4074</v>
      </c>
      <c r="H30" s="50">
        <f t="shared" si="2"/>
        <v>30892</v>
      </c>
      <c r="I30" s="51">
        <f t="shared" si="3"/>
        <v>9.2963648745217797E-4</v>
      </c>
      <c r="J30" s="51">
        <f t="shared" si="4"/>
        <v>2.4382230058370125E-3</v>
      </c>
      <c r="K30" s="51">
        <f t="shared" si="5"/>
        <v>1.0122310487161914E-3</v>
      </c>
      <c r="N30" s="51" t="str">
        <f t="shared" si="17"/>
        <v>N° 25</v>
      </c>
      <c r="O30" s="51" t="str">
        <f t="shared" si="18"/>
        <v>Trastorno de Conducción que requiere Marcapaso</v>
      </c>
      <c r="P30" s="51">
        <f t="shared" si="19"/>
        <v>1.0924007962771856E-2</v>
      </c>
      <c r="Q30" s="51">
        <f t="shared" si="16"/>
        <v>2.4249656997653784E-2</v>
      </c>
      <c r="R30" s="51">
        <f t="shared" si="16"/>
        <v>1.1528154311368746E-2</v>
      </c>
      <c r="T30" s="164"/>
      <c r="U30" s="164"/>
      <c r="V30" s="164"/>
    </row>
    <row r="31" spans="1:22" x14ac:dyDescent="0.2">
      <c r="A31" s="46">
        <v>85</v>
      </c>
      <c r="B31" s="50" t="s">
        <v>186</v>
      </c>
      <c r="C31" s="50" t="s">
        <v>377</v>
      </c>
      <c r="D31" s="50">
        <v>8441419</v>
      </c>
      <c r="E31" s="50">
        <v>2010121</v>
      </c>
      <c r="F31" s="50">
        <f t="shared" si="0"/>
        <v>29269</v>
      </c>
      <c r="G31" s="50">
        <f t="shared" si="1"/>
        <v>1497</v>
      </c>
      <c r="H31" s="50">
        <f t="shared" si="2"/>
        <v>30766</v>
      </c>
      <c r="I31" s="51">
        <f t="shared" si="3"/>
        <v>1.0145995358057198E-3</v>
      </c>
      <c r="J31" s="51">
        <f t="shared" si="4"/>
        <v>8.9593025030388013E-4</v>
      </c>
      <c r="K31" s="51">
        <f t="shared" si="5"/>
        <v>1.0081024357374837E-3</v>
      </c>
      <c r="N31" s="51" t="str">
        <f t="shared" si="17"/>
        <v>N° 15</v>
      </c>
      <c r="O31" s="51" t="str">
        <f t="shared" si="18"/>
        <v>Esquizofrenia</v>
      </c>
      <c r="P31" s="51">
        <f t="shared" si="19"/>
        <v>5.4652168493074986E-3</v>
      </c>
      <c r="Q31" s="51">
        <f t="shared" si="16"/>
        <v>1.142799927475638E-2</v>
      </c>
      <c r="R31" s="51">
        <f t="shared" si="16"/>
        <v>5.7355521418236697E-3</v>
      </c>
      <c r="T31" s="164"/>
      <c r="U31" s="164"/>
      <c r="V31" s="164"/>
    </row>
    <row r="32" spans="1:22" ht="21" x14ac:dyDescent="0.2">
      <c r="A32" s="46">
        <v>53</v>
      </c>
      <c r="B32" s="50" t="s">
        <v>186</v>
      </c>
      <c r="C32" s="50" t="s">
        <v>50</v>
      </c>
      <c r="D32" s="50">
        <v>3743336</v>
      </c>
      <c r="E32" s="50">
        <v>247060</v>
      </c>
      <c r="F32" s="50">
        <f t="shared" si="0"/>
        <v>23993</v>
      </c>
      <c r="G32" s="50">
        <f t="shared" si="1"/>
        <v>1418</v>
      </c>
      <c r="H32" s="50">
        <f t="shared" si="2"/>
        <v>25411</v>
      </c>
      <c r="I32" s="51">
        <f t="shared" si="3"/>
        <v>8.3170886134089435E-4</v>
      </c>
      <c r="J32" s="51">
        <f t="shared" si="4"/>
        <v>8.4865003001396262E-4</v>
      </c>
      <c r="K32" s="51">
        <f t="shared" si="5"/>
        <v>8.3263638414240386E-4</v>
      </c>
      <c r="N32" s="58" t="s">
        <v>227</v>
      </c>
      <c r="O32" s="58" t="s">
        <v>226</v>
      </c>
      <c r="P32" s="51">
        <f>+SUM(I$78:I$81)</f>
        <v>1.0219747314363705E-2</v>
      </c>
      <c r="Q32" s="51">
        <f t="shared" ref="Q32:R32" si="20">+SUM(J$78:J$81)</f>
        <v>4.9354451994555258E-2</v>
      </c>
      <c r="R32" s="51">
        <f t="shared" si="20"/>
        <v>1.1994001526977731E-2</v>
      </c>
      <c r="T32" s="56"/>
      <c r="U32" s="56"/>
      <c r="V32" s="56"/>
    </row>
    <row r="33" spans="1:18" x14ac:dyDescent="0.2">
      <c r="A33" s="46">
        <v>71</v>
      </c>
      <c r="B33" s="50" t="s">
        <v>186</v>
      </c>
      <c r="C33" s="50" t="s">
        <v>289</v>
      </c>
      <c r="D33" s="50">
        <v>7603479</v>
      </c>
      <c r="E33" s="50">
        <v>1369667</v>
      </c>
      <c r="F33" s="50">
        <f t="shared" si="0"/>
        <v>8700</v>
      </c>
      <c r="G33" s="50">
        <f t="shared" si="1"/>
        <v>1068</v>
      </c>
      <c r="H33" s="50">
        <f t="shared" si="2"/>
        <v>9768</v>
      </c>
      <c r="I33" s="51">
        <f t="shared" si="3"/>
        <v>3.0158242377634231E-4</v>
      </c>
      <c r="J33" s="51">
        <f t="shared" si="4"/>
        <v>6.3918069961559391E-4</v>
      </c>
      <c r="K33" s="51">
        <f t="shared" si="5"/>
        <v>3.2006580615886825E-4</v>
      </c>
      <c r="O33" s="51" t="s">
        <v>87</v>
      </c>
      <c r="P33" s="51">
        <f>+SUM(P28:P32)</f>
        <v>0.99735491009752975</v>
      </c>
      <c r="Q33" s="51">
        <f>+SUM(Q28:Q32)</f>
        <v>0.99025792152755787</v>
      </c>
      <c r="R33" s="51">
        <f>+SUM(R28:R32)</f>
        <v>0.99703315318202357</v>
      </c>
    </row>
    <row r="34" spans="1:18" x14ac:dyDescent="0.2">
      <c r="A34" s="46">
        <v>33</v>
      </c>
      <c r="B34" s="50" t="s">
        <v>186</v>
      </c>
      <c r="C34" s="50" t="s">
        <v>33</v>
      </c>
      <c r="D34" s="50">
        <v>6728456</v>
      </c>
      <c r="E34" s="50">
        <v>2061281</v>
      </c>
      <c r="F34" s="50">
        <f t="shared" ref="F34:F65" si="21">IF(ISNA(VLOOKUP(A34,CASOS,2,0)),0,VLOOKUP(A34,CASOS,2,0))</f>
        <v>8576</v>
      </c>
      <c r="G34" s="50">
        <f t="shared" ref="G34:G65" si="22">IF(ISNA(VLOOKUP(A34,CASOS,3,0)),0,VLOOKUP(A34,CASOS,3,0))</f>
        <v>527</v>
      </c>
      <c r="H34" s="50">
        <f t="shared" ref="H34:H65" si="23">+G34+F34</f>
        <v>9103</v>
      </c>
      <c r="I34" s="51">
        <f t="shared" ref="I34:I65" si="24">+F34/VLOOKUP($B34,$M$2:$P$4,2,0)</f>
        <v>2.9728400762136917E-4</v>
      </c>
      <c r="J34" s="51">
        <f t="shared" ref="J34:J65" si="25">+G34/VLOOKUP($B34,$M$2:$P$4,3,0)</f>
        <v>3.1540096319982954E-4</v>
      </c>
      <c r="K34" s="51">
        <f t="shared" ref="K34:K65" si="26">+H34/VLOOKUP($B34,$M$2:$P$4,4,0)</f>
        <v>2.9827590432679951E-4</v>
      </c>
    </row>
    <row r="35" spans="1:18" x14ac:dyDescent="0.2">
      <c r="A35" s="46">
        <v>72</v>
      </c>
      <c r="B35" s="50" t="s">
        <v>186</v>
      </c>
      <c r="C35" s="50" t="s">
        <v>290</v>
      </c>
      <c r="D35" s="50">
        <v>11510825</v>
      </c>
      <c r="E35" s="50">
        <v>2750553</v>
      </c>
      <c r="F35" s="50">
        <f t="shared" si="21"/>
        <v>7038</v>
      </c>
      <c r="G35" s="50">
        <f t="shared" si="22"/>
        <v>1371</v>
      </c>
      <c r="H35" s="50">
        <f t="shared" si="23"/>
        <v>8409</v>
      </c>
      <c r="I35" s="51">
        <f t="shared" si="24"/>
        <v>2.4396978144113762E-4</v>
      </c>
      <c r="J35" s="51">
        <f t="shared" si="25"/>
        <v>8.2052129136046738E-4</v>
      </c>
      <c r="K35" s="51">
        <f t="shared" si="26"/>
        <v>2.7553576617423455E-4</v>
      </c>
    </row>
    <row r="36" spans="1:18" x14ac:dyDescent="0.2">
      <c r="A36" s="46">
        <v>69</v>
      </c>
      <c r="B36" s="50" t="s">
        <v>186</v>
      </c>
      <c r="C36" s="50" t="s">
        <v>180</v>
      </c>
      <c r="D36" s="50">
        <v>14331935</v>
      </c>
      <c r="E36" s="50">
        <v>3430948</v>
      </c>
      <c r="F36" s="50">
        <f t="shared" si="21"/>
        <v>3971</v>
      </c>
      <c r="G36" s="50">
        <f t="shared" si="22"/>
        <v>860</v>
      </c>
      <c r="H36" s="50">
        <f t="shared" si="23"/>
        <v>4831</v>
      </c>
      <c r="I36" s="51">
        <f t="shared" si="24"/>
        <v>1.3765331089837419E-4</v>
      </c>
      <c r="J36" s="51">
        <f t="shared" si="25"/>
        <v>5.1469606897884903E-4</v>
      </c>
      <c r="K36" s="51">
        <f t="shared" si="26"/>
        <v>1.5829626428680307E-4</v>
      </c>
    </row>
    <row r="37" spans="1:18" x14ac:dyDescent="0.2">
      <c r="A37" s="46">
        <v>68</v>
      </c>
      <c r="B37" s="50" t="s">
        <v>186</v>
      </c>
      <c r="C37" s="50" t="s">
        <v>179</v>
      </c>
      <c r="D37" s="50">
        <v>14331935</v>
      </c>
      <c r="E37" s="50">
        <v>3430948</v>
      </c>
      <c r="F37" s="50">
        <f t="shared" si="21"/>
        <v>3729</v>
      </c>
      <c r="G37" s="50">
        <f t="shared" si="22"/>
        <v>1074</v>
      </c>
      <c r="H37" s="50">
        <f t="shared" si="23"/>
        <v>4803</v>
      </c>
      <c r="I37" s="51">
        <f t="shared" si="24"/>
        <v>1.292644664668943E-4</v>
      </c>
      <c r="J37" s="51">
        <f t="shared" si="25"/>
        <v>6.4277160242242302E-4</v>
      </c>
      <c r="K37" s="51">
        <f t="shared" si="26"/>
        <v>1.5737879473597913E-4</v>
      </c>
    </row>
    <row r="38" spans="1:18" x14ac:dyDescent="0.2">
      <c r="A38" s="46">
        <v>67</v>
      </c>
      <c r="B38" s="50" t="s">
        <v>186</v>
      </c>
      <c r="C38" s="50" t="s">
        <v>178</v>
      </c>
      <c r="D38" s="50">
        <v>14331935</v>
      </c>
      <c r="E38" s="50">
        <v>3430948</v>
      </c>
      <c r="F38" s="50">
        <f t="shared" si="21"/>
        <v>2387</v>
      </c>
      <c r="G38" s="50">
        <f t="shared" si="22"/>
        <v>1875</v>
      </c>
      <c r="H38" s="50">
        <f t="shared" si="23"/>
        <v>4262</v>
      </c>
      <c r="I38" s="51">
        <f t="shared" si="24"/>
        <v>8.2744510983233231E-5</v>
      </c>
      <c r="J38" s="51">
        <f t="shared" si="25"/>
        <v>1.1221571271341185E-3</v>
      </c>
      <c r="K38" s="51">
        <f t="shared" si="26"/>
        <v>1.396519723432736E-4</v>
      </c>
    </row>
    <row r="39" spans="1:18" x14ac:dyDescent="0.2">
      <c r="A39" s="46">
        <v>63</v>
      </c>
      <c r="B39" s="50" t="s">
        <v>186</v>
      </c>
      <c r="C39" s="50" t="s">
        <v>174</v>
      </c>
      <c r="D39" s="50">
        <v>3183553</v>
      </c>
      <c r="E39" s="50">
        <v>764092</v>
      </c>
      <c r="F39" s="50">
        <f t="shared" si="21"/>
        <v>2575</v>
      </c>
      <c r="G39" s="50">
        <f t="shared" si="22"/>
        <v>869</v>
      </c>
      <c r="H39" s="50">
        <f t="shared" si="23"/>
        <v>3444</v>
      </c>
      <c r="I39" s="51">
        <f t="shared" si="24"/>
        <v>8.9261464508515106E-5</v>
      </c>
      <c r="J39" s="51">
        <f t="shared" si="25"/>
        <v>5.2008242318909276E-4</v>
      </c>
      <c r="K39" s="51">
        <f t="shared" si="26"/>
        <v>1.1284875475134543E-4</v>
      </c>
      <c r="P39" s="59"/>
    </row>
    <row r="40" spans="1:18" x14ac:dyDescent="0.2">
      <c r="A40" s="46">
        <v>73</v>
      </c>
      <c r="B40" s="50" t="s">
        <v>186</v>
      </c>
      <c r="C40" s="50" t="s">
        <v>291</v>
      </c>
      <c r="D40" s="50">
        <v>11510825</v>
      </c>
      <c r="E40" s="50">
        <v>2750553</v>
      </c>
      <c r="F40" s="50">
        <f t="shared" si="21"/>
        <v>621</v>
      </c>
      <c r="G40" s="50">
        <f t="shared" si="22"/>
        <v>94</v>
      </c>
      <c r="H40" s="50">
        <f t="shared" si="23"/>
        <v>715</v>
      </c>
      <c r="I40" s="51">
        <f t="shared" si="24"/>
        <v>2.1526745421276849E-5</v>
      </c>
      <c r="J40" s="51">
        <f t="shared" si="25"/>
        <v>5.6257477306990468E-5</v>
      </c>
      <c r="K40" s="51">
        <f t="shared" si="26"/>
        <v>2.3428240315682921E-5</v>
      </c>
    </row>
    <row r="41" spans="1:18" x14ac:dyDescent="0.2">
      <c r="A41" s="46">
        <v>5</v>
      </c>
      <c r="B41" s="50" t="s">
        <v>184</v>
      </c>
      <c r="C41" s="50" t="s">
        <v>5</v>
      </c>
      <c r="D41" s="50">
        <v>14331935</v>
      </c>
      <c r="E41" s="50">
        <v>3430948</v>
      </c>
      <c r="F41" s="50">
        <f t="shared" si="21"/>
        <v>1331736</v>
      </c>
      <c r="G41" s="50">
        <f t="shared" si="22"/>
        <v>18176</v>
      </c>
      <c r="H41" s="50">
        <f t="shared" si="23"/>
        <v>1349912</v>
      </c>
      <c r="I41" s="51">
        <f t="shared" si="24"/>
        <v>0.28271804493560521</v>
      </c>
      <c r="J41" s="51">
        <f t="shared" si="25"/>
        <v>7.574280118348127E-2</v>
      </c>
      <c r="K41" s="51">
        <f t="shared" si="26"/>
        <v>0.27268503592809051</v>
      </c>
    </row>
    <row r="42" spans="1:18" x14ac:dyDescent="0.2">
      <c r="A42" s="46">
        <v>54</v>
      </c>
      <c r="B42" s="50" t="s">
        <v>184</v>
      </c>
      <c r="C42" s="50" t="s">
        <v>51</v>
      </c>
      <c r="D42" s="50">
        <v>187243</v>
      </c>
      <c r="E42" s="50">
        <v>43239</v>
      </c>
      <c r="F42" s="50">
        <f t="shared" si="21"/>
        <v>831125</v>
      </c>
      <c r="G42" s="50">
        <f t="shared" si="22"/>
        <v>1874</v>
      </c>
      <c r="H42" s="50">
        <f t="shared" si="23"/>
        <v>832999</v>
      </c>
      <c r="I42" s="51">
        <f t="shared" si="24"/>
        <v>0.17644190372348939</v>
      </c>
      <c r="J42" s="51">
        <f t="shared" si="25"/>
        <v>7.8093094970204608E-3</v>
      </c>
      <c r="K42" s="51">
        <f t="shared" si="26"/>
        <v>0.16826753317480209</v>
      </c>
    </row>
    <row r="43" spans="1:18" ht="21" x14ac:dyDescent="0.2">
      <c r="A43" s="46">
        <v>37</v>
      </c>
      <c r="B43" s="50" t="s">
        <v>184</v>
      </c>
      <c r="C43" s="50" t="s">
        <v>37</v>
      </c>
      <c r="D43" s="50">
        <v>11510825</v>
      </c>
      <c r="E43" s="50">
        <v>2750553</v>
      </c>
      <c r="F43" s="50">
        <f t="shared" si="21"/>
        <v>362792</v>
      </c>
      <c r="G43" s="50">
        <f t="shared" si="22"/>
        <v>15394</v>
      </c>
      <c r="H43" s="50">
        <f t="shared" si="23"/>
        <v>378186</v>
      </c>
      <c r="I43" s="51">
        <f t="shared" si="24"/>
        <v>7.7018151464162632E-2</v>
      </c>
      <c r="J43" s="51">
        <f t="shared" si="25"/>
        <v>6.4149685377338839E-2</v>
      </c>
      <c r="K43" s="51">
        <f t="shared" si="26"/>
        <v>7.6394359778638038E-2</v>
      </c>
    </row>
    <row r="44" spans="1:18" ht="21" x14ac:dyDescent="0.2">
      <c r="A44" s="46">
        <v>26</v>
      </c>
      <c r="B44" s="50" t="s">
        <v>184</v>
      </c>
      <c r="C44" s="50" t="s">
        <v>150</v>
      </c>
      <c r="D44" s="50">
        <v>2936236</v>
      </c>
      <c r="E44" s="50">
        <v>704604</v>
      </c>
      <c r="F44" s="50">
        <f t="shared" si="21"/>
        <v>314912</v>
      </c>
      <c r="G44" s="50">
        <f t="shared" si="22"/>
        <v>28537</v>
      </c>
      <c r="H44" s="50">
        <f t="shared" si="23"/>
        <v>343449</v>
      </c>
      <c r="I44" s="51">
        <f t="shared" si="24"/>
        <v>6.6853569301093693E-2</v>
      </c>
      <c r="J44" s="51">
        <f t="shared" si="25"/>
        <v>0.11891903154560987</v>
      </c>
      <c r="K44" s="51">
        <f t="shared" si="26"/>
        <v>6.9377413419887179E-2</v>
      </c>
    </row>
    <row r="45" spans="1:18" x14ac:dyDescent="0.2">
      <c r="A45" s="46">
        <v>24</v>
      </c>
      <c r="B45" s="50" t="s">
        <v>184</v>
      </c>
      <c r="C45" s="50" t="s">
        <v>24</v>
      </c>
      <c r="D45" s="50">
        <v>187243</v>
      </c>
      <c r="E45" s="50">
        <v>43239</v>
      </c>
      <c r="F45" s="50">
        <f t="shared" si="21"/>
        <v>269584</v>
      </c>
      <c r="G45" s="50">
        <f t="shared" si="22"/>
        <v>9577</v>
      </c>
      <c r="H45" s="50">
        <f t="shared" si="23"/>
        <v>279161</v>
      </c>
      <c r="I45" s="51">
        <f t="shared" si="24"/>
        <v>5.7230758518144881E-2</v>
      </c>
      <c r="J45" s="51">
        <f t="shared" si="25"/>
        <v>3.9909155311080552E-2</v>
      </c>
      <c r="K45" s="51">
        <f t="shared" si="26"/>
        <v>5.6391103505059346E-2</v>
      </c>
    </row>
    <row r="46" spans="1:18" x14ac:dyDescent="0.2">
      <c r="A46" s="46">
        <v>50</v>
      </c>
      <c r="B46" s="50" t="s">
        <v>184</v>
      </c>
      <c r="C46" s="50" t="s">
        <v>48</v>
      </c>
      <c r="D46" s="50">
        <v>14331935</v>
      </c>
      <c r="E46" s="50">
        <v>3430948</v>
      </c>
      <c r="F46" s="50">
        <f t="shared" si="21"/>
        <v>228456</v>
      </c>
      <c r="G46" s="50">
        <f t="shared" si="22"/>
        <v>1430</v>
      </c>
      <c r="H46" s="50">
        <f t="shared" si="23"/>
        <v>229886</v>
      </c>
      <c r="I46" s="51">
        <f t="shared" si="24"/>
        <v>4.8499577749500367E-2</v>
      </c>
      <c r="J46" s="51">
        <f t="shared" si="25"/>
        <v>5.9590782181105969E-3</v>
      </c>
      <c r="K46" s="51">
        <f t="shared" si="26"/>
        <v>4.64374508629933E-2</v>
      </c>
    </row>
    <row r="47" spans="1:18" x14ac:dyDescent="0.2">
      <c r="A47" s="46">
        <v>8</v>
      </c>
      <c r="B47" s="50" t="s">
        <v>184</v>
      </c>
      <c r="C47" s="50" t="s">
        <v>8</v>
      </c>
      <c r="D47" s="50">
        <v>11510825</v>
      </c>
      <c r="E47" s="50">
        <v>2750553</v>
      </c>
      <c r="F47" s="50">
        <f t="shared" si="21"/>
        <v>190325</v>
      </c>
      <c r="G47" s="50">
        <f t="shared" si="22"/>
        <v>39485</v>
      </c>
      <c r="H47" s="50">
        <f t="shared" si="23"/>
        <v>229810</v>
      </c>
      <c r="I47" s="51">
        <f t="shared" si="24"/>
        <v>4.0404638683920135E-2</v>
      </c>
      <c r="J47" s="51">
        <f t="shared" si="25"/>
        <v>0.1645414010084594</v>
      </c>
      <c r="K47" s="51">
        <f t="shared" si="26"/>
        <v>4.6422098704681843E-2</v>
      </c>
    </row>
    <row r="48" spans="1:18" x14ac:dyDescent="0.2">
      <c r="A48" s="46">
        <v>27</v>
      </c>
      <c r="B48" s="50" t="s">
        <v>184</v>
      </c>
      <c r="C48" s="50" t="s">
        <v>27</v>
      </c>
      <c r="D48" s="50">
        <v>14331935</v>
      </c>
      <c r="E48" s="50">
        <v>3430948</v>
      </c>
      <c r="F48" s="50">
        <f t="shared" si="21"/>
        <v>208714</v>
      </c>
      <c r="G48" s="50">
        <f t="shared" si="22"/>
        <v>2327</v>
      </c>
      <c r="H48" s="50">
        <f t="shared" si="23"/>
        <v>211041</v>
      </c>
      <c r="I48" s="51">
        <f t="shared" si="24"/>
        <v>4.4308492096549093E-2</v>
      </c>
      <c r="J48" s="51">
        <f t="shared" si="25"/>
        <v>9.6970454640163354E-3</v>
      </c>
      <c r="K48" s="51">
        <f t="shared" si="26"/>
        <v>4.2630721608001222E-2</v>
      </c>
    </row>
    <row r="49" spans="1:11" ht="21" x14ac:dyDescent="0.2">
      <c r="A49" s="46">
        <v>49</v>
      </c>
      <c r="B49" s="50" t="s">
        <v>184</v>
      </c>
      <c r="C49" s="50" t="s">
        <v>47</v>
      </c>
      <c r="D49" s="50">
        <v>14331935</v>
      </c>
      <c r="E49" s="50">
        <v>3430948</v>
      </c>
      <c r="F49" s="50">
        <f t="shared" si="21"/>
        <v>200780</v>
      </c>
      <c r="G49" s="50">
        <f t="shared" si="22"/>
        <v>3007</v>
      </c>
      <c r="H49" s="50">
        <f t="shared" si="23"/>
        <v>203787</v>
      </c>
      <c r="I49" s="51">
        <f t="shared" si="24"/>
        <v>4.2624160540956177E-2</v>
      </c>
      <c r="J49" s="51">
        <f t="shared" si="25"/>
        <v>1.2530733008292704E-2</v>
      </c>
      <c r="K49" s="51">
        <f t="shared" si="26"/>
        <v>4.1165398497589309E-2</v>
      </c>
    </row>
    <row r="50" spans="1:11" ht="21" x14ac:dyDescent="0.2">
      <c r="A50" s="46">
        <v>35</v>
      </c>
      <c r="B50" s="50" t="s">
        <v>184</v>
      </c>
      <c r="C50" s="50" t="s">
        <v>35</v>
      </c>
      <c r="D50" s="50">
        <v>6728456</v>
      </c>
      <c r="E50" s="50">
        <v>2061281</v>
      </c>
      <c r="F50" s="50">
        <f t="shared" si="21"/>
        <v>134146</v>
      </c>
      <c r="G50" s="50">
        <f t="shared" si="22"/>
        <v>19174</v>
      </c>
      <c r="H50" s="50">
        <f t="shared" si="23"/>
        <v>153320</v>
      </c>
      <c r="I50" s="51">
        <f t="shared" si="24"/>
        <v>2.847823807115802E-2</v>
      </c>
      <c r="J50" s="51">
        <f t="shared" si="25"/>
        <v>7.9901654373463346E-2</v>
      </c>
      <c r="K50" s="51">
        <f t="shared" si="26"/>
        <v>3.0970959372533049E-2</v>
      </c>
    </row>
    <row r="51" spans="1:11" x14ac:dyDescent="0.2">
      <c r="A51" s="46">
        <v>2</v>
      </c>
      <c r="B51" s="50" t="s">
        <v>184</v>
      </c>
      <c r="C51" s="50" t="s">
        <v>2</v>
      </c>
      <c r="D51" s="50">
        <v>2821110</v>
      </c>
      <c r="E51" s="50">
        <v>680395</v>
      </c>
      <c r="F51" s="50">
        <f t="shared" si="21"/>
        <v>100617</v>
      </c>
      <c r="G51" s="50">
        <f t="shared" si="22"/>
        <v>5485</v>
      </c>
      <c r="H51" s="50">
        <f t="shared" si="23"/>
        <v>106102</v>
      </c>
      <c r="I51" s="51">
        <f t="shared" si="24"/>
        <v>2.1360270749822628E-2</v>
      </c>
      <c r="J51" s="51">
        <f t="shared" si="25"/>
        <v>2.2857023794640996E-2</v>
      </c>
      <c r="K51" s="51">
        <f t="shared" si="26"/>
        <v>2.1432825015291559E-2</v>
      </c>
    </row>
    <row r="52" spans="1:11" x14ac:dyDescent="0.2">
      <c r="A52" s="46">
        <v>1</v>
      </c>
      <c r="B52" s="50" t="s">
        <v>184</v>
      </c>
      <c r="C52" s="50" t="s">
        <v>1</v>
      </c>
      <c r="D52" s="50">
        <v>14331935</v>
      </c>
      <c r="E52" s="50">
        <v>3430948</v>
      </c>
      <c r="F52" s="50">
        <f t="shared" si="21"/>
        <v>67405</v>
      </c>
      <c r="G52" s="50">
        <f t="shared" si="22"/>
        <v>5455</v>
      </c>
      <c r="H52" s="60">
        <f t="shared" si="23"/>
        <v>72860</v>
      </c>
      <c r="I52" s="51">
        <f t="shared" si="24"/>
        <v>1.4309600265281159E-2</v>
      </c>
      <c r="J52" s="51">
        <f t="shared" si="25"/>
        <v>2.2732008167687629E-2</v>
      </c>
      <c r="K52" s="51">
        <f t="shared" si="26"/>
        <v>1.47178717706937E-2</v>
      </c>
    </row>
    <row r="53" spans="1:11" x14ac:dyDescent="0.2">
      <c r="A53" s="46">
        <v>28</v>
      </c>
      <c r="B53" s="50" t="s">
        <v>184</v>
      </c>
      <c r="C53" s="50" t="s">
        <v>28</v>
      </c>
      <c r="D53" s="50">
        <v>5362953</v>
      </c>
      <c r="E53" s="50">
        <v>1643042</v>
      </c>
      <c r="F53" s="50">
        <f t="shared" si="21"/>
        <v>61033</v>
      </c>
      <c r="G53" s="50">
        <f t="shared" si="22"/>
        <v>8759</v>
      </c>
      <c r="H53" s="50">
        <f t="shared" si="23"/>
        <v>69792</v>
      </c>
      <c r="I53" s="51">
        <f t="shared" si="24"/>
        <v>1.2956870157865216E-2</v>
      </c>
      <c r="J53" s="51">
        <f t="shared" si="25"/>
        <v>3.6500395882818684E-2</v>
      </c>
      <c r="K53" s="51">
        <f t="shared" si="26"/>
        <v>1.4098129379910165E-2</v>
      </c>
    </row>
    <row r="54" spans="1:11" x14ac:dyDescent="0.2">
      <c r="A54" s="46">
        <v>70</v>
      </c>
      <c r="B54" s="50" t="s">
        <v>184</v>
      </c>
      <c r="C54" s="50" t="s">
        <v>288</v>
      </c>
      <c r="D54" s="50">
        <v>11510825</v>
      </c>
      <c r="E54" s="50">
        <v>2750553</v>
      </c>
      <c r="F54" s="50">
        <f t="shared" si="21"/>
        <v>61707</v>
      </c>
      <c r="G54" s="50">
        <f t="shared" si="22"/>
        <v>4434</v>
      </c>
      <c r="H54" s="50">
        <f t="shared" si="23"/>
        <v>66141</v>
      </c>
      <c r="I54" s="51">
        <f t="shared" si="24"/>
        <v>1.3099955545875001E-2</v>
      </c>
      <c r="J54" s="51">
        <f t="shared" si="25"/>
        <v>1.8477309663707964E-2</v>
      </c>
      <c r="K54" s="51">
        <f t="shared" si="26"/>
        <v>1.3360619774711117E-2</v>
      </c>
    </row>
    <row r="55" spans="1:11" x14ac:dyDescent="0.2">
      <c r="A55" s="46">
        <v>44</v>
      </c>
      <c r="B55" s="50" t="s">
        <v>184</v>
      </c>
      <c r="C55" s="50" t="s">
        <v>152</v>
      </c>
      <c r="D55" s="50">
        <v>14331935</v>
      </c>
      <c r="E55" s="50">
        <v>3430948</v>
      </c>
      <c r="F55" s="50">
        <f t="shared" si="21"/>
        <v>37410</v>
      </c>
      <c r="G55" s="50">
        <f t="shared" si="22"/>
        <v>18095</v>
      </c>
      <c r="H55" s="50">
        <f t="shared" si="23"/>
        <v>55505</v>
      </c>
      <c r="I55" s="51">
        <f t="shared" si="24"/>
        <v>7.9418759131246672E-3</v>
      </c>
      <c r="J55" s="51">
        <f t="shared" si="25"/>
        <v>7.5405258990707172E-2</v>
      </c>
      <c r="K55" s="51">
        <f t="shared" si="26"/>
        <v>1.1212125619439387E-2</v>
      </c>
    </row>
    <row r="56" spans="1:11" x14ac:dyDescent="0.2">
      <c r="A56" s="46">
        <v>75</v>
      </c>
      <c r="B56" s="50" t="s">
        <v>184</v>
      </c>
      <c r="C56" s="50" t="s">
        <v>293</v>
      </c>
      <c r="D56" s="50">
        <v>11510825</v>
      </c>
      <c r="E56" s="50">
        <v>2750553</v>
      </c>
      <c r="F56" s="50">
        <f t="shared" si="21"/>
        <v>24830</v>
      </c>
      <c r="G56" s="50">
        <f t="shared" si="22"/>
        <v>25375</v>
      </c>
      <c r="H56" s="50">
        <f t="shared" si="23"/>
        <v>50205</v>
      </c>
      <c r="I56" s="51">
        <f t="shared" si="24"/>
        <v>5.2712317274227604E-3</v>
      </c>
      <c r="J56" s="51">
        <f t="shared" si="25"/>
        <v>0.10574238446472475</v>
      </c>
      <c r="K56" s="51">
        <f t="shared" si="26"/>
        <v>1.0141514579298341E-2</v>
      </c>
    </row>
    <row r="57" spans="1:11" x14ac:dyDescent="0.2">
      <c r="A57" s="46">
        <v>12</v>
      </c>
      <c r="B57" s="50" t="s">
        <v>184</v>
      </c>
      <c r="C57" s="50" t="s">
        <v>12</v>
      </c>
      <c r="D57" s="50">
        <v>1719265</v>
      </c>
      <c r="E57" s="50">
        <v>399637</v>
      </c>
      <c r="F57" s="50">
        <f t="shared" si="21"/>
        <v>41395</v>
      </c>
      <c r="G57" s="50">
        <f t="shared" si="22"/>
        <v>3228</v>
      </c>
      <c r="H57" s="50">
        <f t="shared" si="23"/>
        <v>44623</v>
      </c>
      <c r="I57" s="51">
        <f t="shared" si="24"/>
        <v>8.787862962411002E-3</v>
      </c>
      <c r="J57" s="51">
        <f t="shared" si="25"/>
        <v>1.3451681460182522E-2</v>
      </c>
      <c r="K57" s="51">
        <f t="shared" si="26"/>
        <v>9.0139389517384701E-3</v>
      </c>
    </row>
    <row r="58" spans="1:11" ht="21" x14ac:dyDescent="0.2">
      <c r="A58" s="46">
        <v>40</v>
      </c>
      <c r="B58" s="50" t="s">
        <v>184</v>
      </c>
      <c r="C58" s="50" t="s">
        <v>40</v>
      </c>
      <c r="D58" s="50">
        <v>187243</v>
      </c>
      <c r="E58" s="50">
        <v>43239</v>
      </c>
      <c r="F58" s="50">
        <f t="shared" si="21"/>
        <v>35629</v>
      </c>
      <c r="G58" s="50">
        <f t="shared" si="22"/>
        <v>4242</v>
      </c>
      <c r="H58" s="50">
        <f t="shared" si="23"/>
        <v>39871</v>
      </c>
      <c r="I58" s="51">
        <f t="shared" si="24"/>
        <v>7.5637823284875364E-3</v>
      </c>
      <c r="J58" s="51">
        <f t="shared" si="25"/>
        <v>1.7677209651206401E-2</v>
      </c>
      <c r="K58" s="51">
        <f t="shared" si="26"/>
        <v>8.0540250531063468E-3</v>
      </c>
    </row>
    <row r="59" spans="1:11" x14ac:dyDescent="0.2">
      <c r="A59" s="46">
        <v>57</v>
      </c>
      <c r="B59" s="50" t="s">
        <v>184</v>
      </c>
      <c r="C59" s="50" t="s">
        <v>168</v>
      </c>
      <c r="D59" s="50">
        <v>187243</v>
      </c>
      <c r="E59" s="50">
        <v>43239</v>
      </c>
      <c r="F59" s="50">
        <f t="shared" si="21"/>
        <v>26873</v>
      </c>
      <c r="G59" s="50">
        <f t="shared" si="22"/>
        <v>1408</v>
      </c>
      <c r="H59" s="50">
        <f t="shared" si="23"/>
        <v>28281</v>
      </c>
      <c r="I59" s="51">
        <f t="shared" si="24"/>
        <v>5.7049460415236342E-3</v>
      </c>
      <c r="J59" s="51">
        <f t="shared" si="25"/>
        <v>5.8674000916781261E-3</v>
      </c>
      <c r="K59" s="51">
        <f t="shared" si="26"/>
        <v>5.7128209106092299E-3</v>
      </c>
    </row>
    <row r="60" spans="1:11" x14ac:dyDescent="0.2">
      <c r="A60" s="46">
        <v>16</v>
      </c>
      <c r="B60" s="50" t="s">
        <v>184</v>
      </c>
      <c r="C60" s="50" t="s">
        <v>16</v>
      </c>
      <c r="D60" s="50">
        <v>5362953</v>
      </c>
      <c r="E60" s="50">
        <v>1643042</v>
      </c>
      <c r="F60" s="50">
        <f t="shared" si="21"/>
        <v>23477</v>
      </c>
      <c r="G60" s="50">
        <f t="shared" si="22"/>
        <v>4314</v>
      </c>
      <c r="H60" s="50">
        <f t="shared" si="23"/>
        <v>27791</v>
      </c>
      <c r="I60" s="51">
        <f t="shared" si="24"/>
        <v>4.9839994871004488E-3</v>
      </c>
      <c r="J60" s="51">
        <f t="shared" si="25"/>
        <v>1.7977247155894487E-2</v>
      </c>
      <c r="K60" s="51">
        <f t="shared" si="26"/>
        <v>5.6138398899169446E-3</v>
      </c>
    </row>
    <row r="61" spans="1:11" x14ac:dyDescent="0.2">
      <c r="A61" s="46">
        <v>59</v>
      </c>
      <c r="B61" s="50" t="s">
        <v>184</v>
      </c>
      <c r="C61" s="50" t="s">
        <v>170</v>
      </c>
      <c r="D61" s="50">
        <v>187243</v>
      </c>
      <c r="E61" s="50">
        <v>43239</v>
      </c>
      <c r="F61" s="50">
        <f t="shared" si="21"/>
        <v>23821</v>
      </c>
      <c r="G61" s="50">
        <f t="shared" si="22"/>
        <v>1657</v>
      </c>
      <c r="H61" s="50">
        <f t="shared" si="23"/>
        <v>25478</v>
      </c>
      <c r="I61" s="51">
        <f t="shared" si="24"/>
        <v>5.0570282311291816E-3</v>
      </c>
      <c r="J61" s="51">
        <f t="shared" si="25"/>
        <v>6.9050297953910907E-3</v>
      </c>
      <c r="K61" s="51">
        <f t="shared" si="26"/>
        <v>5.1466090718327489E-3</v>
      </c>
    </row>
    <row r="62" spans="1:11" x14ac:dyDescent="0.2">
      <c r="A62" s="46">
        <v>48</v>
      </c>
      <c r="B62" s="50" t="s">
        <v>184</v>
      </c>
      <c r="C62" s="50" t="s">
        <v>46</v>
      </c>
      <c r="D62" s="50">
        <v>14331935</v>
      </c>
      <c r="E62" s="50">
        <v>3430948</v>
      </c>
      <c r="F62" s="50">
        <f t="shared" si="21"/>
        <v>22877</v>
      </c>
      <c r="G62" s="50">
        <f t="shared" si="22"/>
        <v>1521</v>
      </c>
      <c r="H62" s="50">
        <f t="shared" si="23"/>
        <v>24398</v>
      </c>
      <c r="I62" s="51">
        <f t="shared" si="24"/>
        <v>4.8566237707712645E-3</v>
      </c>
      <c r="J62" s="51">
        <f t="shared" si="25"/>
        <v>6.3382922865358174E-3</v>
      </c>
      <c r="K62" s="51">
        <f t="shared" si="26"/>
        <v>4.9284468221436296E-3</v>
      </c>
    </row>
    <row r="63" spans="1:11" ht="31.5" x14ac:dyDescent="0.2">
      <c r="A63" s="46">
        <v>43</v>
      </c>
      <c r="B63" s="50" t="s">
        <v>184</v>
      </c>
      <c r="C63" s="50" t="s">
        <v>149</v>
      </c>
      <c r="D63" s="50">
        <v>11510825</v>
      </c>
      <c r="E63" s="50">
        <v>2750553</v>
      </c>
      <c r="F63" s="50">
        <f t="shared" si="21"/>
        <v>19285</v>
      </c>
      <c r="G63" s="50">
        <f t="shared" si="22"/>
        <v>3954</v>
      </c>
      <c r="H63" s="50">
        <f t="shared" si="23"/>
        <v>23239</v>
      </c>
      <c r="I63" s="51">
        <f t="shared" si="24"/>
        <v>4.0940678156805455E-3</v>
      </c>
      <c r="J63" s="51">
        <f t="shared" si="25"/>
        <v>1.6477059632454057E-2</v>
      </c>
      <c r="K63" s="51">
        <f t="shared" si="26"/>
        <v>4.6943264078939178E-3</v>
      </c>
    </row>
    <row r="64" spans="1:11" x14ac:dyDescent="0.2">
      <c r="A64" s="46">
        <v>78</v>
      </c>
      <c r="B64" s="50" t="s">
        <v>184</v>
      </c>
      <c r="C64" s="50" t="s">
        <v>296</v>
      </c>
      <c r="D64" s="50">
        <v>14331935</v>
      </c>
      <c r="E64" s="50">
        <v>3430948</v>
      </c>
      <c r="F64" s="50">
        <f t="shared" si="21"/>
        <v>13680</v>
      </c>
      <c r="G64" s="50">
        <f t="shared" si="22"/>
        <v>3979</v>
      </c>
      <c r="H64" s="50">
        <f t="shared" si="23"/>
        <v>17659</v>
      </c>
      <c r="I64" s="51">
        <f t="shared" si="24"/>
        <v>2.9041663323054112E-3</v>
      </c>
      <c r="J64" s="51">
        <f t="shared" si="25"/>
        <v>1.6581239321581863E-2</v>
      </c>
      <c r="K64" s="51">
        <f t="shared" si="26"/>
        <v>3.5671547845001379E-3</v>
      </c>
    </row>
    <row r="65" spans="1:11" x14ac:dyDescent="0.2">
      <c r="A65" s="46">
        <v>55</v>
      </c>
      <c r="B65" s="50" t="s">
        <v>184</v>
      </c>
      <c r="C65" s="50" t="s">
        <v>52</v>
      </c>
      <c r="D65" s="50">
        <v>14331935</v>
      </c>
      <c r="E65" s="50">
        <v>3430948</v>
      </c>
      <c r="F65" s="50">
        <f t="shared" si="21"/>
        <v>12400</v>
      </c>
      <c r="G65" s="50">
        <f t="shared" si="22"/>
        <v>852</v>
      </c>
      <c r="H65" s="50">
        <f t="shared" si="23"/>
        <v>13252</v>
      </c>
      <c r="I65" s="51">
        <f t="shared" si="24"/>
        <v>2.6324314708031506E-3</v>
      </c>
      <c r="J65" s="51">
        <f t="shared" si="25"/>
        <v>3.5504438054756843E-3</v>
      </c>
      <c r="K65" s="51">
        <f t="shared" si="26"/>
        <v>2.6769316045187059E-3</v>
      </c>
    </row>
    <row r="66" spans="1:11" x14ac:dyDescent="0.2">
      <c r="A66" s="46">
        <v>9</v>
      </c>
      <c r="B66" s="50" t="s">
        <v>184</v>
      </c>
      <c r="C66" s="50" t="s">
        <v>9</v>
      </c>
      <c r="D66" s="50">
        <v>187243</v>
      </c>
      <c r="E66" s="50">
        <v>43239</v>
      </c>
      <c r="F66" s="50">
        <f t="shared" ref="F66:F86" si="27">IF(ISNA(VLOOKUP(A66,CASOS,2,0)),0,VLOOKUP(A66,CASOS,2,0))</f>
        <v>12598</v>
      </c>
      <c r="G66" s="50">
        <f t="shared" ref="G66:G86" si="28">IF(ISNA(VLOOKUP(A66,CASOS,3,0)),0,VLOOKUP(A66,CASOS,3,0))</f>
        <v>502</v>
      </c>
      <c r="H66" s="50">
        <f t="shared" ref="H66:H86" si="29">+G66+F66</f>
        <v>13100</v>
      </c>
      <c r="I66" s="51">
        <f t="shared" ref="I66:I86" si="30">+F66/VLOOKUP($B66,$M$2:$P$4,2,0)</f>
        <v>2.6744654571917814E-3</v>
      </c>
      <c r="J66" s="51">
        <f t="shared" ref="J66:J86" si="31">+G66/VLOOKUP($B66,$M$2:$P$4,3,0)</f>
        <v>2.0919281576863773E-3</v>
      </c>
      <c r="K66" s="51">
        <f t="shared" ref="K66:K86" si="32">+H66/VLOOKUP($B66,$M$2:$P$4,4,0)</f>
        <v>2.6462272878957928E-3</v>
      </c>
    </row>
    <row r="67" spans="1:11" ht="21" x14ac:dyDescent="0.2">
      <c r="A67" s="46">
        <v>42</v>
      </c>
      <c r="B67" s="50" t="s">
        <v>184</v>
      </c>
      <c r="C67" s="50" t="s">
        <v>42</v>
      </c>
      <c r="D67" s="50">
        <v>14331935</v>
      </c>
      <c r="E67" s="50">
        <v>3430948</v>
      </c>
      <c r="F67" s="50">
        <f t="shared" si="27"/>
        <v>11912</v>
      </c>
      <c r="G67" s="50">
        <f t="shared" si="28"/>
        <v>1146</v>
      </c>
      <c r="H67" s="50">
        <f t="shared" si="29"/>
        <v>13058</v>
      </c>
      <c r="I67" s="51">
        <f t="shared" si="30"/>
        <v>2.5288325548554137E-3</v>
      </c>
      <c r="J67" s="51">
        <f t="shared" si="31"/>
        <v>4.7755969496187023E-3</v>
      </c>
      <c r="K67" s="51">
        <f t="shared" si="32"/>
        <v>2.6377432004078827E-3</v>
      </c>
    </row>
    <row r="68" spans="1:11" ht="21" x14ac:dyDescent="0.2">
      <c r="A68" s="46">
        <v>10</v>
      </c>
      <c r="B68" s="50" t="s">
        <v>184</v>
      </c>
      <c r="C68" s="50" t="s">
        <v>10</v>
      </c>
      <c r="D68" s="50">
        <v>4761088</v>
      </c>
      <c r="E68" s="50">
        <v>1148638</v>
      </c>
      <c r="F68" s="50">
        <f t="shared" si="27"/>
        <v>10549</v>
      </c>
      <c r="G68" s="50">
        <f t="shared" si="28"/>
        <v>2141</v>
      </c>
      <c r="H68" s="50">
        <f t="shared" si="29"/>
        <v>12690</v>
      </c>
      <c r="I68" s="51">
        <f t="shared" si="30"/>
        <v>2.239477385927616E-3</v>
      </c>
      <c r="J68" s="51">
        <f t="shared" si="31"/>
        <v>8.921948576905446E-3</v>
      </c>
      <c r="K68" s="51">
        <f t="shared" si="32"/>
        <v>2.563406433847146E-3</v>
      </c>
    </row>
    <row r="69" spans="1:11" x14ac:dyDescent="0.2">
      <c r="A69" s="46">
        <v>58</v>
      </c>
      <c r="B69" s="50" t="s">
        <v>184</v>
      </c>
      <c r="C69" s="50" t="s">
        <v>169</v>
      </c>
      <c r="D69" s="50">
        <v>187243</v>
      </c>
      <c r="E69" s="50">
        <v>43239</v>
      </c>
      <c r="F69" s="50">
        <f t="shared" si="27"/>
        <v>9955</v>
      </c>
      <c r="G69" s="50">
        <f t="shared" si="28"/>
        <v>1497</v>
      </c>
      <c r="H69" s="50">
        <f t="shared" si="29"/>
        <v>11452</v>
      </c>
      <c r="I69" s="51">
        <f t="shared" si="30"/>
        <v>2.113375426761723E-3</v>
      </c>
      <c r="J69" s="51">
        <f t="shared" si="31"/>
        <v>6.2382797849731214E-3</v>
      </c>
      <c r="K69" s="51">
        <f t="shared" si="32"/>
        <v>2.3133278550368412E-3</v>
      </c>
    </row>
    <row r="70" spans="1:11" ht="21" x14ac:dyDescent="0.2">
      <c r="A70" s="46">
        <v>74</v>
      </c>
      <c r="B70" s="50" t="s">
        <v>184</v>
      </c>
      <c r="C70" s="50" t="s">
        <v>292</v>
      </c>
      <c r="D70" s="50">
        <v>11510825</v>
      </c>
      <c r="E70" s="50">
        <v>2750553</v>
      </c>
      <c r="F70" s="50">
        <f t="shared" si="27"/>
        <v>8564</v>
      </c>
      <c r="G70" s="50">
        <f t="shared" si="28"/>
        <v>1263</v>
      </c>
      <c r="H70" s="50">
        <f t="shared" si="29"/>
        <v>9827</v>
      </c>
      <c r="I70" s="51">
        <f t="shared" si="30"/>
        <v>1.8180760577385631E-3</v>
      </c>
      <c r="J70" s="51">
        <f t="shared" si="31"/>
        <v>5.263157894736842E-3</v>
      </c>
      <c r="K70" s="51">
        <f t="shared" si="32"/>
        <v>1.9850744700879355E-3</v>
      </c>
    </row>
    <row r="71" spans="1:11" x14ac:dyDescent="0.2">
      <c r="A71" s="46">
        <v>13</v>
      </c>
      <c r="B71" s="50" t="s">
        <v>184</v>
      </c>
      <c r="C71" s="50" t="s">
        <v>13</v>
      </c>
      <c r="D71" s="50">
        <v>187243</v>
      </c>
      <c r="E71" s="50">
        <v>43239</v>
      </c>
      <c r="F71" s="50">
        <f t="shared" si="27"/>
        <v>6009</v>
      </c>
      <c r="G71" s="50">
        <f t="shared" si="28"/>
        <v>900</v>
      </c>
      <c r="H71" s="50">
        <f t="shared" si="29"/>
        <v>6909</v>
      </c>
      <c r="I71" s="51">
        <f t="shared" si="30"/>
        <v>1.2756677990367847E-3</v>
      </c>
      <c r="J71" s="51">
        <f t="shared" si="31"/>
        <v>3.7504688086010753E-3</v>
      </c>
      <c r="K71" s="51">
        <f t="shared" si="32"/>
        <v>1.3956323917612239E-3</v>
      </c>
    </row>
    <row r="72" spans="1:11" ht="31.5" x14ac:dyDescent="0.2">
      <c r="A72" s="46">
        <v>79</v>
      </c>
      <c r="B72" s="50" t="s">
        <v>184</v>
      </c>
      <c r="C72" s="50" t="s">
        <v>297</v>
      </c>
      <c r="D72" s="50">
        <v>11510825</v>
      </c>
      <c r="E72" s="50">
        <v>2750553</v>
      </c>
      <c r="F72" s="50">
        <f t="shared" si="27"/>
        <v>4899</v>
      </c>
      <c r="G72" s="50">
        <f t="shared" si="28"/>
        <v>548</v>
      </c>
      <c r="H72" s="50">
        <f t="shared" si="29"/>
        <v>5447</v>
      </c>
      <c r="I72" s="51">
        <f t="shared" si="30"/>
        <v>1.0400227238277931E-3</v>
      </c>
      <c r="J72" s="51">
        <f t="shared" si="31"/>
        <v>2.2836187856815435E-3</v>
      </c>
      <c r="K72" s="51">
        <f t="shared" si="32"/>
        <v>1.1003053463487316E-3</v>
      </c>
    </row>
    <row r="73" spans="1:11" ht="21" x14ac:dyDescent="0.2">
      <c r="A73" s="46">
        <v>77</v>
      </c>
      <c r="B73" s="50" t="s">
        <v>184</v>
      </c>
      <c r="C73" s="50" t="s">
        <v>295</v>
      </c>
      <c r="D73" s="50">
        <v>941167</v>
      </c>
      <c r="E73" s="50">
        <v>226982</v>
      </c>
      <c r="F73" s="50">
        <f t="shared" si="27"/>
        <v>979</v>
      </c>
      <c r="G73" s="50">
        <f t="shared" si="28"/>
        <v>234</v>
      </c>
      <c r="H73" s="50">
        <f t="shared" si="29"/>
        <v>1213</v>
      </c>
      <c r="I73" s="51">
        <f t="shared" si="30"/>
        <v>2.0783471047711971E-4</v>
      </c>
      <c r="J73" s="51">
        <f t="shared" si="31"/>
        <v>9.7512189023627957E-4</v>
      </c>
      <c r="K73" s="51">
        <f t="shared" si="32"/>
        <v>2.4502852673416768E-4</v>
      </c>
    </row>
    <row r="74" spans="1:11" x14ac:dyDescent="0.2">
      <c r="A74" s="46">
        <v>3</v>
      </c>
      <c r="B74" s="50" t="s">
        <v>185</v>
      </c>
      <c r="C74" s="50" t="s">
        <v>3</v>
      </c>
      <c r="D74" s="50">
        <v>6147872</v>
      </c>
      <c r="E74" s="50">
        <v>1107511</v>
      </c>
      <c r="F74" s="50">
        <f t="shared" si="27"/>
        <v>6270531</v>
      </c>
      <c r="G74" s="50">
        <f t="shared" si="28"/>
        <v>22688</v>
      </c>
      <c r="H74" s="50">
        <f t="shared" si="29"/>
        <v>6293219</v>
      </c>
      <c r="I74" s="51">
        <f t="shared" si="30"/>
        <v>0.80585551604441985</v>
      </c>
      <c r="J74" s="51">
        <f t="shared" si="31"/>
        <v>6.1396743439657293E-2</v>
      </c>
      <c r="K74" s="51">
        <f t="shared" si="32"/>
        <v>0.77210391055242711</v>
      </c>
    </row>
    <row r="75" spans="1:11" x14ac:dyDescent="0.2">
      <c r="A75" s="46">
        <v>34</v>
      </c>
      <c r="B75" s="50" t="s">
        <v>185</v>
      </c>
      <c r="C75" s="50" t="s">
        <v>34</v>
      </c>
      <c r="D75" s="50">
        <v>11510825</v>
      </c>
      <c r="E75" s="50">
        <v>2750553</v>
      </c>
      <c r="F75" s="50">
        <f t="shared" si="27"/>
        <v>1283047</v>
      </c>
      <c r="G75" s="50">
        <f t="shared" si="28"/>
        <v>311821</v>
      </c>
      <c r="H75" s="50">
        <f t="shared" si="29"/>
        <v>1594868</v>
      </c>
      <c r="I75" s="51">
        <f t="shared" si="30"/>
        <v>0.16489042192666692</v>
      </c>
      <c r="J75" s="51">
        <f t="shared" si="31"/>
        <v>0.8438290698209352</v>
      </c>
      <c r="K75" s="51">
        <f t="shared" si="32"/>
        <v>0.19567153464942635</v>
      </c>
    </row>
    <row r="76" spans="1:11" x14ac:dyDescent="0.2">
      <c r="A76" s="46">
        <v>25</v>
      </c>
      <c r="B76" s="50" t="s">
        <v>185</v>
      </c>
      <c r="C76" s="50" t="s">
        <v>25</v>
      </c>
      <c r="D76" s="50">
        <v>11510825</v>
      </c>
      <c r="E76" s="50">
        <v>2750553</v>
      </c>
      <c r="F76" s="50">
        <f t="shared" si="27"/>
        <v>85002</v>
      </c>
      <c r="G76" s="50">
        <f t="shared" si="28"/>
        <v>8961</v>
      </c>
      <c r="H76" s="50">
        <f t="shared" si="29"/>
        <v>93963</v>
      </c>
      <c r="I76" s="51">
        <f t="shared" si="30"/>
        <v>1.0924007962771856E-2</v>
      </c>
      <c r="J76" s="51">
        <f t="shared" si="31"/>
        <v>2.4249656997653784E-2</v>
      </c>
      <c r="K76" s="51">
        <f t="shared" si="32"/>
        <v>1.1528154311368746E-2</v>
      </c>
    </row>
    <row r="77" spans="1:11" x14ac:dyDescent="0.2">
      <c r="A77" s="46">
        <v>15</v>
      </c>
      <c r="B77" s="50" t="s">
        <v>185</v>
      </c>
      <c r="C77" s="50" t="s">
        <v>15</v>
      </c>
      <c r="D77" s="50">
        <v>14331935</v>
      </c>
      <c r="E77" s="50">
        <v>3430948</v>
      </c>
      <c r="F77" s="50">
        <f t="shared" si="27"/>
        <v>42526</v>
      </c>
      <c r="G77" s="50">
        <f t="shared" si="28"/>
        <v>4223</v>
      </c>
      <c r="H77" s="50">
        <f t="shared" si="29"/>
        <v>46749</v>
      </c>
      <c r="I77" s="51">
        <f t="shared" si="30"/>
        <v>5.4652168493074986E-3</v>
      </c>
      <c r="J77" s="51">
        <f t="shared" si="31"/>
        <v>1.142799927475638E-2</v>
      </c>
      <c r="K77" s="51">
        <f t="shared" si="32"/>
        <v>5.7355521418236697E-3</v>
      </c>
    </row>
    <row r="78" spans="1:11" x14ac:dyDescent="0.2">
      <c r="A78" s="46">
        <v>17</v>
      </c>
      <c r="B78" s="50" t="s">
        <v>185</v>
      </c>
      <c r="C78" s="50" t="s">
        <v>17</v>
      </c>
      <c r="D78" s="50">
        <v>11510825</v>
      </c>
      <c r="E78" s="50">
        <v>2750553</v>
      </c>
      <c r="F78" s="50">
        <f t="shared" si="27"/>
        <v>31046</v>
      </c>
      <c r="G78" s="50">
        <f t="shared" si="28"/>
        <v>5262</v>
      </c>
      <c r="H78" s="50">
        <f t="shared" si="29"/>
        <v>36308</v>
      </c>
      <c r="I78" s="51">
        <f t="shared" si="30"/>
        <v>3.9898678997225363E-3</v>
      </c>
      <c r="J78" s="51">
        <f t="shared" si="31"/>
        <v>1.423967136721953E-2</v>
      </c>
      <c r="K78" s="51">
        <f t="shared" si="32"/>
        <v>4.4545643150727034E-3</v>
      </c>
    </row>
    <row r="79" spans="1:11" x14ac:dyDescent="0.2">
      <c r="A79" s="46">
        <v>6</v>
      </c>
      <c r="B79" s="50" t="s">
        <v>185</v>
      </c>
      <c r="C79" s="50" t="s">
        <v>6</v>
      </c>
      <c r="D79" s="50">
        <v>14331935</v>
      </c>
      <c r="E79" s="50">
        <v>3430948</v>
      </c>
      <c r="F79" s="50">
        <f t="shared" si="27"/>
        <v>17172</v>
      </c>
      <c r="G79" s="50">
        <f t="shared" si="28"/>
        <v>8910</v>
      </c>
      <c r="H79" s="50">
        <f t="shared" si="29"/>
        <v>26082</v>
      </c>
      <c r="I79" s="51">
        <f t="shared" si="30"/>
        <v>2.2068547179680282E-3</v>
      </c>
      <c r="J79" s="51">
        <f t="shared" si="31"/>
        <v>2.4111644219294185E-2</v>
      </c>
      <c r="K79" s="51">
        <f t="shared" si="32"/>
        <v>3.1999544581284081E-3</v>
      </c>
    </row>
    <row r="80" spans="1:11" x14ac:dyDescent="0.2">
      <c r="A80" s="46">
        <v>14</v>
      </c>
      <c r="B80" s="50" t="s">
        <v>185</v>
      </c>
      <c r="C80" s="50" t="s">
        <v>14</v>
      </c>
      <c r="D80" s="50">
        <v>2821110</v>
      </c>
      <c r="E80" s="50">
        <v>680395</v>
      </c>
      <c r="F80" s="50">
        <f t="shared" si="27"/>
        <v>16757</v>
      </c>
      <c r="G80" s="50">
        <f t="shared" si="28"/>
        <v>1961</v>
      </c>
      <c r="H80" s="50">
        <f t="shared" si="29"/>
        <v>18718</v>
      </c>
      <c r="I80" s="51">
        <f t="shared" si="30"/>
        <v>2.1535211104699655E-3</v>
      </c>
      <c r="J80" s="51">
        <f t="shared" si="31"/>
        <v>5.30672663457193E-3</v>
      </c>
      <c r="K80" s="51">
        <f t="shared" si="32"/>
        <v>2.2964783201919925E-3</v>
      </c>
    </row>
    <row r="81" spans="1:11" x14ac:dyDescent="0.2">
      <c r="A81" s="46">
        <v>45</v>
      </c>
      <c r="B81" s="50" t="s">
        <v>185</v>
      </c>
      <c r="C81" s="50" t="s">
        <v>43</v>
      </c>
      <c r="D81" s="50">
        <v>11510825</v>
      </c>
      <c r="E81" s="50">
        <v>2750553</v>
      </c>
      <c r="F81" s="50">
        <f t="shared" si="27"/>
        <v>14547</v>
      </c>
      <c r="G81" s="50">
        <f t="shared" si="28"/>
        <v>2105</v>
      </c>
      <c r="H81" s="50">
        <f t="shared" si="29"/>
        <v>16652</v>
      </c>
      <c r="I81" s="51">
        <f t="shared" si="30"/>
        <v>1.8695035862031741E-3</v>
      </c>
      <c r="J81" s="51">
        <f t="shared" si="31"/>
        <v>5.6964097734696142E-3</v>
      </c>
      <c r="K81" s="51">
        <f t="shared" si="32"/>
        <v>2.0430044335846276E-3</v>
      </c>
    </row>
    <row r="82" spans="1:11" x14ac:dyDescent="0.2">
      <c r="A82" s="46">
        <v>82</v>
      </c>
      <c r="B82" s="50" t="s">
        <v>185</v>
      </c>
      <c r="C82" s="50" t="s">
        <v>374</v>
      </c>
      <c r="D82" s="50">
        <v>11510825</v>
      </c>
      <c r="E82" s="50">
        <v>2750553</v>
      </c>
      <c r="F82" s="50">
        <f t="shared" si="27"/>
        <v>6719</v>
      </c>
      <c r="G82" s="50">
        <f t="shared" si="28"/>
        <v>1655</v>
      </c>
      <c r="H82" s="50">
        <f t="shared" si="29"/>
        <v>8374</v>
      </c>
      <c r="I82" s="51">
        <f t="shared" si="30"/>
        <v>8.634903826011636E-4</v>
      </c>
      <c r="J82" s="51">
        <f t="shared" si="31"/>
        <v>4.4786499644143525E-3</v>
      </c>
      <c r="K82" s="51">
        <f t="shared" si="32"/>
        <v>1.0273912519119428E-3</v>
      </c>
    </row>
    <row r="83" spans="1:11" x14ac:dyDescent="0.2">
      <c r="A83" s="46">
        <v>81</v>
      </c>
      <c r="B83" s="50" t="s">
        <v>185</v>
      </c>
      <c r="C83" s="50" t="s">
        <v>373</v>
      </c>
      <c r="D83" s="50">
        <v>11510825</v>
      </c>
      <c r="E83" s="50">
        <v>2750553</v>
      </c>
      <c r="F83" s="50">
        <f t="shared" si="27"/>
        <v>6186</v>
      </c>
      <c r="G83" s="50">
        <f t="shared" si="28"/>
        <v>788</v>
      </c>
      <c r="H83" s="50">
        <f t="shared" si="29"/>
        <v>6974</v>
      </c>
      <c r="I83" s="51">
        <f t="shared" si="30"/>
        <v>7.9499203851329033E-4</v>
      </c>
      <c r="J83" s="51">
        <f t="shared" si="31"/>
        <v>2.1324327323012141E-3</v>
      </c>
      <c r="K83" s="51">
        <f t="shared" si="32"/>
        <v>8.5562772758943019E-4</v>
      </c>
    </row>
    <row r="84" spans="1:11" x14ac:dyDescent="0.2">
      <c r="A84" s="46">
        <v>83</v>
      </c>
      <c r="B84" s="50" t="s">
        <v>185</v>
      </c>
      <c r="C84" s="50" t="s">
        <v>375</v>
      </c>
      <c r="D84" s="50">
        <v>11510825</v>
      </c>
      <c r="E84" s="50">
        <v>2750553</v>
      </c>
      <c r="F84" s="50">
        <f t="shared" si="27"/>
        <v>4667</v>
      </c>
      <c r="G84" s="50">
        <f t="shared" si="28"/>
        <v>546</v>
      </c>
      <c r="H84" s="50">
        <f t="shared" si="29"/>
        <v>5213</v>
      </c>
      <c r="I84" s="51">
        <f t="shared" si="30"/>
        <v>5.9977818359869476E-4</v>
      </c>
      <c r="J84" s="51">
        <f t="shared" si="31"/>
        <v>1.4775485683203844E-3</v>
      </c>
      <c r="K84" s="51">
        <f t="shared" si="32"/>
        <v>6.3957375163804125E-4</v>
      </c>
    </row>
    <row r="85" spans="1:11" x14ac:dyDescent="0.2">
      <c r="A85" s="46">
        <v>84</v>
      </c>
      <c r="B85" s="50" t="s">
        <v>185</v>
      </c>
      <c r="C85" s="50" t="s">
        <v>376</v>
      </c>
      <c r="D85" s="50">
        <v>11510825</v>
      </c>
      <c r="E85" s="50">
        <v>2750553</v>
      </c>
      <c r="F85" s="50">
        <f t="shared" si="27"/>
        <v>2244</v>
      </c>
      <c r="G85" s="50">
        <f t="shared" si="28"/>
        <v>445</v>
      </c>
      <c r="H85" s="50">
        <f t="shared" si="29"/>
        <v>2689</v>
      </c>
      <c r="I85" s="51">
        <f t="shared" si="30"/>
        <v>2.8838702464012667E-4</v>
      </c>
      <c r="J85" s="51">
        <f t="shared" si="31"/>
        <v>1.2042291445102035E-3</v>
      </c>
      <c r="K85" s="51">
        <f t="shared" si="32"/>
        <v>3.2990865493088298E-4</v>
      </c>
    </row>
    <row r="86" spans="1:11" x14ac:dyDescent="0.2">
      <c r="A86" s="46">
        <v>51</v>
      </c>
      <c r="B86" s="50" t="s">
        <v>185</v>
      </c>
      <c r="C86" s="50" t="s">
        <v>151</v>
      </c>
      <c r="D86" s="50">
        <v>14331935</v>
      </c>
      <c r="E86" s="50">
        <v>3430948</v>
      </c>
      <c r="F86" s="50">
        <f t="shared" si="27"/>
        <v>766</v>
      </c>
      <c r="G86" s="50">
        <f t="shared" si="28"/>
        <v>166</v>
      </c>
      <c r="H86" s="50">
        <f t="shared" si="29"/>
        <v>932</v>
      </c>
      <c r="I86" s="51">
        <f t="shared" si="30"/>
        <v>9.844227311690598E-5</v>
      </c>
      <c r="J86" s="51">
        <f t="shared" si="31"/>
        <v>4.4921806289594109E-4</v>
      </c>
      <c r="K86" s="51">
        <f t="shared" si="32"/>
        <v>1.1434543190612976E-4</v>
      </c>
    </row>
    <row r="88" spans="1:11" x14ac:dyDescent="0.2">
      <c r="C88" s="61" t="s">
        <v>316</v>
      </c>
      <c r="D88" s="144">
        <f t="shared" ref="D88:E88" si="33">SUM(D2:D86)</f>
        <v>730657128</v>
      </c>
      <c r="E88" s="144">
        <f t="shared" si="33"/>
        <v>174650663</v>
      </c>
      <c r="F88" s="62">
        <f>SUM(F2:F86)</f>
        <v>41339519</v>
      </c>
      <c r="G88" s="62">
        <f t="shared" ref="G88:H88" si="34">SUM(G2:G86)</f>
        <v>2280390</v>
      </c>
      <c r="H88" s="62">
        <f t="shared" si="34"/>
        <v>43619909</v>
      </c>
    </row>
    <row r="89" spans="1:11" x14ac:dyDescent="0.2">
      <c r="C89" s="61" t="s">
        <v>317</v>
      </c>
      <c r="D89" s="145">
        <v>617578511</v>
      </c>
      <c r="E89" s="145">
        <v>140705609</v>
      </c>
    </row>
  </sheetData>
  <sortState ref="A2:K86">
    <sortCondition ref="B2:B86"/>
    <sortCondition descending="1" ref="K2:K86"/>
  </sortState>
  <pageMargins left="0.7" right="0.7" top="0.75" bottom="0.75" header="0.3" footer="0.3"/>
  <pageSetup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2:K53"/>
  <sheetViews>
    <sheetView showGridLines="0" zoomScaleNormal="100" workbookViewId="0">
      <pane xSplit="2" ySplit="6" topLeftCell="C7" activePane="bottomRight" state="frozen"/>
      <selection pane="topRight" activeCell="C1" sqref="C1"/>
      <selection pane="bottomLeft" activeCell="A6" sqref="A6"/>
      <selection pane="bottomRight"/>
    </sheetView>
  </sheetViews>
  <sheetFormatPr baseColWidth="10" defaultColWidth="11.42578125" defaultRowHeight="12.75" x14ac:dyDescent="0.2"/>
  <cols>
    <col min="1" max="1" width="4.7109375" style="75" customWidth="1"/>
    <col min="2" max="2" width="90.7109375" style="75" customWidth="1"/>
    <col min="3" max="8" width="15.85546875" style="75" customWidth="1"/>
    <col min="9" max="16384" width="11.42578125" style="75"/>
  </cols>
  <sheetData>
    <row r="2" spans="1:11" ht="15" x14ac:dyDescent="0.2">
      <c r="A2" s="367" t="s">
        <v>423</v>
      </c>
      <c r="B2" s="367"/>
      <c r="C2" s="367"/>
      <c r="D2" s="367"/>
      <c r="E2" s="367"/>
      <c r="F2" s="367"/>
      <c r="G2" s="367"/>
      <c r="H2" s="367"/>
    </row>
    <row r="3" spans="1:11" ht="15" x14ac:dyDescent="0.2">
      <c r="A3" s="267"/>
      <c r="B3" s="267"/>
      <c r="C3" s="267"/>
      <c r="D3" s="267"/>
      <c r="E3" s="267"/>
      <c r="F3" s="267"/>
      <c r="G3" s="254"/>
      <c r="H3" s="254"/>
    </row>
    <row r="4" spans="1:11" ht="30" customHeight="1" x14ac:dyDescent="0.2">
      <c r="A4" s="369" t="s">
        <v>233</v>
      </c>
      <c r="B4" s="375" t="s">
        <v>0</v>
      </c>
      <c r="C4" s="372" t="s">
        <v>424</v>
      </c>
      <c r="D4" s="372"/>
      <c r="E4" s="372" t="s">
        <v>425</v>
      </c>
      <c r="F4" s="372"/>
      <c r="G4" s="373" t="s">
        <v>426</v>
      </c>
      <c r="H4" s="374"/>
    </row>
    <row r="5" spans="1:11" ht="15" customHeight="1" x14ac:dyDescent="0.2">
      <c r="A5" s="370"/>
      <c r="B5" s="376"/>
      <c r="C5" s="272" t="s">
        <v>54</v>
      </c>
      <c r="D5" s="273" t="s">
        <v>55</v>
      </c>
      <c r="E5" s="272" t="s">
        <v>54</v>
      </c>
      <c r="F5" s="273" t="s">
        <v>55</v>
      </c>
      <c r="G5" s="378" t="s">
        <v>54</v>
      </c>
      <c r="H5" s="380" t="s">
        <v>55</v>
      </c>
    </row>
    <row r="6" spans="1:11" ht="15" customHeight="1" x14ac:dyDescent="0.2">
      <c r="A6" s="371"/>
      <c r="B6" s="377"/>
      <c r="C6" s="286">
        <v>38892</v>
      </c>
      <c r="D6" s="287">
        <v>38898</v>
      </c>
      <c r="E6" s="286">
        <v>39082</v>
      </c>
      <c r="F6" s="287">
        <v>39080</v>
      </c>
      <c r="G6" s="379"/>
      <c r="H6" s="381"/>
    </row>
    <row r="7" spans="1:11" x14ac:dyDescent="0.2">
      <c r="A7" s="285">
        <v>1</v>
      </c>
      <c r="B7" s="280" t="s">
        <v>1</v>
      </c>
      <c r="C7" s="281">
        <v>4848</v>
      </c>
      <c r="D7" s="282">
        <v>392</v>
      </c>
      <c r="E7" s="281">
        <v>5759</v>
      </c>
      <c r="F7" s="282">
        <v>550</v>
      </c>
      <c r="G7" s="281">
        <v>2937</v>
      </c>
      <c r="H7" s="283">
        <v>309</v>
      </c>
      <c r="J7" s="20"/>
      <c r="K7" s="20"/>
    </row>
    <row r="8" spans="1:11" x14ac:dyDescent="0.2">
      <c r="A8" s="285">
        <v>2</v>
      </c>
      <c r="B8" s="280" t="s">
        <v>2</v>
      </c>
      <c r="C8" s="281">
        <v>5199</v>
      </c>
      <c r="D8" s="282">
        <v>358</v>
      </c>
      <c r="E8" s="281">
        <v>7916</v>
      </c>
      <c r="F8" s="282">
        <v>506</v>
      </c>
      <c r="G8" s="281">
        <v>5794</v>
      </c>
      <c r="H8" s="283">
        <v>330</v>
      </c>
      <c r="J8" s="20"/>
      <c r="K8" s="20"/>
    </row>
    <row r="9" spans="1:11" x14ac:dyDescent="0.2">
      <c r="A9" s="285">
        <v>3</v>
      </c>
      <c r="B9" s="280" t="s">
        <v>3</v>
      </c>
      <c r="C9" s="281">
        <v>18224</v>
      </c>
      <c r="D9" s="282">
        <v>1011</v>
      </c>
      <c r="E9" s="281">
        <v>24971</v>
      </c>
      <c r="F9" s="282">
        <v>1449</v>
      </c>
      <c r="G9" s="281">
        <v>15484</v>
      </c>
      <c r="H9" s="283">
        <v>1007</v>
      </c>
      <c r="J9" s="20"/>
      <c r="K9" s="20"/>
    </row>
    <row r="10" spans="1:11" x14ac:dyDescent="0.2">
      <c r="A10" s="285">
        <v>4</v>
      </c>
      <c r="B10" s="280" t="s">
        <v>4</v>
      </c>
      <c r="C10" s="281">
        <v>11139</v>
      </c>
      <c r="D10" s="282">
        <v>312</v>
      </c>
      <c r="E10" s="281">
        <v>16424</v>
      </c>
      <c r="F10" s="282">
        <v>526</v>
      </c>
      <c r="G10" s="281">
        <v>11072</v>
      </c>
      <c r="H10" s="283">
        <v>391</v>
      </c>
      <c r="J10" s="20"/>
      <c r="K10" s="20"/>
    </row>
    <row r="11" spans="1:11" x14ac:dyDescent="0.2">
      <c r="A11" s="285">
        <v>5</v>
      </c>
      <c r="B11" s="280" t="s">
        <v>5</v>
      </c>
      <c r="C11" s="281">
        <v>18859</v>
      </c>
      <c r="D11" s="282">
        <v>881</v>
      </c>
      <c r="E11" s="281">
        <v>38968</v>
      </c>
      <c r="F11" s="282">
        <v>1267</v>
      </c>
      <c r="G11" s="281">
        <v>30395</v>
      </c>
      <c r="H11" s="283">
        <v>807</v>
      </c>
    </row>
    <row r="12" spans="1:11" x14ac:dyDescent="0.2">
      <c r="A12" s="285">
        <v>6</v>
      </c>
      <c r="B12" s="280" t="s">
        <v>6</v>
      </c>
      <c r="C12" s="281">
        <v>1765</v>
      </c>
      <c r="D12" s="282">
        <v>1936</v>
      </c>
      <c r="E12" s="281">
        <v>2023</v>
      </c>
      <c r="F12" s="282">
        <v>2177</v>
      </c>
      <c r="G12" s="281">
        <v>975</v>
      </c>
      <c r="H12" s="283">
        <v>708</v>
      </c>
    </row>
    <row r="13" spans="1:11" x14ac:dyDescent="0.2">
      <c r="A13" s="285">
        <v>7</v>
      </c>
      <c r="B13" s="280" t="s">
        <v>7</v>
      </c>
      <c r="C13" s="281">
        <v>315064</v>
      </c>
      <c r="D13" s="282">
        <v>18401</v>
      </c>
      <c r="E13" s="281">
        <v>350524</v>
      </c>
      <c r="F13" s="282">
        <v>24175</v>
      </c>
      <c r="G13" s="281">
        <v>120482</v>
      </c>
      <c r="H13" s="283">
        <v>13408</v>
      </c>
    </row>
    <row r="14" spans="1:11" x14ac:dyDescent="0.2">
      <c r="A14" s="285">
        <v>8</v>
      </c>
      <c r="B14" s="280" t="s">
        <v>8</v>
      </c>
      <c r="C14" s="281">
        <v>8494</v>
      </c>
      <c r="D14" s="282">
        <v>1734</v>
      </c>
      <c r="E14" s="281">
        <v>12328</v>
      </c>
      <c r="F14" s="282">
        <v>2824</v>
      </c>
      <c r="G14" s="281">
        <v>8200</v>
      </c>
      <c r="H14" s="283">
        <v>2001</v>
      </c>
    </row>
    <row r="15" spans="1:11" x14ac:dyDescent="0.2">
      <c r="A15" s="285">
        <v>9</v>
      </c>
      <c r="B15" s="280" t="s">
        <v>9</v>
      </c>
      <c r="C15" s="281">
        <v>381</v>
      </c>
      <c r="D15" s="282">
        <v>15</v>
      </c>
      <c r="E15" s="281">
        <v>601</v>
      </c>
      <c r="F15" s="282">
        <v>25</v>
      </c>
      <c r="G15" s="281">
        <v>434</v>
      </c>
      <c r="H15" s="283">
        <v>18</v>
      </c>
    </row>
    <row r="16" spans="1:11" x14ac:dyDescent="0.2">
      <c r="A16" s="285">
        <v>10</v>
      </c>
      <c r="B16" s="280" t="s">
        <v>10</v>
      </c>
      <c r="C16" s="281">
        <v>279</v>
      </c>
      <c r="D16" s="282">
        <v>172</v>
      </c>
      <c r="E16" s="281">
        <v>498</v>
      </c>
      <c r="F16" s="282">
        <v>228</v>
      </c>
      <c r="G16" s="281">
        <v>369</v>
      </c>
      <c r="H16" s="283">
        <v>129</v>
      </c>
    </row>
    <row r="17" spans="1:8" x14ac:dyDescent="0.2">
      <c r="A17" s="285">
        <v>11</v>
      </c>
      <c r="B17" s="280" t="s">
        <v>11</v>
      </c>
      <c r="C17" s="281">
        <v>27083</v>
      </c>
      <c r="D17" s="282">
        <v>1673</v>
      </c>
      <c r="E17" s="281">
        <v>43264</v>
      </c>
      <c r="F17" s="282">
        <v>2458</v>
      </c>
      <c r="G17" s="281">
        <v>32534</v>
      </c>
      <c r="H17" s="283">
        <v>1497</v>
      </c>
    </row>
    <row r="18" spans="1:8" x14ac:dyDescent="0.2">
      <c r="A18" s="285">
        <v>12</v>
      </c>
      <c r="B18" s="280" t="s">
        <v>12</v>
      </c>
      <c r="C18" s="281">
        <v>1093</v>
      </c>
      <c r="D18" s="282">
        <v>193</v>
      </c>
      <c r="E18" s="281">
        <v>1635</v>
      </c>
      <c r="F18" s="282">
        <v>253</v>
      </c>
      <c r="G18" s="281">
        <v>1250</v>
      </c>
      <c r="H18" s="283">
        <v>134</v>
      </c>
    </row>
    <row r="19" spans="1:8" x14ac:dyDescent="0.2">
      <c r="A19" s="285">
        <v>13</v>
      </c>
      <c r="B19" s="280" t="s">
        <v>13</v>
      </c>
      <c r="C19" s="281">
        <v>429</v>
      </c>
      <c r="D19" s="282">
        <v>38</v>
      </c>
      <c r="E19" s="281">
        <v>535</v>
      </c>
      <c r="F19" s="282">
        <v>58</v>
      </c>
      <c r="G19" s="281">
        <v>283</v>
      </c>
      <c r="H19" s="283">
        <v>40</v>
      </c>
    </row>
    <row r="20" spans="1:8" x14ac:dyDescent="0.2">
      <c r="A20" s="285">
        <v>14</v>
      </c>
      <c r="B20" s="280" t="s">
        <v>14</v>
      </c>
      <c r="C20" s="281">
        <v>1100</v>
      </c>
      <c r="D20" s="282">
        <v>120</v>
      </c>
      <c r="E20" s="281">
        <v>1495</v>
      </c>
      <c r="F20" s="282">
        <v>168</v>
      </c>
      <c r="G20" s="281">
        <v>937</v>
      </c>
      <c r="H20" s="283">
        <v>105</v>
      </c>
    </row>
    <row r="21" spans="1:8" x14ac:dyDescent="0.2">
      <c r="A21" s="285">
        <v>15</v>
      </c>
      <c r="B21" s="280" t="s">
        <v>15</v>
      </c>
      <c r="C21" s="281">
        <v>2193</v>
      </c>
      <c r="D21" s="282">
        <v>148</v>
      </c>
      <c r="E21" s="281">
        <v>3119</v>
      </c>
      <c r="F21" s="282">
        <v>238</v>
      </c>
      <c r="G21" s="281">
        <v>1918</v>
      </c>
      <c r="H21" s="283">
        <v>165</v>
      </c>
    </row>
    <row r="22" spans="1:8" x14ac:dyDescent="0.2">
      <c r="A22" s="285">
        <v>16</v>
      </c>
      <c r="B22" s="280" t="s">
        <v>16</v>
      </c>
      <c r="C22" s="281">
        <v>1575</v>
      </c>
      <c r="D22" s="282">
        <v>285</v>
      </c>
      <c r="E22" s="281">
        <v>2403</v>
      </c>
      <c r="F22" s="282">
        <v>416</v>
      </c>
      <c r="G22" s="281">
        <v>1620</v>
      </c>
      <c r="H22" s="283">
        <v>266</v>
      </c>
    </row>
    <row r="23" spans="1:8" x14ac:dyDescent="0.2">
      <c r="A23" s="285">
        <v>17</v>
      </c>
      <c r="B23" s="280" t="s">
        <v>17</v>
      </c>
      <c r="C23" s="281">
        <v>1241</v>
      </c>
      <c r="D23" s="282">
        <v>229</v>
      </c>
      <c r="E23" s="281">
        <v>1812</v>
      </c>
      <c r="F23" s="282">
        <v>354</v>
      </c>
      <c r="G23" s="281">
        <v>1170</v>
      </c>
      <c r="H23" s="283">
        <v>234</v>
      </c>
    </row>
    <row r="24" spans="1:8" x14ac:dyDescent="0.2">
      <c r="A24" s="285">
        <v>18</v>
      </c>
      <c r="B24" s="280" t="s">
        <v>470</v>
      </c>
      <c r="C24" s="281">
        <v>190</v>
      </c>
      <c r="D24" s="282">
        <v>597</v>
      </c>
      <c r="E24" s="281">
        <v>8439</v>
      </c>
      <c r="F24" s="282">
        <v>771</v>
      </c>
      <c r="G24" s="281">
        <v>8439</v>
      </c>
      <c r="H24" s="283">
        <v>385</v>
      </c>
    </row>
    <row r="25" spans="1:8" x14ac:dyDescent="0.2">
      <c r="A25" s="285">
        <v>19</v>
      </c>
      <c r="B25" s="280" t="s">
        <v>19</v>
      </c>
      <c r="C25" s="281">
        <v>378229</v>
      </c>
      <c r="D25" s="282">
        <v>11619</v>
      </c>
      <c r="E25" s="281">
        <v>564181</v>
      </c>
      <c r="F25" s="282">
        <v>17450</v>
      </c>
      <c r="G25" s="281">
        <v>331356</v>
      </c>
      <c r="H25" s="283">
        <v>10295</v>
      </c>
    </row>
    <row r="26" spans="1:8" x14ac:dyDescent="0.2">
      <c r="A26" s="285">
        <v>20</v>
      </c>
      <c r="B26" s="280" t="s">
        <v>20</v>
      </c>
      <c r="C26" s="281">
        <v>28779</v>
      </c>
      <c r="D26" s="282">
        <v>120</v>
      </c>
      <c r="E26" s="281">
        <v>42317</v>
      </c>
      <c r="F26" s="282">
        <v>177</v>
      </c>
      <c r="G26" s="281">
        <v>24025</v>
      </c>
      <c r="H26" s="283">
        <v>96</v>
      </c>
    </row>
    <row r="27" spans="1:8" x14ac:dyDescent="0.2">
      <c r="A27" s="285">
        <v>21</v>
      </c>
      <c r="B27" s="280" t="s">
        <v>21</v>
      </c>
      <c r="C27" s="281">
        <v>994047</v>
      </c>
      <c r="D27" s="282">
        <v>34515</v>
      </c>
      <c r="E27" s="281">
        <v>1094478</v>
      </c>
      <c r="F27" s="282">
        <v>47263</v>
      </c>
      <c r="G27" s="281">
        <v>363126</v>
      </c>
      <c r="H27" s="283">
        <v>27415</v>
      </c>
    </row>
    <row r="28" spans="1:8" x14ac:dyDescent="0.2">
      <c r="A28" s="285">
        <v>22</v>
      </c>
      <c r="B28" s="280" t="s">
        <v>22</v>
      </c>
      <c r="C28" s="281">
        <v>1408</v>
      </c>
      <c r="D28" s="282">
        <v>317</v>
      </c>
      <c r="E28" s="281">
        <v>1935</v>
      </c>
      <c r="F28" s="282">
        <v>426</v>
      </c>
      <c r="G28" s="281">
        <v>1296</v>
      </c>
      <c r="H28" s="283">
        <v>212</v>
      </c>
    </row>
    <row r="29" spans="1:8" x14ac:dyDescent="0.2">
      <c r="A29" s="285">
        <v>23</v>
      </c>
      <c r="B29" s="280" t="s">
        <v>23</v>
      </c>
      <c r="C29" s="281">
        <v>86081</v>
      </c>
      <c r="D29" s="282">
        <v>7870</v>
      </c>
      <c r="E29" s="281">
        <v>123961</v>
      </c>
      <c r="F29" s="282">
        <v>12687</v>
      </c>
      <c r="G29" s="281">
        <v>79320</v>
      </c>
      <c r="H29" s="283">
        <v>9437</v>
      </c>
    </row>
    <row r="30" spans="1:8" x14ac:dyDescent="0.2">
      <c r="A30" s="285">
        <v>24</v>
      </c>
      <c r="B30" s="280" t="s">
        <v>471</v>
      </c>
      <c r="C30" s="281">
        <v>26739</v>
      </c>
      <c r="D30" s="282">
        <v>508</v>
      </c>
      <c r="E30" s="281">
        <v>36193</v>
      </c>
      <c r="F30" s="282">
        <v>740</v>
      </c>
      <c r="G30" s="281">
        <v>21565</v>
      </c>
      <c r="H30" s="283">
        <v>448</v>
      </c>
    </row>
    <row r="31" spans="1:8" x14ac:dyDescent="0.2">
      <c r="A31" s="285">
        <v>25</v>
      </c>
      <c r="B31" s="280" t="s">
        <v>25</v>
      </c>
      <c r="C31" s="281">
        <v>3575</v>
      </c>
      <c r="D31" s="282">
        <v>391</v>
      </c>
      <c r="E31" s="281">
        <v>4797</v>
      </c>
      <c r="F31" s="282">
        <v>624</v>
      </c>
      <c r="G31" s="281">
        <v>2977</v>
      </c>
      <c r="H31" s="283">
        <v>418</v>
      </c>
    </row>
    <row r="32" spans="1:8" x14ac:dyDescent="0.2">
      <c r="A32" s="285"/>
      <c r="B32" s="269" t="s">
        <v>57</v>
      </c>
      <c r="C32" s="270">
        <f>SUM(C7:C31)</f>
        <v>1938014</v>
      </c>
      <c r="D32" s="271">
        <f>SUM(D7:D31)</f>
        <v>83835</v>
      </c>
      <c r="E32" s="270">
        <f>SUM(E7:E31)</f>
        <v>2390576</v>
      </c>
      <c r="F32" s="271">
        <f t="shared" ref="F32:H32" si="0">SUM(F7:F31)</f>
        <v>117810</v>
      </c>
      <c r="G32" s="270">
        <f t="shared" si="0"/>
        <v>1067958</v>
      </c>
      <c r="H32" s="275">
        <f t="shared" si="0"/>
        <v>70255</v>
      </c>
    </row>
    <row r="33" spans="1:8" ht="12.75" customHeight="1" x14ac:dyDescent="0.2">
      <c r="A33" s="285">
        <v>26</v>
      </c>
      <c r="B33" s="280" t="s">
        <v>150</v>
      </c>
      <c r="C33" s="281"/>
      <c r="D33" s="282"/>
      <c r="E33" s="281">
        <v>9247</v>
      </c>
      <c r="F33" s="282">
        <v>461</v>
      </c>
      <c r="G33" s="281">
        <v>9247</v>
      </c>
      <c r="H33" s="283">
        <v>461</v>
      </c>
    </row>
    <row r="34" spans="1:8" x14ac:dyDescent="0.2">
      <c r="A34" s="285">
        <v>27</v>
      </c>
      <c r="B34" s="280" t="s">
        <v>27</v>
      </c>
      <c r="C34" s="281"/>
      <c r="D34" s="282"/>
      <c r="E34" s="281">
        <v>4097</v>
      </c>
      <c r="F34" s="282">
        <v>71</v>
      </c>
      <c r="G34" s="281">
        <v>4097</v>
      </c>
      <c r="H34" s="283">
        <v>71</v>
      </c>
    </row>
    <row r="35" spans="1:8" x14ac:dyDescent="0.2">
      <c r="A35" s="285">
        <v>28</v>
      </c>
      <c r="B35" s="280" t="s">
        <v>28</v>
      </c>
      <c r="C35" s="281"/>
      <c r="D35" s="282"/>
      <c r="E35" s="281">
        <v>1210</v>
      </c>
      <c r="F35" s="282">
        <v>465</v>
      </c>
      <c r="G35" s="281">
        <v>1210</v>
      </c>
      <c r="H35" s="283">
        <v>465</v>
      </c>
    </row>
    <row r="36" spans="1:8" x14ac:dyDescent="0.2">
      <c r="A36" s="285">
        <v>29</v>
      </c>
      <c r="B36" s="280" t="s">
        <v>29</v>
      </c>
      <c r="C36" s="281"/>
      <c r="D36" s="282"/>
      <c r="E36" s="281">
        <v>73334</v>
      </c>
      <c r="F36" s="282">
        <v>293</v>
      </c>
      <c r="G36" s="281">
        <v>73334</v>
      </c>
      <c r="H36" s="283">
        <v>293</v>
      </c>
    </row>
    <row r="37" spans="1:8" x14ac:dyDescent="0.2">
      <c r="A37" s="285">
        <v>30</v>
      </c>
      <c r="B37" s="280" t="s">
        <v>30</v>
      </c>
      <c r="C37" s="281"/>
      <c r="D37" s="282"/>
      <c r="E37" s="281">
        <v>2651</v>
      </c>
      <c r="F37" s="282">
        <v>258</v>
      </c>
      <c r="G37" s="281">
        <v>2651</v>
      </c>
      <c r="H37" s="283">
        <v>258</v>
      </c>
    </row>
    <row r="38" spans="1:8" x14ac:dyDescent="0.2">
      <c r="A38" s="285">
        <v>31</v>
      </c>
      <c r="B38" s="280" t="s">
        <v>31</v>
      </c>
      <c r="C38" s="281"/>
      <c r="D38" s="282"/>
      <c r="E38" s="281">
        <v>4964</v>
      </c>
      <c r="F38" s="282">
        <v>376</v>
      </c>
      <c r="G38" s="281">
        <v>4964</v>
      </c>
      <c r="H38" s="283">
        <v>376</v>
      </c>
    </row>
    <row r="39" spans="1:8" x14ac:dyDescent="0.2">
      <c r="A39" s="285">
        <v>32</v>
      </c>
      <c r="B39" s="280" t="s">
        <v>32</v>
      </c>
      <c r="C39" s="281"/>
      <c r="D39" s="282"/>
      <c r="E39" s="281">
        <v>652</v>
      </c>
      <c r="F39" s="282">
        <v>77</v>
      </c>
      <c r="G39" s="281">
        <v>652</v>
      </c>
      <c r="H39" s="283">
        <v>77</v>
      </c>
    </row>
    <row r="40" spans="1:8" x14ac:dyDescent="0.2">
      <c r="A40" s="285">
        <v>33</v>
      </c>
      <c r="B40" s="280" t="s">
        <v>33</v>
      </c>
      <c r="C40" s="281"/>
      <c r="D40" s="282"/>
      <c r="E40" s="281">
        <v>731</v>
      </c>
      <c r="F40" s="282">
        <v>39</v>
      </c>
      <c r="G40" s="281">
        <v>731</v>
      </c>
      <c r="H40" s="283">
        <v>39</v>
      </c>
    </row>
    <row r="41" spans="1:8" x14ac:dyDescent="0.2">
      <c r="A41" s="285">
        <v>34</v>
      </c>
      <c r="B41" s="280" t="s">
        <v>34</v>
      </c>
      <c r="C41" s="281"/>
      <c r="D41" s="282"/>
      <c r="E41" s="281">
        <v>111137</v>
      </c>
      <c r="F41" s="282">
        <v>14294</v>
      </c>
      <c r="G41" s="281">
        <v>111137</v>
      </c>
      <c r="H41" s="283">
        <v>14294</v>
      </c>
    </row>
    <row r="42" spans="1:8" ht="14.25" customHeight="1" x14ac:dyDescent="0.2">
      <c r="A42" s="285">
        <v>35</v>
      </c>
      <c r="B42" s="280" t="s">
        <v>35</v>
      </c>
      <c r="C42" s="281"/>
      <c r="D42" s="282"/>
      <c r="E42" s="281">
        <v>2040</v>
      </c>
      <c r="F42" s="282">
        <v>132</v>
      </c>
      <c r="G42" s="281">
        <v>2040</v>
      </c>
      <c r="H42" s="283">
        <v>132</v>
      </c>
    </row>
    <row r="43" spans="1:8" x14ac:dyDescent="0.2">
      <c r="A43" s="285">
        <v>36</v>
      </c>
      <c r="B43" s="280" t="s">
        <v>36</v>
      </c>
      <c r="C43" s="281"/>
      <c r="D43" s="282"/>
      <c r="E43" s="281">
        <v>9753</v>
      </c>
      <c r="F43" s="282">
        <v>34</v>
      </c>
      <c r="G43" s="281">
        <v>9753</v>
      </c>
      <c r="H43" s="283">
        <v>34</v>
      </c>
    </row>
    <row r="44" spans="1:8" x14ac:dyDescent="0.2">
      <c r="A44" s="285">
        <v>37</v>
      </c>
      <c r="B44" s="280" t="s">
        <v>37</v>
      </c>
      <c r="C44" s="281"/>
      <c r="D44" s="282"/>
      <c r="E44" s="281">
        <v>4236</v>
      </c>
      <c r="F44" s="282">
        <v>264</v>
      </c>
      <c r="G44" s="281">
        <v>4236</v>
      </c>
      <c r="H44" s="283">
        <v>264</v>
      </c>
    </row>
    <row r="45" spans="1:8" x14ac:dyDescent="0.2">
      <c r="A45" s="285">
        <v>38</v>
      </c>
      <c r="B45" s="280" t="s">
        <v>38</v>
      </c>
      <c r="C45" s="281"/>
      <c r="D45" s="282"/>
      <c r="E45" s="281">
        <v>25218</v>
      </c>
      <c r="F45" s="282">
        <v>606</v>
      </c>
      <c r="G45" s="281">
        <v>25218</v>
      </c>
      <c r="H45" s="283">
        <v>606</v>
      </c>
    </row>
    <row r="46" spans="1:8" x14ac:dyDescent="0.2">
      <c r="A46" s="285">
        <v>39</v>
      </c>
      <c r="B46" s="280" t="s">
        <v>39</v>
      </c>
      <c r="C46" s="281"/>
      <c r="D46" s="282"/>
      <c r="E46" s="281">
        <v>20002</v>
      </c>
      <c r="F46" s="282">
        <v>2096</v>
      </c>
      <c r="G46" s="281">
        <v>20002</v>
      </c>
      <c r="H46" s="283">
        <v>2096</v>
      </c>
    </row>
    <row r="47" spans="1:8" x14ac:dyDescent="0.2">
      <c r="A47" s="285">
        <v>40</v>
      </c>
      <c r="B47" s="280" t="s">
        <v>40</v>
      </c>
      <c r="C47" s="281"/>
      <c r="D47" s="282"/>
      <c r="E47" s="281">
        <v>1133</v>
      </c>
      <c r="F47" s="282">
        <v>65</v>
      </c>
      <c r="G47" s="281">
        <v>1133</v>
      </c>
      <c r="H47" s="283">
        <v>65</v>
      </c>
    </row>
    <row r="48" spans="1:8" x14ac:dyDescent="0.2">
      <c r="A48" s="285"/>
      <c r="B48" s="269" t="s">
        <v>59</v>
      </c>
      <c r="C48" s="270"/>
      <c r="D48" s="271"/>
      <c r="E48" s="270">
        <f>SUM(E33:E47)</f>
        <v>270405</v>
      </c>
      <c r="F48" s="271">
        <f>SUM(F33:F47)</f>
        <v>19531</v>
      </c>
      <c r="G48" s="270">
        <f>SUM(G33:G47)</f>
        <v>270405</v>
      </c>
      <c r="H48" s="275">
        <f>SUM(H33:H47)</f>
        <v>19531</v>
      </c>
    </row>
    <row r="49" spans="1:8" x14ac:dyDescent="0.2">
      <c r="A49" s="285"/>
      <c r="B49" s="269" t="s">
        <v>65</v>
      </c>
      <c r="C49" s="270"/>
      <c r="D49" s="271"/>
      <c r="E49" s="270">
        <f>+E48+E32</f>
        <v>2660981</v>
      </c>
      <c r="F49" s="271">
        <f>+F48+F32</f>
        <v>137341</v>
      </c>
      <c r="G49" s="270">
        <f>+G48+G32</f>
        <v>1338363</v>
      </c>
      <c r="H49" s="275">
        <f>+H48+H32</f>
        <v>89786</v>
      </c>
    </row>
    <row r="50" spans="1:8" x14ac:dyDescent="0.2">
      <c r="A50" s="284"/>
      <c r="B50" s="276" t="s">
        <v>60</v>
      </c>
      <c r="C50" s="277">
        <f t="shared" ref="C50:H50" si="1">C48+C32</f>
        <v>1938014</v>
      </c>
      <c r="D50" s="278">
        <f t="shared" si="1"/>
        <v>83835</v>
      </c>
      <c r="E50" s="277">
        <f t="shared" si="1"/>
        <v>2660981</v>
      </c>
      <c r="F50" s="278">
        <f t="shared" si="1"/>
        <v>137341</v>
      </c>
      <c r="G50" s="277">
        <f>G48+G32</f>
        <v>1338363</v>
      </c>
      <c r="H50" s="279">
        <f t="shared" si="1"/>
        <v>89786</v>
      </c>
    </row>
    <row r="52" spans="1:8" x14ac:dyDescent="0.2">
      <c r="B52" s="73"/>
    </row>
    <row r="53" spans="1:8" x14ac:dyDescent="0.2">
      <c r="D53" s="76"/>
      <c r="E53" s="76"/>
      <c r="F53" s="76"/>
      <c r="G53" s="76"/>
      <c r="H53" s="76"/>
    </row>
  </sheetData>
  <mergeCells count="8">
    <mergeCell ref="A4:A6"/>
    <mergeCell ref="C4:D4"/>
    <mergeCell ref="E4:F4"/>
    <mergeCell ref="A2:H2"/>
    <mergeCell ref="G4:H4"/>
    <mergeCell ref="B4:B6"/>
    <mergeCell ref="G5:G6"/>
    <mergeCell ref="H5:H6"/>
  </mergeCells>
  <phoneticPr fontId="2" type="noConversion"/>
  <pageMargins left="0.74803149606299213" right="0.74803149606299213" top="0.98425196850393704" bottom="0.98425196850393704" header="0" footer="0"/>
  <pageSetup scale="47" orientation="portrait" r:id="rId1"/>
  <headerFooter alignWithMargins="0"/>
  <ignoredErrors>
    <ignoredError sqref="C32:F32"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2:K69"/>
  <sheetViews>
    <sheetView showGridLines="0" zoomScaleNormal="100" workbookViewId="0">
      <pane ySplit="6" topLeftCell="A7" activePane="bottomLeft" state="frozen"/>
      <selection pane="bottomLeft"/>
    </sheetView>
  </sheetViews>
  <sheetFormatPr baseColWidth="10" defaultColWidth="11.42578125" defaultRowHeight="12.75" x14ac:dyDescent="0.2"/>
  <cols>
    <col min="1" max="1" width="4.7109375" style="76" customWidth="1"/>
    <col min="2" max="2" width="90.7109375" style="76" customWidth="1"/>
    <col min="3" max="8" width="15.85546875" style="76" customWidth="1"/>
    <col min="9" max="16384" width="11.42578125" style="76"/>
  </cols>
  <sheetData>
    <row r="2" spans="1:11" ht="15" x14ac:dyDescent="0.2">
      <c r="A2" s="367" t="s">
        <v>423</v>
      </c>
      <c r="B2" s="367"/>
      <c r="C2" s="367"/>
      <c r="D2" s="367"/>
      <c r="E2" s="367"/>
      <c r="F2" s="367"/>
      <c r="G2" s="367"/>
      <c r="H2" s="367"/>
    </row>
    <row r="3" spans="1:11" ht="15" x14ac:dyDescent="0.2">
      <c r="A3" s="290"/>
      <c r="B3" s="290"/>
      <c r="C3" s="290"/>
      <c r="D3" s="290"/>
      <c r="E3" s="290"/>
      <c r="F3" s="290"/>
      <c r="G3" s="290"/>
      <c r="H3" s="290"/>
    </row>
    <row r="4" spans="1:11" ht="30" customHeight="1" x14ac:dyDescent="0.2">
      <c r="A4" s="369" t="s">
        <v>233</v>
      </c>
      <c r="B4" s="375" t="s">
        <v>0</v>
      </c>
      <c r="C4" s="372" t="s">
        <v>147</v>
      </c>
      <c r="D4" s="372"/>
      <c r="E4" s="372" t="s">
        <v>148</v>
      </c>
      <c r="F4" s="372"/>
      <c r="G4" s="373" t="s">
        <v>275</v>
      </c>
      <c r="H4" s="374"/>
    </row>
    <row r="5" spans="1:11" ht="15" customHeight="1" x14ac:dyDescent="0.2">
      <c r="A5" s="370"/>
      <c r="B5" s="376"/>
      <c r="C5" s="272" t="s">
        <v>54</v>
      </c>
      <c r="D5" s="273" t="s">
        <v>55</v>
      </c>
      <c r="E5" s="272" t="s">
        <v>54</v>
      </c>
      <c r="F5" s="273" t="s">
        <v>55</v>
      </c>
      <c r="G5" s="378" t="s">
        <v>54</v>
      </c>
      <c r="H5" s="380" t="s">
        <v>55</v>
      </c>
    </row>
    <row r="6" spans="1:11" ht="15" customHeight="1" x14ac:dyDescent="0.2">
      <c r="A6" s="371"/>
      <c r="B6" s="377"/>
      <c r="C6" s="286" t="s">
        <v>62</v>
      </c>
      <c r="D6" s="287">
        <v>39264</v>
      </c>
      <c r="E6" s="286">
        <v>39446</v>
      </c>
      <c r="F6" s="287">
        <v>39446</v>
      </c>
      <c r="G6" s="379"/>
      <c r="H6" s="381"/>
    </row>
    <row r="7" spans="1:11" x14ac:dyDescent="0.2">
      <c r="A7" s="285">
        <v>1</v>
      </c>
      <c r="B7" s="280" t="s">
        <v>1</v>
      </c>
      <c r="C7" s="281">
        <v>7051</v>
      </c>
      <c r="D7" s="282">
        <v>697</v>
      </c>
      <c r="E7" s="281">
        <v>9309</v>
      </c>
      <c r="F7" s="282">
        <v>813</v>
      </c>
      <c r="G7" s="281">
        <v>3550</v>
      </c>
      <c r="H7" s="283">
        <v>263</v>
      </c>
      <c r="J7" s="74"/>
      <c r="K7" s="74"/>
    </row>
    <row r="8" spans="1:11" x14ac:dyDescent="0.2">
      <c r="A8" s="285">
        <v>2</v>
      </c>
      <c r="B8" s="280" t="s">
        <v>2</v>
      </c>
      <c r="C8" s="281">
        <v>10529</v>
      </c>
      <c r="D8" s="282">
        <v>696</v>
      </c>
      <c r="E8" s="281">
        <v>17112</v>
      </c>
      <c r="F8" s="282">
        <v>843</v>
      </c>
      <c r="G8" s="281">
        <v>9196</v>
      </c>
      <c r="H8" s="283">
        <v>337</v>
      </c>
      <c r="J8" s="74"/>
      <c r="K8" s="74"/>
    </row>
    <row r="9" spans="1:11" x14ac:dyDescent="0.2">
      <c r="A9" s="285">
        <v>3</v>
      </c>
      <c r="B9" s="280" t="s">
        <v>3</v>
      </c>
      <c r="C9" s="281">
        <v>30441</v>
      </c>
      <c r="D9" s="282">
        <v>1949</v>
      </c>
      <c r="E9" s="281">
        <v>39853</v>
      </c>
      <c r="F9" s="282">
        <v>2461</v>
      </c>
      <c r="G9" s="281">
        <v>14882</v>
      </c>
      <c r="H9" s="283">
        <v>1012</v>
      </c>
      <c r="J9" s="74"/>
      <c r="K9" s="74"/>
    </row>
    <row r="10" spans="1:11" x14ac:dyDescent="0.2">
      <c r="A10" s="285">
        <v>4</v>
      </c>
      <c r="B10" s="280" t="s">
        <v>4</v>
      </c>
      <c r="C10" s="281">
        <v>21575</v>
      </c>
      <c r="D10" s="282">
        <v>787</v>
      </c>
      <c r="E10" s="281">
        <v>29807</v>
      </c>
      <c r="F10" s="282">
        <v>1034</v>
      </c>
      <c r="G10" s="281">
        <v>13383</v>
      </c>
      <c r="H10" s="283">
        <v>508</v>
      </c>
      <c r="J10" s="74"/>
      <c r="K10" s="74"/>
    </row>
    <row r="11" spans="1:11" x14ac:dyDescent="0.2">
      <c r="A11" s="285">
        <v>5</v>
      </c>
      <c r="B11" s="280" t="s">
        <v>5</v>
      </c>
      <c r="C11" s="281">
        <v>57188</v>
      </c>
      <c r="D11" s="282">
        <v>1617</v>
      </c>
      <c r="E11" s="281">
        <v>95153</v>
      </c>
      <c r="F11" s="282">
        <v>1943</v>
      </c>
      <c r="G11" s="281">
        <v>56185</v>
      </c>
      <c r="H11" s="283">
        <v>676</v>
      </c>
      <c r="J11" s="74"/>
      <c r="K11" s="74"/>
    </row>
    <row r="12" spans="1:11" x14ac:dyDescent="0.2">
      <c r="A12" s="285">
        <v>6</v>
      </c>
      <c r="B12" s="280" t="s">
        <v>6</v>
      </c>
      <c r="C12" s="281">
        <v>2368</v>
      </c>
      <c r="D12" s="282">
        <v>2427</v>
      </c>
      <c r="E12" s="281">
        <v>2812</v>
      </c>
      <c r="F12" s="282">
        <v>2838</v>
      </c>
      <c r="G12" s="281">
        <v>789</v>
      </c>
      <c r="H12" s="283">
        <v>661</v>
      </c>
    </row>
    <row r="13" spans="1:11" x14ac:dyDescent="0.2">
      <c r="A13" s="285">
        <v>7</v>
      </c>
      <c r="B13" s="280" t="s">
        <v>7</v>
      </c>
      <c r="C13" s="281">
        <v>396181</v>
      </c>
      <c r="D13" s="282">
        <v>28301</v>
      </c>
      <c r="E13" s="281">
        <v>443628</v>
      </c>
      <c r="F13" s="282">
        <v>32253</v>
      </c>
      <c r="G13" s="281">
        <v>93104</v>
      </c>
      <c r="H13" s="283">
        <v>8078</v>
      </c>
    </row>
    <row r="14" spans="1:11" x14ac:dyDescent="0.2">
      <c r="A14" s="285">
        <v>8</v>
      </c>
      <c r="B14" s="280" t="s">
        <v>8</v>
      </c>
      <c r="C14" s="281">
        <v>15918</v>
      </c>
      <c r="D14" s="282">
        <v>3827</v>
      </c>
      <c r="E14" s="281">
        <v>23064</v>
      </c>
      <c r="F14" s="282">
        <v>4823</v>
      </c>
      <c r="G14" s="281">
        <v>10736</v>
      </c>
      <c r="H14" s="283">
        <v>1999</v>
      </c>
    </row>
    <row r="15" spans="1:11" x14ac:dyDescent="0.2">
      <c r="A15" s="285">
        <v>9</v>
      </c>
      <c r="B15" s="280" t="s">
        <v>9</v>
      </c>
      <c r="C15" s="281">
        <v>791</v>
      </c>
      <c r="D15" s="282">
        <v>42</v>
      </c>
      <c r="E15" s="281">
        <v>1288</v>
      </c>
      <c r="F15" s="282">
        <v>61</v>
      </c>
      <c r="G15" s="281">
        <v>687</v>
      </c>
      <c r="H15" s="283">
        <v>36</v>
      </c>
    </row>
    <row r="16" spans="1:11" x14ac:dyDescent="0.2">
      <c r="A16" s="285">
        <v>10</v>
      </c>
      <c r="B16" s="280" t="s">
        <v>10</v>
      </c>
      <c r="C16" s="281">
        <v>627</v>
      </c>
      <c r="D16" s="282">
        <v>303</v>
      </c>
      <c r="E16" s="281">
        <v>911</v>
      </c>
      <c r="F16" s="282">
        <v>357</v>
      </c>
      <c r="G16" s="281">
        <v>413</v>
      </c>
      <c r="H16" s="283">
        <v>129</v>
      </c>
    </row>
    <row r="17" spans="1:8" x14ac:dyDescent="0.2">
      <c r="A17" s="285">
        <v>11</v>
      </c>
      <c r="B17" s="280" t="s">
        <v>11</v>
      </c>
      <c r="C17" s="281">
        <v>58162</v>
      </c>
      <c r="D17" s="282">
        <v>3194</v>
      </c>
      <c r="E17" s="281">
        <v>87911</v>
      </c>
      <c r="F17" s="282">
        <v>4112</v>
      </c>
      <c r="G17" s="281">
        <v>44647</v>
      </c>
      <c r="H17" s="283">
        <v>1654</v>
      </c>
    </row>
    <row r="18" spans="1:8" x14ac:dyDescent="0.2">
      <c r="A18" s="285">
        <v>12</v>
      </c>
      <c r="B18" s="280" t="s">
        <v>12</v>
      </c>
      <c r="C18" s="281">
        <v>2081</v>
      </c>
      <c r="D18" s="282">
        <v>321</v>
      </c>
      <c r="E18" s="281">
        <v>3245</v>
      </c>
      <c r="F18" s="282">
        <v>371</v>
      </c>
      <c r="G18" s="281">
        <v>1610</v>
      </c>
      <c r="H18" s="283">
        <v>118</v>
      </c>
    </row>
    <row r="19" spans="1:8" x14ac:dyDescent="0.2">
      <c r="A19" s="285">
        <v>13</v>
      </c>
      <c r="B19" s="280" t="s">
        <v>13</v>
      </c>
      <c r="C19" s="281">
        <v>680</v>
      </c>
      <c r="D19" s="282">
        <v>72</v>
      </c>
      <c r="E19" s="281">
        <v>895</v>
      </c>
      <c r="F19" s="282">
        <v>79</v>
      </c>
      <c r="G19" s="281">
        <v>360</v>
      </c>
      <c r="H19" s="283">
        <v>21</v>
      </c>
    </row>
    <row r="20" spans="1:8" x14ac:dyDescent="0.2">
      <c r="A20" s="285">
        <v>14</v>
      </c>
      <c r="B20" s="280" t="s">
        <v>14</v>
      </c>
      <c r="C20" s="281">
        <v>1921</v>
      </c>
      <c r="D20" s="282">
        <v>238</v>
      </c>
      <c r="E20" s="281">
        <v>2464</v>
      </c>
      <c r="F20" s="282">
        <v>279</v>
      </c>
      <c r="G20" s="281">
        <v>969</v>
      </c>
      <c r="H20" s="283">
        <v>111</v>
      </c>
    </row>
    <row r="21" spans="1:8" x14ac:dyDescent="0.2">
      <c r="A21" s="285">
        <v>15</v>
      </c>
      <c r="B21" s="280" t="s">
        <v>15</v>
      </c>
      <c r="C21" s="281">
        <v>4031</v>
      </c>
      <c r="D21" s="282">
        <v>359</v>
      </c>
      <c r="E21" s="281">
        <v>5596</v>
      </c>
      <c r="F21" s="282">
        <v>490</v>
      </c>
      <c r="G21" s="281">
        <v>2477</v>
      </c>
      <c r="H21" s="283">
        <v>252</v>
      </c>
    </row>
    <row r="22" spans="1:8" x14ac:dyDescent="0.2">
      <c r="A22" s="285">
        <v>16</v>
      </c>
      <c r="B22" s="280" t="s">
        <v>16</v>
      </c>
      <c r="C22" s="281">
        <v>3028</v>
      </c>
      <c r="D22" s="282">
        <v>515</v>
      </c>
      <c r="E22" s="281">
        <v>3930</v>
      </c>
      <c r="F22" s="282">
        <v>610</v>
      </c>
      <c r="G22" s="281">
        <v>1527</v>
      </c>
      <c r="H22" s="283">
        <v>194</v>
      </c>
    </row>
    <row r="23" spans="1:8" x14ac:dyDescent="0.2">
      <c r="A23" s="285">
        <v>17</v>
      </c>
      <c r="B23" s="280" t="s">
        <v>17</v>
      </c>
      <c r="C23" s="281">
        <v>2300</v>
      </c>
      <c r="D23" s="282">
        <v>457</v>
      </c>
      <c r="E23" s="281">
        <v>3099</v>
      </c>
      <c r="F23" s="282">
        <v>567</v>
      </c>
      <c r="G23" s="281">
        <v>1287</v>
      </c>
      <c r="H23" s="283">
        <v>213</v>
      </c>
    </row>
    <row r="24" spans="1:8" x14ac:dyDescent="0.2">
      <c r="A24" s="285">
        <v>18</v>
      </c>
      <c r="B24" s="280" t="s">
        <v>470</v>
      </c>
      <c r="C24" s="281">
        <v>327</v>
      </c>
      <c r="D24" s="282">
        <v>913</v>
      </c>
      <c r="E24" s="281">
        <v>8929</v>
      </c>
      <c r="F24" s="282">
        <v>1094</v>
      </c>
      <c r="G24" s="281">
        <v>490</v>
      </c>
      <c r="H24" s="283">
        <v>323</v>
      </c>
    </row>
    <row r="25" spans="1:8" x14ac:dyDescent="0.2">
      <c r="A25" s="285">
        <v>19</v>
      </c>
      <c r="B25" s="280" t="s">
        <v>19</v>
      </c>
      <c r="C25" s="281">
        <v>660223</v>
      </c>
      <c r="D25" s="282">
        <v>21624</v>
      </c>
      <c r="E25" s="281">
        <v>870634</v>
      </c>
      <c r="F25" s="282">
        <v>26956</v>
      </c>
      <c r="G25" s="281">
        <v>306453</v>
      </c>
      <c r="H25" s="283">
        <v>9506</v>
      </c>
    </row>
    <row r="26" spans="1:8" x14ac:dyDescent="0.2">
      <c r="A26" s="285">
        <v>20</v>
      </c>
      <c r="B26" s="280" t="s">
        <v>20</v>
      </c>
      <c r="C26" s="281">
        <v>49769</v>
      </c>
      <c r="D26" s="282">
        <v>220</v>
      </c>
      <c r="E26" s="281">
        <v>65554</v>
      </c>
      <c r="F26" s="282">
        <v>270</v>
      </c>
      <c r="G26" s="281">
        <v>23237</v>
      </c>
      <c r="H26" s="283">
        <v>93</v>
      </c>
    </row>
    <row r="27" spans="1:8" x14ac:dyDescent="0.2">
      <c r="A27" s="285">
        <v>21</v>
      </c>
      <c r="B27" s="280" t="s">
        <v>21</v>
      </c>
      <c r="C27" s="281">
        <v>1211159</v>
      </c>
      <c r="D27" s="282">
        <v>56685</v>
      </c>
      <c r="E27" s="281">
        <v>1352612</v>
      </c>
      <c r="F27" s="282">
        <v>66367</v>
      </c>
      <c r="G27" s="281">
        <v>258134</v>
      </c>
      <c r="H27" s="283">
        <v>19104</v>
      </c>
    </row>
    <row r="28" spans="1:8" x14ac:dyDescent="0.2">
      <c r="A28" s="285">
        <v>22</v>
      </c>
      <c r="B28" s="280" t="s">
        <v>22</v>
      </c>
      <c r="C28" s="281">
        <v>2319</v>
      </c>
      <c r="D28" s="282">
        <v>530</v>
      </c>
      <c r="E28" s="281">
        <v>2795</v>
      </c>
      <c r="F28" s="282">
        <v>640</v>
      </c>
      <c r="G28" s="281">
        <v>860</v>
      </c>
      <c r="H28" s="283">
        <v>214</v>
      </c>
    </row>
    <row r="29" spans="1:8" x14ac:dyDescent="0.2">
      <c r="A29" s="285">
        <v>23</v>
      </c>
      <c r="B29" s="280" t="s">
        <v>23</v>
      </c>
      <c r="C29" s="281">
        <v>145538</v>
      </c>
      <c r="D29" s="282">
        <v>18389</v>
      </c>
      <c r="E29" s="281">
        <v>185485</v>
      </c>
      <c r="F29" s="282">
        <v>24301</v>
      </c>
      <c r="G29" s="281">
        <v>61524</v>
      </c>
      <c r="H29" s="283">
        <v>11614</v>
      </c>
    </row>
    <row r="30" spans="1:8" x14ac:dyDescent="0.2">
      <c r="A30" s="285">
        <v>24</v>
      </c>
      <c r="B30" s="280" t="s">
        <v>471</v>
      </c>
      <c r="C30" s="281">
        <v>44634</v>
      </c>
      <c r="D30" s="282">
        <v>1382</v>
      </c>
      <c r="E30" s="281">
        <v>54618</v>
      </c>
      <c r="F30" s="282">
        <v>1346</v>
      </c>
      <c r="G30" s="281">
        <v>18425</v>
      </c>
      <c r="H30" s="283">
        <v>606</v>
      </c>
    </row>
    <row r="31" spans="1:8" x14ac:dyDescent="0.2">
      <c r="A31" s="285">
        <v>25</v>
      </c>
      <c r="B31" s="280" t="s">
        <v>25</v>
      </c>
      <c r="C31" s="281">
        <v>6334</v>
      </c>
      <c r="D31" s="282">
        <v>838</v>
      </c>
      <c r="E31" s="281">
        <v>8397</v>
      </c>
      <c r="F31" s="282">
        <v>1061</v>
      </c>
      <c r="G31" s="281">
        <v>3600</v>
      </c>
      <c r="H31" s="283">
        <v>437</v>
      </c>
    </row>
    <row r="32" spans="1:8" x14ac:dyDescent="0.2">
      <c r="A32" s="285"/>
      <c r="B32" s="269" t="s">
        <v>57</v>
      </c>
      <c r="C32" s="270">
        <f t="shared" ref="C32:H32" si="0">SUM(C7:C31)</f>
        <v>2735175</v>
      </c>
      <c r="D32" s="271">
        <f t="shared" si="0"/>
        <v>146383</v>
      </c>
      <c r="E32" s="270">
        <f t="shared" si="0"/>
        <v>3319101</v>
      </c>
      <c r="F32" s="271">
        <f t="shared" si="0"/>
        <v>175969</v>
      </c>
      <c r="G32" s="270">
        <f t="shared" si="0"/>
        <v>928525</v>
      </c>
      <c r="H32" s="275">
        <f t="shared" si="0"/>
        <v>58159</v>
      </c>
    </row>
    <row r="33" spans="1:8" x14ac:dyDescent="0.2">
      <c r="A33" s="285">
        <v>26</v>
      </c>
      <c r="B33" s="280" t="s">
        <v>150</v>
      </c>
      <c r="C33" s="281">
        <v>16577</v>
      </c>
      <c r="D33" s="282">
        <v>925</v>
      </c>
      <c r="E33" s="281">
        <v>26836</v>
      </c>
      <c r="F33" s="282">
        <v>1411</v>
      </c>
      <c r="G33" s="281">
        <v>17589</v>
      </c>
      <c r="H33" s="283">
        <v>950</v>
      </c>
    </row>
    <row r="34" spans="1:8" x14ac:dyDescent="0.2">
      <c r="A34" s="285">
        <v>27</v>
      </c>
      <c r="B34" s="280" t="s">
        <v>27</v>
      </c>
      <c r="C34" s="281">
        <v>8006</v>
      </c>
      <c r="D34" s="282">
        <v>146</v>
      </c>
      <c r="E34" s="281">
        <v>15194</v>
      </c>
      <c r="F34" s="282">
        <v>190</v>
      </c>
      <c r="G34" s="281">
        <v>11097</v>
      </c>
      <c r="H34" s="283">
        <v>119</v>
      </c>
    </row>
    <row r="35" spans="1:8" x14ac:dyDescent="0.2">
      <c r="A35" s="285">
        <v>28</v>
      </c>
      <c r="B35" s="280" t="s">
        <v>28</v>
      </c>
      <c r="C35" s="281">
        <v>2751</v>
      </c>
      <c r="D35" s="282">
        <v>771</v>
      </c>
      <c r="E35" s="281">
        <v>4906</v>
      </c>
      <c r="F35" s="282">
        <v>987</v>
      </c>
      <c r="G35" s="281">
        <v>3696</v>
      </c>
      <c r="H35" s="283">
        <v>522</v>
      </c>
    </row>
    <row r="36" spans="1:8" x14ac:dyDescent="0.2">
      <c r="A36" s="285">
        <v>29</v>
      </c>
      <c r="B36" s="280" t="s">
        <v>29</v>
      </c>
      <c r="C36" s="281">
        <v>127006</v>
      </c>
      <c r="D36" s="282">
        <v>608</v>
      </c>
      <c r="E36" s="281">
        <v>195640</v>
      </c>
      <c r="F36" s="282">
        <v>962</v>
      </c>
      <c r="G36" s="281">
        <v>122306</v>
      </c>
      <c r="H36" s="283">
        <v>669</v>
      </c>
    </row>
    <row r="37" spans="1:8" x14ac:dyDescent="0.2">
      <c r="A37" s="285">
        <v>30</v>
      </c>
      <c r="B37" s="280" t="s">
        <v>30</v>
      </c>
      <c r="C37" s="281">
        <v>5672</v>
      </c>
      <c r="D37" s="282">
        <v>479</v>
      </c>
      <c r="E37" s="281">
        <v>10813</v>
      </c>
      <c r="F37" s="282">
        <v>679</v>
      </c>
      <c r="G37" s="281">
        <v>8162</v>
      </c>
      <c r="H37" s="283">
        <v>421</v>
      </c>
    </row>
    <row r="38" spans="1:8" x14ac:dyDescent="0.2">
      <c r="A38" s="285">
        <v>31</v>
      </c>
      <c r="B38" s="280" t="s">
        <v>31</v>
      </c>
      <c r="C38" s="281">
        <v>9645</v>
      </c>
      <c r="D38" s="282">
        <v>630</v>
      </c>
      <c r="E38" s="281">
        <v>18987</v>
      </c>
      <c r="F38" s="282">
        <v>867</v>
      </c>
      <c r="G38" s="281">
        <v>14023</v>
      </c>
      <c r="H38" s="283">
        <v>491</v>
      </c>
    </row>
    <row r="39" spans="1:8" x14ac:dyDescent="0.2">
      <c r="A39" s="285">
        <v>32</v>
      </c>
      <c r="B39" s="280" t="s">
        <v>32</v>
      </c>
      <c r="C39" s="281">
        <v>1254</v>
      </c>
      <c r="D39" s="282">
        <v>145</v>
      </c>
      <c r="E39" s="281">
        <v>2242</v>
      </c>
      <c r="F39" s="282">
        <v>220</v>
      </c>
      <c r="G39" s="281">
        <v>1590</v>
      </c>
      <c r="H39" s="283">
        <v>143</v>
      </c>
    </row>
    <row r="40" spans="1:8" x14ac:dyDescent="0.2">
      <c r="A40" s="285">
        <v>33</v>
      </c>
      <c r="B40" s="280" t="s">
        <v>33</v>
      </c>
      <c r="C40" s="281">
        <v>848</v>
      </c>
      <c r="D40" s="282">
        <v>54</v>
      </c>
      <c r="E40" s="281">
        <v>1076</v>
      </c>
      <c r="F40" s="282">
        <v>67</v>
      </c>
      <c r="G40" s="281">
        <v>345</v>
      </c>
      <c r="H40" s="283">
        <v>28</v>
      </c>
    </row>
    <row r="41" spans="1:8" x14ac:dyDescent="0.2">
      <c r="A41" s="285">
        <v>34</v>
      </c>
      <c r="B41" s="280" t="s">
        <v>34</v>
      </c>
      <c r="C41" s="281">
        <v>178884</v>
      </c>
      <c r="D41" s="282">
        <v>24656</v>
      </c>
      <c r="E41" s="281">
        <v>285346</v>
      </c>
      <c r="F41" s="282">
        <v>35667</v>
      </c>
      <c r="G41" s="281">
        <v>174209</v>
      </c>
      <c r="H41" s="283">
        <v>21373</v>
      </c>
    </row>
    <row r="42" spans="1:8" x14ac:dyDescent="0.2">
      <c r="A42" s="285">
        <v>35</v>
      </c>
      <c r="B42" s="280" t="s">
        <v>35</v>
      </c>
      <c r="C42" s="281">
        <v>3637</v>
      </c>
      <c r="D42" s="282">
        <v>239</v>
      </c>
      <c r="E42" s="281">
        <v>6185</v>
      </c>
      <c r="F42" s="282">
        <v>318</v>
      </c>
      <c r="G42" s="281">
        <v>4145</v>
      </c>
      <c r="H42" s="283">
        <v>186</v>
      </c>
    </row>
    <row r="43" spans="1:8" x14ac:dyDescent="0.2">
      <c r="A43" s="285">
        <v>36</v>
      </c>
      <c r="B43" s="280" t="s">
        <v>36</v>
      </c>
      <c r="C43" s="281">
        <v>22037</v>
      </c>
      <c r="D43" s="282">
        <v>74</v>
      </c>
      <c r="E43" s="281">
        <v>44189</v>
      </c>
      <c r="F43" s="282">
        <v>143</v>
      </c>
      <c r="G43" s="281">
        <v>34436</v>
      </c>
      <c r="H43" s="283">
        <v>109</v>
      </c>
    </row>
    <row r="44" spans="1:8" x14ac:dyDescent="0.2">
      <c r="A44" s="285">
        <v>37</v>
      </c>
      <c r="B44" s="280" t="s">
        <v>37</v>
      </c>
      <c r="C44" s="281">
        <v>8450</v>
      </c>
      <c r="D44" s="282">
        <v>500</v>
      </c>
      <c r="E44" s="281">
        <v>16572</v>
      </c>
      <c r="F44" s="282">
        <v>727</v>
      </c>
      <c r="G44" s="281">
        <v>12336</v>
      </c>
      <c r="H44" s="283">
        <v>463</v>
      </c>
    </row>
    <row r="45" spans="1:8" x14ac:dyDescent="0.2">
      <c r="A45" s="285">
        <v>38</v>
      </c>
      <c r="B45" s="280" t="s">
        <v>38</v>
      </c>
      <c r="C45" s="281">
        <v>37366</v>
      </c>
      <c r="D45" s="282">
        <v>1029</v>
      </c>
      <c r="E45" s="281">
        <v>56527</v>
      </c>
      <c r="F45" s="282">
        <v>1374</v>
      </c>
      <c r="G45" s="281">
        <v>31309</v>
      </c>
      <c r="H45" s="283">
        <v>768</v>
      </c>
    </row>
    <row r="46" spans="1:8" x14ac:dyDescent="0.2">
      <c r="A46" s="285">
        <v>39</v>
      </c>
      <c r="B46" s="280" t="s">
        <v>39</v>
      </c>
      <c r="C46" s="281">
        <v>32109</v>
      </c>
      <c r="D46" s="282">
        <v>4070</v>
      </c>
      <c r="E46" s="281">
        <v>51237</v>
      </c>
      <c r="F46" s="282">
        <v>5407</v>
      </c>
      <c r="G46" s="281">
        <v>31235</v>
      </c>
      <c r="H46" s="283">
        <v>3311</v>
      </c>
    </row>
    <row r="47" spans="1:8" x14ac:dyDescent="0.2">
      <c r="A47" s="285">
        <v>40</v>
      </c>
      <c r="B47" s="280" t="s">
        <v>40</v>
      </c>
      <c r="C47" s="281">
        <v>2177</v>
      </c>
      <c r="D47" s="282">
        <v>168</v>
      </c>
      <c r="E47" s="281">
        <v>3654</v>
      </c>
      <c r="F47" s="282">
        <v>229</v>
      </c>
      <c r="G47" s="281">
        <v>2521</v>
      </c>
      <c r="H47" s="283">
        <v>164</v>
      </c>
    </row>
    <row r="48" spans="1:8" x14ac:dyDescent="0.2">
      <c r="A48" s="285"/>
      <c r="B48" s="269" t="s">
        <v>59</v>
      </c>
      <c r="C48" s="270">
        <f t="shared" ref="C48:H48" si="1">SUM(C33:C47)</f>
        <v>456419</v>
      </c>
      <c r="D48" s="271">
        <f t="shared" si="1"/>
        <v>34494</v>
      </c>
      <c r="E48" s="270">
        <f t="shared" si="1"/>
        <v>739404</v>
      </c>
      <c r="F48" s="271">
        <f t="shared" si="1"/>
        <v>49248</v>
      </c>
      <c r="G48" s="270">
        <f t="shared" si="1"/>
        <v>468999</v>
      </c>
      <c r="H48" s="275">
        <f t="shared" si="1"/>
        <v>29717</v>
      </c>
    </row>
    <row r="49" spans="1:8" x14ac:dyDescent="0.2">
      <c r="A49" s="285"/>
      <c r="B49" s="269" t="s">
        <v>58</v>
      </c>
      <c r="C49" s="270">
        <f t="shared" ref="C49:H49" si="2">+C48+C32</f>
        <v>3191594</v>
      </c>
      <c r="D49" s="271">
        <f t="shared" si="2"/>
        <v>180877</v>
      </c>
      <c r="E49" s="270">
        <f t="shared" si="2"/>
        <v>4058505</v>
      </c>
      <c r="F49" s="271">
        <f t="shared" si="2"/>
        <v>225217</v>
      </c>
      <c r="G49" s="270">
        <f t="shared" si="2"/>
        <v>1397524</v>
      </c>
      <c r="H49" s="275">
        <f t="shared" si="2"/>
        <v>87876</v>
      </c>
    </row>
    <row r="50" spans="1:8" ht="16.5" customHeight="1" x14ac:dyDescent="0.2">
      <c r="A50" s="285">
        <v>41</v>
      </c>
      <c r="B50" s="280" t="s">
        <v>41</v>
      </c>
      <c r="C50" s="281"/>
      <c r="D50" s="282"/>
      <c r="E50" s="281">
        <v>14400</v>
      </c>
      <c r="F50" s="282">
        <v>627</v>
      </c>
      <c r="G50" s="281">
        <v>14400</v>
      </c>
      <c r="H50" s="283">
        <v>627</v>
      </c>
    </row>
    <row r="51" spans="1:8" x14ac:dyDescent="0.2">
      <c r="A51" s="285">
        <v>42</v>
      </c>
      <c r="B51" s="280" t="s">
        <v>42</v>
      </c>
      <c r="C51" s="281"/>
      <c r="D51" s="282"/>
      <c r="E51" s="281">
        <v>267</v>
      </c>
      <c r="F51" s="282">
        <v>24</v>
      </c>
      <c r="G51" s="281">
        <v>267</v>
      </c>
      <c r="H51" s="283">
        <v>24</v>
      </c>
    </row>
    <row r="52" spans="1:8" ht="14.25" customHeight="1" x14ac:dyDescent="0.2">
      <c r="A52" s="285">
        <v>43</v>
      </c>
      <c r="B52" s="280" t="s">
        <v>149</v>
      </c>
      <c r="C52" s="281"/>
      <c r="D52" s="282"/>
      <c r="E52" s="281">
        <v>499</v>
      </c>
      <c r="F52" s="282">
        <v>47</v>
      </c>
      <c r="G52" s="281">
        <v>499</v>
      </c>
      <c r="H52" s="283">
        <v>47</v>
      </c>
    </row>
    <row r="53" spans="1:8" x14ac:dyDescent="0.2">
      <c r="A53" s="285">
        <v>44</v>
      </c>
      <c r="B53" s="280" t="s">
        <v>152</v>
      </c>
      <c r="C53" s="281"/>
      <c r="D53" s="282"/>
      <c r="E53" s="281">
        <v>1695</v>
      </c>
      <c r="F53" s="282">
        <v>348</v>
      </c>
      <c r="G53" s="281">
        <v>1695</v>
      </c>
      <c r="H53" s="283">
        <v>348</v>
      </c>
    </row>
    <row r="54" spans="1:8" x14ac:dyDescent="0.2">
      <c r="A54" s="285">
        <v>45</v>
      </c>
      <c r="B54" s="280" t="s">
        <v>43</v>
      </c>
      <c r="C54" s="281"/>
      <c r="D54" s="282"/>
      <c r="E54" s="281">
        <v>710</v>
      </c>
      <c r="F54" s="282">
        <v>82</v>
      </c>
      <c r="G54" s="281">
        <v>710</v>
      </c>
      <c r="H54" s="283">
        <v>82</v>
      </c>
    </row>
    <row r="55" spans="1:8" x14ac:dyDescent="0.2">
      <c r="A55" s="285">
        <v>46</v>
      </c>
      <c r="B55" s="280" t="s">
        <v>44</v>
      </c>
      <c r="C55" s="281"/>
      <c r="D55" s="282"/>
      <c r="E55" s="281">
        <v>215320</v>
      </c>
      <c r="F55" s="282">
        <v>4652</v>
      </c>
      <c r="G55" s="281">
        <v>215320</v>
      </c>
      <c r="H55" s="283">
        <v>4652</v>
      </c>
    </row>
    <row r="56" spans="1:8" x14ac:dyDescent="0.2">
      <c r="A56" s="285">
        <v>47</v>
      </c>
      <c r="B56" s="280" t="s">
        <v>45</v>
      </c>
      <c r="C56" s="281"/>
      <c r="D56" s="282"/>
      <c r="E56" s="281">
        <v>9213</v>
      </c>
      <c r="F56" s="282">
        <v>382</v>
      </c>
      <c r="G56" s="281">
        <v>9213</v>
      </c>
      <c r="H56" s="283">
        <v>382</v>
      </c>
    </row>
    <row r="57" spans="1:8" x14ac:dyDescent="0.2">
      <c r="A57" s="285">
        <v>48</v>
      </c>
      <c r="B57" s="280" t="s">
        <v>46</v>
      </c>
      <c r="C57" s="281"/>
      <c r="D57" s="282"/>
      <c r="E57" s="281">
        <v>555</v>
      </c>
      <c r="F57" s="282">
        <v>29</v>
      </c>
      <c r="G57" s="281">
        <v>555</v>
      </c>
      <c r="H57" s="283">
        <v>29</v>
      </c>
    </row>
    <row r="58" spans="1:8" x14ac:dyDescent="0.2">
      <c r="A58" s="285">
        <v>49</v>
      </c>
      <c r="B58" s="280" t="s">
        <v>47</v>
      </c>
      <c r="C58" s="281"/>
      <c r="D58" s="282"/>
      <c r="E58" s="281">
        <v>2279</v>
      </c>
      <c r="F58" s="282">
        <v>25</v>
      </c>
      <c r="G58" s="281">
        <v>2279</v>
      </c>
      <c r="H58" s="283">
        <v>25</v>
      </c>
    </row>
    <row r="59" spans="1:8" x14ac:dyDescent="0.2">
      <c r="A59" s="285">
        <v>50</v>
      </c>
      <c r="B59" s="280" t="s">
        <v>48</v>
      </c>
      <c r="C59" s="281"/>
      <c r="D59" s="282"/>
      <c r="E59" s="281">
        <v>4611</v>
      </c>
      <c r="F59" s="282">
        <v>16</v>
      </c>
      <c r="G59" s="281">
        <v>4611</v>
      </c>
      <c r="H59" s="283">
        <v>16</v>
      </c>
    </row>
    <row r="60" spans="1:8" x14ac:dyDescent="0.2">
      <c r="A60" s="285">
        <v>51</v>
      </c>
      <c r="B60" s="280" t="s">
        <v>151</v>
      </c>
      <c r="C60" s="281"/>
      <c r="D60" s="282"/>
      <c r="E60" s="281">
        <v>324</v>
      </c>
      <c r="F60" s="282">
        <v>17</v>
      </c>
      <c r="G60" s="281">
        <v>324</v>
      </c>
      <c r="H60" s="283">
        <v>17</v>
      </c>
    </row>
    <row r="61" spans="1:8" x14ac:dyDescent="0.2">
      <c r="A61" s="285">
        <v>52</v>
      </c>
      <c r="B61" s="280" t="s">
        <v>49</v>
      </c>
      <c r="C61" s="281"/>
      <c r="D61" s="282"/>
      <c r="E61" s="281">
        <v>9043</v>
      </c>
      <c r="F61" s="282">
        <v>774</v>
      </c>
      <c r="G61" s="281">
        <v>9043</v>
      </c>
      <c r="H61" s="283">
        <v>774</v>
      </c>
    </row>
    <row r="62" spans="1:8" x14ac:dyDescent="0.2">
      <c r="A62" s="285">
        <v>53</v>
      </c>
      <c r="B62" s="280" t="s">
        <v>50</v>
      </c>
      <c r="C62" s="281"/>
      <c r="D62" s="282"/>
      <c r="E62" s="281">
        <v>1227</v>
      </c>
      <c r="F62" s="282">
        <v>49</v>
      </c>
      <c r="G62" s="281">
        <v>1227</v>
      </c>
      <c r="H62" s="283">
        <v>49</v>
      </c>
    </row>
    <row r="63" spans="1:8" x14ac:dyDescent="0.2">
      <c r="A63" s="285">
        <v>54</v>
      </c>
      <c r="B63" s="280" t="s">
        <v>51</v>
      </c>
      <c r="C63" s="281"/>
      <c r="D63" s="282"/>
      <c r="E63" s="281">
        <v>24429</v>
      </c>
      <c r="F63" s="282">
        <v>81</v>
      </c>
      <c r="G63" s="281">
        <v>24429</v>
      </c>
      <c r="H63" s="283">
        <v>81</v>
      </c>
    </row>
    <row r="64" spans="1:8" x14ac:dyDescent="0.2">
      <c r="A64" s="285">
        <v>55</v>
      </c>
      <c r="B64" s="280" t="s">
        <v>52</v>
      </c>
      <c r="C64" s="281"/>
      <c r="D64" s="282"/>
      <c r="E64" s="281">
        <v>390</v>
      </c>
      <c r="F64" s="282">
        <v>12</v>
      </c>
      <c r="G64" s="281">
        <v>390</v>
      </c>
      <c r="H64" s="283">
        <v>12</v>
      </c>
    </row>
    <row r="65" spans="1:8" x14ac:dyDescent="0.2">
      <c r="A65" s="285">
        <v>56</v>
      </c>
      <c r="B65" s="280" t="s">
        <v>53</v>
      </c>
      <c r="C65" s="281"/>
      <c r="D65" s="282"/>
      <c r="E65" s="281">
        <v>9392</v>
      </c>
      <c r="F65" s="282">
        <v>665</v>
      </c>
      <c r="G65" s="281">
        <v>9392</v>
      </c>
      <c r="H65" s="283">
        <v>665</v>
      </c>
    </row>
    <row r="66" spans="1:8" x14ac:dyDescent="0.2">
      <c r="A66" s="285"/>
      <c r="B66" s="269" t="s">
        <v>61</v>
      </c>
      <c r="C66" s="270"/>
      <c r="D66" s="271"/>
      <c r="E66" s="270">
        <f>SUM(E50:E65)</f>
        <v>294354</v>
      </c>
      <c r="F66" s="271">
        <f>SUM(F50:F65)</f>
        <v>7830</v>
      </c>
      <c r="G66" s="270">
        <f>SUM(G50:G65)</f>
        <v>294354</v>
      </c>
      <c r="H66" s="275">
        <f>SUM(H50:H65)</f>
        <v>7830</v>
      </c>
    </row>
    <row r="67" spans="1:8" x14ac:dyDescent="0.2">
      <c r="A67" s="288"/>
      <c r="B67" s="276" t="s">
        <v>60</v>
      </c>
      <c r="C67" s="277">
        <f t="shared" ref="C67:H67" si="3">C66+C48+C32</f>
        <v>3191594</v>
      </c>
      <c r="D67" s="278">
        <f t="shared" si="3"/>
        <v>180877</v>
      </c>
      <c r="E67" s="277">
        <f t="shared" si="3"/>
        <v>4352859</v>
      </c>
      <c r="F67" s="278">
        <f t="shared" si="3"/>
        <v>233047</v>
      </c>
      <c r="G67" s="277">
        <f t="shared" si="3"/>
        <v>1691878</v>
      </c>
      <c r="H67" s="279">
        <f t="shared" si="3"/>
        <v>95706</v>
      </c>
    </row>
    <row r="69" spans="1:8" x14ac:dyDescent="0.2">
      <c r="B69" s="289"/>
    </row>
  </sheetData>
  <mergeCells count="8">
    <mergeCell ref="A2:H2"/>
    <mergeCell ref="A4:A6"/>
    <mergeCell ref="C4:D4"/>
    <mergeCell ref="E4:F4"/>
    <mergeCell ref="G4:H4"/>
    <mergeCell ref="G5:G6"/>
    <mergeCell ref="H5:H6"/>
    <mergeCell ref="B4:B6"/>
  </mergeCells>
  <phoneticPr fontId="2" type="noConversion"/>
  <pageMargins left="0.74803149606299213" right="0.74803149606299213" top="0.98425196850393704" bottom="0.98425196850393704" header="0" footer="0"/>
  <pageSetup scale="47" orientation="portrait" r:id="rId1"/>
  <headerFooter alignWithMargins="0"/>
  <ignoredErrors>
    <ignoredError sqref="D32:H32"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2:N69"/>
  <sheetViews>
    <sheetView showGridLines="0" zoomScaleNormal="100" workbookViewId="0">
      <pane ySplit="6" topLeftCell="A7" activePane="bottomLeft" state="frozen"/>
      <selection pane="bottomLeft"/>
    </sheetView>
  </sheetViews>
  <sheetFormatPr baseColWidth="10" defaultColWidth="11.42578125" defaultRowHeight="12.75" x14ac:dyDescent="0.2"/>
  <cols>
    <col min="1" max="1" width="4.7109375" style="75" customWidth="1"/>
    <col min="2" max="2" width="90.7109375" style="75" customWidth="1"/>
    <col min="3" max="8" width="15.85546875" style="75" customWidth="1"/>
    <col min="9" max="16384" width="11.42578125" style="75"/>
  </cols>
  <sheetData>
    <row r="2" spans="1:11" ht="15" x14ac:dyDescent="0.2">
      <c r="A2" s="367" t="s">
        <v>423</v>
      </c>
      <c r="B2" s="367"/>
      <c r="C2" s="367"/>
      <c r="D2" s="367"/>
      <c r="E2" s="367"/>
      <c r="F2" s="367"/>
      <c r="G2" s="367"/>
      <c r="H2" s="367"/>
    </row>
    <row r="3" spans="1:11" ht="15" x14ac:dyDescent="0.2">
      <c r="A3" s="267"/>
      <c r="B3" s="267"/>
      <c r="C3" s="267"/>
      <c r="D3" s="267"/>
      <c r="E3" s="267"/>
      <c r="F3" s="267"/>
      <c r="G3" s="267"/>
      <c r="H3" s="267"/>
    </row>
    <row r="4" spans="1:11" ht="30" customHeight="1" x14ac:dyDescent="0.2">
      <c r="A4" s="369" t="s">
        <v>233</v>
      </c>
      <c r="B4" s="375" t="s">
        <v>0</v>
      </c>
      <c r="C4" s="372" t="s">
        <v>153</v>
      </c>
      <c r="D4" s="372"/>
      <c r="E4" s="372" t="s">
        <v>154</v>
      </c>
      <c r="F4" s="372"/>
      <c r="G4" s="373" t="s">
        <v>276</v>
      </c>
      <c r="H4" s="374"/>
    </row>
    <row r="5" spans="1:11" ht="15" customHeight="1" x14ac:dyDescent="0.2">
      <c r="A5" s="370"/>
      <c r="B5" s="376"/>
      <c r="C5" s="272" t="s">
        <v>54</v>
      </c>
      <c r="D5" s="273" t="s">
        <v>55</v>
      </c>
      <c r="E5" s="272" t="s">
        <v>54</v>
      </c>
      <c r="F5" s="273" t="s">
        <v>55</v>
      </c>
      <c r="G5" s="378" t="s">
        <v>54</v>
      </c>
      <c r="H5" s="380" t="s">
        <v>55</v>
      </c>
    </row>
    <row r="6" spans="1:11" ht="15" customHeight="1" x14ac:dyDescent="0.2">
      <c r="A6" s="371"/>
      <c r="B6" s="377"/>
      <c r="C6" s="286">
        <v>39628</v>
      </c>
      <c r="D6" s="287">
        <v>39628</v>
      </c>
      <c r="E6" s="286">
        <v>39817</v>
      </c>
      <c r="F6" s="287">
        <v>39817</v>
      </c>
      <c r="G6" s="379"/>
      <c r="H6" s="381"/>
    </row>
    <row r="7" spans="1:11" x14ac:dyDescent="0.2">
      <c r="A7" s="285">
        <v>1</v>
      </c>
      <c r="B7" s="280" t="s">
        <v>1</v>
      </c>
      <c r="C7" s="281">
        <v>10890</v>
      </c>
      <c r="D7" s="282">
        <v>881</v>
      </c>
      <c r="E7" s="281">
        <v>12674</v>
      </c>
      <c r="F7" s="282">
        <v>1142</v>
      </c>
      <c r="G7" s="281">
        <v>3365</v>
      </c>
      <c r="H7" s="283">
        <v>329</v>
      </c>
      <c r="I7" s="77"/>
      <c r="J7" s="20"/>
      <c r="K7" s="20"/>
    </row>
    <row r="8" spans="1:11" x14ac:dyDescent="0.2">
      <c r="A8" s="285">
        <v>2</v>
      </c>
      <c r="B8" s="280" t="s">
        <v>2</v>
      </c>
      <c r="C8" s="281">
        <v>18010</v>
      </c>
      <c r="D8" s="282">
        <v>929</v>
      </c>
      <c r="E8" s="281">
        <v>24604</v>
      </c>
      <c r="F8" s="282">
        <v>1196</v>
      </c>
      <c r="G8" s="281">
        <v>7492</v>
      </c>
      <c r="H8" s="283">
        <v>353</v>
      </c>
      <c r="I8" s="77"/>
      <c r="J8" s="20"/>
      <c r="K8" s="20"/>
    </row>
    <row r="9" spans="1:11" x14ac:dyDescent="0.2">
      <c r="A9" s="285">
        <v>3</v>
      </c>
      <c r="B9" s="280" t="s">
        <v>3</v>
      </c>
      <c r="C9" s="281">
        <v>47385</v>
      </c>
      <c r="D9" s="282">
        <v>3037</v>
      </c>
      <c r="E9" s="281">
        <v>54648</v>
      </c>
      <c r="F9" s="282">
        <v>3903</v>
      </c>
      <c r="G9" s="281">
        <v>14795</v>
      </c>
      <c r="H9" s="283">
        <v>1442</v>
      </c>
      <c r="I9" s="77"/>
      <c r="J9" s="20"/>
      <c r="K9" s="20"/>
    </row>
    <row r="10" spans="1:11" x14ac:dyDescent="0.2">
      <c r="A10" s="285">
        <v>4</v>
      </c>
      <c r="B10" s="280" t="s">
        <v>4</v>
      </c>
      <c r="C10" s="281">
        <v>36240</v>
      </c>
      <c r="D10" s="282">
        <v>1319</v>
      </c>
      <c r="E10" s="281">
        <v>43341</v>
      </c>
      <c r="F10" s="282">
        <v>1921</v>
      </c>
      <c r="G10" s="281">
        <v>13534</v>
      </c>
      <c r="H10" s="283">
        <v>887</v>
      </c>
      <c r="I10" s="77"/>
    </row>
    <row r="11" spans="1:11" x14ac:dyDescent="0.2">
      <c r="A11" s="285">
        <v>5</v>
      </c>
      <c r="B11" s="280" t="s">
        <v>5</v>
      </c>
      <c r="C11" s="281">
        <v>136206</v>
      </c>
      <c r="D11" s="282">
        <v>2126</v>
      </c>
      <c r="E11" s="281">
        <v>179070</v>
      </c>
      <c r="F11" s="282">
        <v>2968</v>
      </c>
      <c r="G11" s="281">
        <v>83917</v>
      </c>
      <c r="H11" s="283">
        <v>1025</v>
      </c>
      <c r="I11" s="77"/>
    </row>
    <row r="12" spans="1:11" x14ac:dyDescent="0.2">
      <c r="A12" s="285">
        <v>6</v>
      </c>
      <c r="B12" s="280" t="s">
        <v>6</v>
      </c>
      <c r="C12" s="281">
        <v>3241</v>
      </c>
      <c r="D12" s="282">
        <v>3214</v>
      </c>
      <c r="E12" s="281">
        <v>3676</v>
      </c>
      <c r="F12" s="282">
        <v>3717</v>
      </c>
      <c r="G12" s="281">
        <v>864</v>
      </c>
      <c r="H12" s="283">
        <v>879</v>
      </c>
      <c r="I12" s="77"/>
    </row>
    <row r="13" spans="1:11" x14ac:dyDescent="0.2">
      <c r="A13" s="285">
        <v>7</v>
      </c>
      <c r="B13" s="280" t="s">
        <v>7</v>
      </c>
      <c r="C13" s="281">
        <v>486716</v>
      </c>
      <c r="D13" s="282">
        <v>35717</v>
      </c>
      <c r="E13" s="281">
        <v>518704</v>
      </c>
      <c r="F13" s="282">
        <v>41099</v>
      </c>
      <c r="G13" s="281">
        <v>75076</v>
      </c>
      <c r="H13" s="283">
        <v>8846</v>
      </c>
      <c r="I13" s="77"/>
    </row>
    <row r="14" spans="1:11" x14ac:dyDescent="0.2">
      <c r="A14" s="285">
        <v>8</v>
      </c>
      <c r="B14" s="280" t="s">
        <v>8</v>
      </c>
      <c r="C14" s="281">
        <v>26178</v>
      </c>
      <c r="D14" s="282">
        <v>5937</v>
      </c>
      <c r="E14" s="281">
        <v>32817</v>
      </c>
      <c r="F14" s="282">
        <v>7431</v>
      </c>
      <c r="G14" s="281">
        <v>9753</v>
      </c>
      <c r="H14" s="283">
        <v>2608</v>
      </c>
      <c r="I14" s="77"/>
    </row>
    <row r="15" spans="1:11" x14ac:dyDescent="0.2">
      <c r="A15" s="285">
        <v>9</v>
      </c>
      <c r="B15" s="280" t="s">
        <v>9</v>
      </c>
      <c r="C15" s="281">
        <v>1370</v>
      </c>
      <c r="D15" s="282">
        <v>82</v>
      </c>
      <c r="E15" s="281">
        <v>2052</v>
      </c>
      <c r="F15" s="282">
        <v>111</v>
      </c>
      <c r="G15" s="281">
        <v>764</v>
      </c>
      <c r="H15" s="283">
        <v>50</v>
      </c>
      <c r="I15" s="77"/>
    </row>
    <row r="16" spans="1:11" x14ac:dyDescent="0.2">
      <c r="A16" s="285">
        <v>10</v>
      </c>
      <c r="B16" s="280" t="s">
        <v>10</v>
      </c>
      <c r="C16" s="281">
        <v>1128</v>
      </c>
      <c r="D16" s="282">
        <v>365</v>
      </c>
      <c r="E16" s="281">
        <v>2110</v>
      </c>
      <c r="F16" s="282">
        <v>535</v>
      </c>
      <c r="G16" s="281">
        <v>1199</v>
      </c>
      <c r="H16" s="283">
        <v>178</v>
      </c>
      <c r="I16" s="77"/>
    </row>
    <row r="17" spans="1:14" x14ac:dyDescent="0.2">
      <c r="A17" s="285">
        <v>11</v>
      </c>
      <c r="B17" s="280" t="s">
        <v>11</v>
      </c>
      <c r="C17" s="281">
        <v>118586</v>
      </c>
      <c r="D17" s="282">
        <v>4918</v>
      </c>
      <c r="E17" s="281">
        <v>177728</v>
      </c>
      <c r="F17" s="282">
        <v>6280</v>
      </c>
      <c r="G17" s="281">
        <v>89817</v>
      </c>
      <c r="H17" s="283">
        <v>2168</v>
      </c>
      <c r="I17" s="77"/>
    </row>
    <row r="18" spans="1:14" ht="15" x14ac:dyDescent="0.2">
      <c r="A18" s="285">
        <v>12</v>
      </c>
      <c r="B18" s="280" t="s">
        <v>12</v>
      </c>
      <c r="C18" s="281">
        <v>4053</v>
      </c>
      <c r="D18" s="282">
        <v>420</v>
      </c>
      <c r="E18" s="281">
        <v>6942</v>
      </c>
      <c r="F18" s="282">
        <v>532</v>
      </c>
      <c r="G18" s="281">
        <v>3697</v>
      </c>
      <c r="H18" s="283">
        <v>161</v>
      </c>
      <c r="I18" s="77"/>
      <c r="J18" s="353"/>
      <c r="K18" s="353"/>
      <c r="L18" s="353"/>
      <c r="M18" s="353"/>
      <c r="N18" s="353"/>
    </row>
    <row r="19" spans="1:14" x14ac:dyDescent="0.2">
      <c r="A19" s="285">
        <v>13</v>
      </c>
      <c r="B19" s="280" t="s">
        <v>13</v>
      </c>
      <c r="C19" s="281">
        <v>1066</v>
      </c>
      <c r="D19" s="282">
        <v>91</v>
      </c>
      <c r="E19" s="281">
        <v>1388</v>
      </c>
      <c r="F19" s="282">
        <v>129</v>
      </c>
      <c r="G19" s="281">
        <v>493</v>
      </c>
      <c r="H19" s="283">
        <v>50</v>
      </c>
      <c r="I19" s="77"/>
    </row>
    <row r="20" spans="1:14" x14ac:dyDescent="0.2">
      <c r="A20" s="285">
        <v>14</v>
      </c>
      <c r="B20" s="280" t="s">
        <v>14</v>
      </c>
      <c r="C20" s="281">
        <v>2961</v>
      </c>
      <c r="D20" s="282">
        <v>305</v>
      </c>
      <c r="E20" s="281">
        <v>3987</v>
      </c>
      <c r="F20" s="282">
        <v>410</v>
      </c>
      <c r="G20" s="281">
        <v>1523</v>
      </c>
      <c r="H20" s="283">
        <v>131</v>
      </c>
      <c r="I20" s="77"/>
    </row>
    <row r="21" spans="1:14" x14ac:dyDescent="0.2">
      <c r="A21" s="285">
        <v>15</v>
      </c>
      <c r="B21" s="280" t="s">
        <v>15</v>
      </c>
      <c r="C21" s="281">
        <v>6828</v>
      </c>
      <c r="D21" s="282">
        <v>599</v>
      </c>
      <c r="E21" s="281">
        <v>9781</v>
      </c>
      <c r="F21" s="282">
        <v>764</v>
      </c>
      <c r="G21" s="281">
        <v>4185</v>
      </c>
      <c r="H21" s="283">
        <v>274</v>
      </c>
      <c r="I21" s="77"/>
    </row>
    <row r="22" spans="1:14" x14ac:dyDescent="0.2">
      <c r="A22" s="285">
        <v>16</v>
      </c>
      <c r="B22" s="280" t="s">
        <v>16</v>
      </c>
      <c r="C22" s="281">
        <v>4887</v>
      </c>
      <c r="D22" s="282">
        <v>715</v>
      </c>
      <c r="E22" s="281">
        <v>6622</v>
      </c>
      <c r="F22" s="282">
        <v>895</v>
      </c>
      <c r="G22" s="281">
        <v>2692</v>
      </c>
      <c r="H22" s="283">
        <v>285</v>
      </c>
      <c r="I22" s="77"/>
    </row>
    <row r="23" spans="1:14" x14ac:dyDescent="0.2">
      <c r="A23" s="285">
        <v>17</v>
      </c>
      <c r="B23" s="280" t="s">
        <v>17</v>
      </c>
      <c r="C23" s="281">
        <v>3874</v>
      </c>
      <c r="D23" s="282">
        <v>664</v>
      </c>
      <c r="E23" s="281">
        <v>5246</v>
      </c>
      <c r="F23" s="282">
        <v>853</v>
      </c>
      <c r="G23" s="281">
        <v>2147</v>
      </c>
      <c r="H23" s="283">
        <v>286</v>
      </c>
      <c r="I23" s="77"/>
    </row>
    <row r="24" spans="1:14" x14ac:dyDescent="0.2">
      <c r="A24" s="285">
        <v>18</v>
      </c>
      <c r="B24" s="280" t="s">
        <v>470</v>
      </c>
      <c r="C24" s="281">
        <v>9494</v>
      </c>
      <c r="D24" s="282">
        <v>1347</v>
      </c>
      <c r="E24" s="281">
        <v>9494</v>
      </c>
      <c r="F24" s="282">
        <v>1675</v>
      </c>
      <c r="G24" s="281">
        <v>565</v>
      </c>
      <c r="H24" s="283">
        <v>581</v>
      </c>
      <c r="I24" s="77"/>
    </row>
    <row r="25" spans="1:14" x14ac:dyDescent="0.2">
      <c r="A25" s="285">
        <v>19</v>
      </c>
      <c r="B25" s="280" t="s">
        <v>19</v>
      </c>
      <c r="C25" s="281">
        <v>992798</v>
      </c>
      <c r="D25" s="282">
        <v>28662</v>
      </c>
      <c r="E25" s="281">
        <v>1183662</v>
      </c>
      <c r="F25" s="282">
        <v>36840</v>
      </c>
      <c r="G25" s="281">
        <v>313028</v>
      </c>
      <c r="H25" s="283">
        <v>9884</v>
      </c>
      <c r="I25" s="77"/>
    </row>
    <row r="26" spans="1:14" x14ac:dyDescent="0.2">
      <c r="A26" s="285">
        <v>20</v>
      </c>
      <c r="B26" s="280" t="s">
        <v>20</v>
      </c>
      <c r="C26" s="281">
        <v>74069</v>
      </c>
      <c r="D26" s="282">
        <v>280</v>
      </c>
      <c r="E26" s="281">
        <v>86789</v>
      </c>
      <c r="F26" s="282">
        <v>367</v>
      </c>
      <c r="G26" s="281">
        <v>21235</v>
      </c>
      <c r="H26" s="283">
        <v>97</v>
      </c>
      <c r="I26" s="77"/>
    </row>
    <row r="27" spans="1:14" x14ac:dyDescent="0.2">
      <c r="A27" s="285">
        <v>21</v>
      </c>
      <c r="B27" s="280" t="s">
        <v>21</v>
      </c>
      <c r="C27" s="281">
        <v>1456723</v>
      </c>
      <c r="D27" s="282">
        <v>71934</v>
      </c>
      <c r="E27" s="281">
        <v>1541613</v>
      </c>
      <c r="F27" s="282">
        <v>88066</v>
      </c>
      <c r="G27" s="281">
        <v>189001</v>
      </c>
      <c r="H27" s="283">
        <v>21699</v>
      </c>
      <c r="I27" s="77"/>
    </row>
    <row r="28" spans="1:14" x14ac:dyDescent="0.2">
      <c r="A28" s="285">
        <v>22</v>
      </c>
      <c r="B28" s="280" t="s">
        <v>22</v>
      </c>
      <c r="C28" s="281">
        <v>3193</v>
      </c>
      <c r="D28" s="282">
        <v>797</v>
      </c>
      <c r="E28" s="281">
        <v>3582</v>
      </c>
      <c r="F28" s="282">
        <v>878</v>
      </c>
      <c r="G28" s="281">
        <v>787</v>
      </c>
      <c r="H28" s="283">
        <v>238</v>
      </c>
      <c r="I28" s="77"/>
    </row>
    <row r="29" spans="1:14" x14ac:dyDescent="0.2">
      <c r="A29" s="285">
        <v>23</v>
      </c>
      <c r="B29" s="280" t="s">
        <v>23</v>
      </c>
      <c r="C29" s="281">
        <v>217827</v>
      </c>
      <c r="D29" s="282">
        <v>30610</v>
      </c>
      <c r="E29" s="281">
        <v>262274</v>
      </c>
      <c r="F29" s="282">
        <v>37625</v>
      </c>
      <c r="G29" s="281">
        <v>76789</v>
      </c>
      <c r="H29" s="283">
        <v>13324</v>
      </c>
      <c r="I29" s="77"/>
    </row>
    <row r="30" spans="1:14" x14ac:dyDescent="0.2">
      <c r="A30" s="285">
        <v>24</v>
      </c>
      <c r="B30" s="280" t="s">
        <v>471</v>
      </c>
      <c r="C30" s="281">
        <v>64891</v>
      </c>
      <c r="D30" s="282">
        <v>1401</v>
      </c>
      <c r="E30" s="281">
        <v>79100</v>
      </c>
      <c r="F30" s="282">
        <v>2307</v>
      </c>
      <c r="G30" s="281">
        <v>24482</v>
      </c>
      <c r="H30" s="283">
        <v>961</v>
      </c>
      <c r="I30" s="77"/>
    </row>
    <row r="31" spans="1:14" x14ac:dyDescent="0.2">
      <c r="A31" s="285">
        <v>25</v>
      </c>
      <c r="B31" s="280" t="s">
        <v>25</v>
      </c>
      <c r="C31" s="281">
        <v>10638</v>
      </c>
      <c r="D31" s="282">
        <v>1239</v>
      </c>
      <c r="E31" s="281">
        <v>14706</v>
      </c>
      <c r="F31" s="282">
        <v>1614</v>
      </c>
      <c r="G31" s="281">
        <v>6309</v>
      </c>
      <c r="H31" s="283">
        <v>553</v>
      </c>
      <c r="I31" s="77"/>
    </row>
    <row r="32" spans="1:14" x14ac:dyDescent="0.2">
      <c r="A32" s="285"/>
      <c r="B32" s="269" t="s">
        <v>57</v>
      </c>
      <c r="C32" s="270">
        <f t="shared" ref="C32:H32" si="0">SUM(C7:C31)</f>
        <v>3739252</v>
      </c>
      <c r="D32" s="271">
        <f t="shared" si="0"/>
        <v>197589</v>
      </c>
      <c r="E32" s="270">
        <f t="shared" si="0"/>
        <v>4266610</v>
      </c>
      <c r="F32" s="271">
        <f t="shared" si="0"/>
        <v>243258</v>
      </c>
      <c r="G32" s="270">
        <f>SUM(G7:G31)</f>
        <v>947509</v>
      </c>
      <c r="H32" s="275">
        <f t="shared" si="0"/>
        <v>67289</v>
      </c>
      <c r="I32" s="77"/>
    </row>
    <row r="33" spans="1:9" x14ac:dyDescent="0.2">
      <c r="A33" s="285">
        <v>26</v>
      </c>
      <c r="B33" s="280" t="s">
        <v>150</v>
      </c>
      <c r="C33" s="281">
        <v>36848</v>
      </c>
      <c r="D33" s="282">
        <v>2067</v>
      </c>
      <c r="E33" s="281">
        <v>46398</v>
      </c>
      <c r="F33" s="282">
        <v>2971</v>
      </c>
      <c r="G33" s="281">
        <v>19562</v>
      </c>
      <c r="H33" s="283">
        <v>1560</v>
      </c>
      <c r="I33" s="77"/>
    </row>
    <row r="34" spans="1:9" x14ac:dyDescent="0.2">
      <c r="A34" s="285">
        <v>27</v>
      </c>
      <c r="B34" s="280" t="s">
        <v>27</v>
      </c>
      <c r="C34" s="281">
        <v>22884</v>
      </c>
      <c r="D34" s="282">
        <v>246</v>
      </c>
      <c r="E34" s="281">
        <v>29778</v>
      </c>
      <c r="F34" s="282">
        <v>345</v>
      </c>
      <c r="G34" s="281">
        <v>14584</v>
      </c>
      <c r="H34" s="283">
        <v>155</v>
      </c>
      <c r="I34" s="77"/>
    </row>
    <row r="35" spans="1:9" x14ac:dyDescent="0.2">
      <c r="A35" s="285">
        <v>28</v>
      </c>
      <c r="B35" s="280" t="s">
        <v>28</v>
      </c>
      <c r="C35" s="281">
        <v>6725</v>
      </c>
      <c r="D35" s="282">
        <v>1187</v>
      </c>
      <c r="E35" s="281">
        <v>10073</v>
      </c>
      <c r="F35" s="282">
        <v>1618</v>
      </c>
      <c r="G35" s="281">
        <v>5167</v>
      </c>
      <c r="H35" s="283">
        <v>631</v>
      </c>
      <c r="I35" s="77"/>
    </row>
    <row r="36" spans="1:9" x14ac:dyDescent="0.2">
      <c r="A36" s="285">
        <v>29</v>
      </c>
      <c r="B36" s="280" t="s">
        <v>29</v>
      </c>
      <c r="C36" s="281">
        <v>250579</v>
      </c>
      <c r="D36" s="282">
        <v>1376</v>
      </c>
      <c r="E36" s="281">
        <v>311480</v>
      </c>
      <c r="F36" s="282">
        <v>1900</v>
      </c>
      <c r="G36" s="281">
        <v>115840</v>
      </c>
      <c r="H36" s="283">
        <v>938</v>
      </c>
      <c r="I36" s="77"/>
    </row>
    <row r="37" spans="1:9" x14ac:dyDescent="0.2">
      <c r="A37" s="285">
        <v>30</v>
      </c>
      <c r="B37" s="280" t="s">
        <v>30</v>
      </c>
      <c r="C37" s="281">
        <v>15669</v>
      </c>
      <c r="D37" s="282">
        <v>925</v>
      </c>
      <c r="E37" s="281">
        <v>25023</v>
      </c>
      <c r="F37" s="282">
        <v>1274</v>
      </c>
      <c r="G37" s="281">
        <v>14210</v>
      </c>
      <c r="H37" s="283">
        <v>595</v>
      </c>
      <c r="I37" s="77"/>
    </row>
    <row r="38" spans="1:9" x14ac:dyDescent="0.2">
      <c r="A38" s="285">
        <v>31</v>
      </c>
      <c r="B38" s="280" t="s">
        <v>31</v>
      </c>
      <c r="C38" s="281">
        <v>28887</v>
      </c>
      <c r="D38" s="282">
        <v>1176</v>
      </c>
      <c r="E38" s="281">
        <v>49555</v>
      </c>
      <c r="F38" s="282">
        <v>1495</v>
      </c>
      <c r="G38" s="281">
        <v>30568</v>
      </c>
      <c r="H38" s="283">
        <v>628</v>
      </c>
      <c r="I38" s="77"/>
    </row>
    <row r="39" spans="1:9" x14ac:dyDescent="0.2">
      <c r="A39" s="285">
        <v>32</v>
      </c>
      <c r="B39" s="280" t="s">
        <v>32</v>
      </c>
      <c r="C39" s="281">
        <v>3137</v>
      </c>
      <c r="D39" s="282">
        <v>304</v>
      </c>
      <c r="E39" s="281">
        <v>4758</v>
      </c>
      <c r="F39" s="282">
        <v>441</v>
      </c>
      <c r="G39" s="281">
        <v>2516</v>
      </c>
      <c r="H39" s="283">
        <v>221</v>
      </c>
      <c r="I39" s="77"/>
    </row>
    <row r="40" spans="1:9" x14ac:dyDescent="0.2">
      <c r="A40" s="285">
        <v>33</v>
      </c>
      <c r="B40" s="280" t="s">
        <v>33</v>
      </c>
      <c r="C40" s="281">
        <v>1325</v>
      </c>
      <c r="D40" s="282">
        <v>75</v>
      </c>
      <c r="E40" s="281">
        <v>1579</v>
      </c>
      <c r="F40" s="282">
        <v>90</v>
      </c>
      <c r="G40" s="281">
        <v>503</v>
      </c>
      <c r="H40" s="283">
        <v>23</v>
      </c>
      <c r="I40" s="77"/>
    </row>
    <row r="41" spans="1:9" x14ac:dyDescent="0.2">
      <c r="A41" s="285">
        <v>34</v>
      </c>
      <c r="B41" s="280" t="s">
        <v>34</v>
      </c>
      <c r="C41" s="281">
        <v>365172</v>
      </c>
      <c r="D41" s="282">
        <v>46581</v>
      </c>
      <c r="E41" s="281">
        <v>433766</v>
      </c>
      <c r="F41" s="282">
        <v>61668</v>
      </c>
      <c r="G41" s="281">
        <v>148420</v>
      </c>
      <c r="H41" s="283">
        <v>26001</v>
      </c>
      <c r="I41" s="77"/>
    </row>
    <row r="42" spans="1:9" ht="14.25" customHeight="1" x14ac:dyDescent="0.2">
      <c r="A42" s="285">
        <v>35</v>
      </c>
      <c r="B42" s="280" t="s">
        <v>35</v>
      </c>
      <c r="C42" s="281">
        <v>8607</v>
      </c>
      <c r="D42" s="282">
        <v>438</v>
      </c>
      <c r="E42" s="281">
        <v>10859</v>
      </c>
      <c r="F42" s="282">
        <v>665</v>
      </c>
      <c r="G42" s="281">
        <v>4674</v>
      </c>
      <c r="H42" s="283">
        <v>347</v>
      </c>
      <c r="I42" s="77"/>
    </row>
    <row r="43" spans="1:9" x14ac:dyDescent="0.2">
      <c r="A43" s="285">
        <v>36</v>
      </c>
      <c r="B43" s="280" t="s">
        <v>36</v>
      </c>
      <c r="C43" s="281">
        <v>65629</v>
      </c>
      <c r="D43" s="282">
        <v>197</v>
      </c>
      <c r="E43" s="281">
        <v>98386</v>
      </c>
      <c r="F43" s="282">
        <v>269</v>
      </c>
      <c r="G43" s="281">
        <v>54197</v>
      </c>
      <c r="H43" s="283">
        <v>126</v>
      </c>
      <c r="I43" s="77"/>
    </row>
    <row r="44" spans="1:9" x14ac:dyDescent="0.2">
      <c r="A44" s="285">
        <v>37</v>
      </c>
      <c r="B44" s="280" t="s">
        <v>37</v>
      </c>
      <c r="C44" s="281">
        <v>23556</v>
      </c>
      <c r="D44" s="282">
        <v>1012</v>
      </c>
      <c r="E44" s="281">
        <v>31627</v>
      </c>
      <c r="F44" s="282">
        <v>1554</v>
      </c>
      <c r="G44" s="281">
        <v>15055</v>
      </c>
      <c r="H44" s="283">
        <v>827</v>
      </c>
      <c r="I44" s="77"/>
    </row>
    <row r="45" spans="1:9" x14ac:dyDescent="0.2">
      <c r="A45" s="285">
        <v>38</v>
      </c>
      <c r="B45" s="280" t="s">
        <v>38</v>
      </c>
      <c r="C45" s="281">
        <v>69951</v>
      </c>
      <c r="D45" s="282">
        <v>1628</v>
      </c>
      <c r="E45" s="281">
        <v>83201</v>
      </c>
      <c r="F45" s="282">
        <v>2251</v>
      </c>
      <c r="G45" s="281">
        <v>26674</v>
      </c>
      <c r="H45" s="283">
        <v>877</v>
      </c>
      <c r="I45" s="77"/>
    </row>
    <row r="46" spans="1:9" x14ac:dyDescent="0.2">
      <c r="A46" s="285">
        <v>39</v>
      </c>
      <c r="B46" s="280" t="s">
        <v>39</v>
      </c>
      <c r="C46" s="281">
        <v>64214</v>
      </c>
      <c r="D46" s="282">
        <v>6587</v>
      </c>
      <c r="E46" s="281">
        <v>78066</v>
      </c>
      <c r="F46" s="282">
        <v>9108</v>
      </c>
      <c r="G46" s="281">
        <v>26829</v>
      </c>
      <c r="H46" s="283">
        <v>3701</v>
      </c>
      <c r="I46" s="77"/>
    </row>
    <row r="47" spans="1:9" x14ac:dyDescent="0.2">
      <c r="A47" s="285">
        <v>40</v>
      </c>
      <c r="B47" s="280" t="s">
        <v>40</v>
      </c>
      <c r="C47" s="281">
        <v>5022</v>
      </c>
      <c r="D47" s="282">
        <v>294</v>
      </c>
      <c r="E47" s="281">
        <v>6436</v>
      </c>
      <c r="F47" s="282">
        <v>481</v>
      </c>
      <c r="G47" s="281">
        <v>2782</v>
      </c>
      <c r="H47" s="283">
        <v>252</v>
      </c>
      <c r="I47" s="77"/>
    </row>
    <row r="48" spans="1:9" x14ac:dyDescent="0.2">
      <c r="A48" s="285"/>
      <c r="B48" s="269" t="s">
        <v>59</v>
      </c>
      <c r="C48" s="270">
        <f t="shared" ref="C48:H48" si="1">SUM(C33:C47)</f>
        <v>968205</v>
      </c>
      <c r="D48" s="271">
        <f t="shared" si="1"/>
        <v>64093</v>
      </c>
      <c r="E48" s="270">
        <f t="shared" si="1"/>
        <v>1220985</v>
      </c>
      <c r="F48" s="271">
        <f t="shared" si="1"/>
        <v>86130</v>
      </c>
      <c r="G48" s="270">
        <f>SUM(G33:G47)</f>
        <v>481581</v>
      </c>
      <c r="H48" s="275">
        <f t="shared" si="1"/>
        <v>36882</v>
      </c>
      <c r="I48" s="77"/>
    </row>
    <row r="49" spans="1:9" x14ac:dyDescent="0.2">
      <c r="A49" s="285"/>
      <c r="B49" s="269" t="s">
        <v>58</v>
      </c>
      <c r="C49" s="270">
        <f t="shared" ref="C49:H49" si="2">+C48+C32</f>
        <v>4707457</v>
      </c>
      <c r="D49" s="271">
        <f t="shared" si="2"/>
        <v>261682</v>
      </c>
      <c r="E49" s="270">
        <f t="shared" si="2"/>
        <v>5487595</v>
      </c>
      <c r="F49" s="271">
        <f t="shared" si="2"/>
        <v>329388</v>
      </c>
      <c r="G49" s="270">
        <f>+G48+G32</f>
        <v>1429090</v>
      </c>
      <c r="H49" s="275">
        <f t="shared" si="2"/>
        <v>104171</v>
      </c>
      <c r="I49" s="77"/>
    </row>
    <row r="50" spans="1:9" x14ac:dyDescent="0.2">
      <c r="A50" s="285">
        <v>41</v>
      </c>
      <c r="B50" s="280" t="s">
        <v>41</v>
      </c>
      <c r="C50" s="281">
        <v>35944</v>
      </c>
      <c r="D50" s="282">
        <v>1234</v>
      </c>
      <c r="E50" s="281">
        <v>58383</v>
      </c>
      <c r="F50" s="282">
        <v>2103</v>
      </c>
      <c r="G50" s="281">
        <v>43983</v>
      </c>
      <c r="H50" s="283">
        <v>1476</v>
      </c>
      <c r="I50" s="77"/>
    </row>
    <row r="51" spans="1:9" x14ac:dyDescent="0.2">
      <c r="A51" s="285">
        <v>42</v>
      </c>
      <c r="B51" s="280" t="s">
        <v>42</v>
      </c>
      <c r="C51" s="281">
        <v>649</v>
      </c>
      <c r="D51" s="282">
        <v>74</v>
      </c>
      <c r="E51" s="281">
        <v>1154</v>
      </c>
      <c r="F51" s="282">
        <v>138</v>
      </c>
      <c r="G51" s="281">
        <v>887</v>
      </c>
      <c r="H51" s="283">
        <v>114</v>
      </c>
      <c r="I51" s="77"/>
    </row>
    <row r="52" spans="1:9" x14ac:dyDescent="0.2">
      <c r="A52" s="285">
        <v>43</v>
      </c>
      <c r="B52" s="280" t="s">
        <v>149</v>
      </c>
      <c r="C52" s="281">
        <v>1058</v>
      </c>
      <c r="D52" s="282">
        <v>104</v>
      </c>
      <c r="E52" s="281">
        <v>1593</v>
      </c>
      <c r="F52" s="282">
        <v>230</v>
      </c>
      <c r="G52" s="281">
        <v>1094</v>
      </c>
      <c r="H52" s="283">
        <v>183</v>
      </c>
      <c r="I52" s="77"/>
    </row>
    <row r="53" spans="1:9" x14ac:dyDescent="0.2">
      <c r="A53" s="285">
        <v>44</v>
      </c>
      <c r="B53" s="280" t="s">
        <v>152</v>
      </c>
      <c r="C53" s="281">
        <v>3426</v>
      </c>
      <c r="D53" s="282">
        <v>919</v>
      </c>
      <c r="E53" s="281">
        <v>4860</v>
      </c>
      <c r="F53" s="282">
        <v>1795</v>
      </c>
      <c r="G53" s="281">
        <v>3165</v>
      </c>
      <c r="H53" s="283">
        <v>1447</v>
      </c>
      <c r="I53" s="77"/>
    </row>
    <row r="54" spans="1:9" x14ac:dyDescent="0.2">
      <c r="A54" s="285">
        <v>45</v>
      </c>
      <c r="B54" s="280" t="s">
        <v>43</v>
      </c>
      <c r="C54" s="281">
        <v>1172</v>
      </c>
      <c r="D54" s="282">
        <v>163</v>
      </c>
      <c r="E54" s="281">
        <v>1593</v>
      </c>
      <c r="F54" s="282">
        <v>234</v>
      </c>
      <c r="G54" s="281">
        <v>883</v>
      </c>
      <c r="H54" s="283">
        <v>152</v>
      </c>
      <c r="I54" s="77"/>
    </row>
    <row r="55" spans="1:9" x14ac:dyDescent="0.2">
      <c r="A55" s="285">
        <v>46</v>
      </c>
      <c r="B55" s="280" t="s">
        <v>44</v>
      </c>
      <c r="C55" s="281">
        <v>533831</v>
      </c>
      <c r="D55" s="282">
        <v>10100</v>
      </c>
      <c r="E55" s="281">
        <v>793780</v>
      </c>
      <c r="F55" s="282">
        <v>16459</v>
      </c>
      <c r="G55" s="281">
        <v>578460</v>
      </c>
      <c r="H55" s="283">
        <v>11807</v>
      </c>
      <c r="I55" s="77"/>
    </row>
    <row r="56" spans="1:9" x14ac:dyDescent="0.2">
      <c r="A56" s="285">
        <v>47</v>
      </c>
      <c r="B56" s="280" t="s">
        <v>45</v>
      </c>
      <c r="C56" s="281">
        <v>19837</v>
      </c>
      <c r="D56" s="282">
        <v>742</v>
      </c>
      <c r="E56" s="281">
        <v>34223</v>
      </c>
      <c r="F56" s="282">
        <v>1138</v>
      </c>
      <c r="G56" s="281">
        <v>25010</v>
      </c>
      <c r="H56" s="283">
        <v>756</v>
      </c>
      <c r="I56" s="77"/>
    </row>
    <row r="57" spans="1:9" x14ac:dyDescent="0.2">
      <c r="A57" s="285">
        <v>48</v>
      </c>
      <c r="B57" s="280" t="s">
        <v>46</v>
      </c>
      <c r="C57" s="281">
        <v>1233</v>
      </c>
      <c r="D57" s="282">
        <v>73</v>
      </c>
      <c r="E57" s="281">
        <v>2070</v>
      </c>
      <c r="F57" s="282">
        <v>144</v>
      </c>
      <c r="G57" s="281">
        <v>1515</v>
      </c>
      <c r="H57" s="283">
        <v>115</v>
      </c>
      <c r="I57" s="77"/>
    </row>
    <row r="58" spans="1:9" x14ac:dyDescent="0.2">
      <c r="A58" s="285">
        <v>49</v>
      </c>
      <c r="B58" s="280" t="s">
        <v>47</v>
      </c>
      <c r="C58" s="281">
        <v>6121</v>
      </c>
      <c r="D58" s="282">
        <v>72</v>
      </c>
      <c r="E58" s="281">
        <v>10883</v>
      </c>
      <c r="F58" s="282">
        <v>162</v>
      </c>
      <c r="G58" s="281">
        <v>8604</v>
      </c>
      <c r="H58" s="283">
        <v>137</v>
      </c>
      <c r="I58" s="77"/>
    </row>
    <row r="59" spans="1:9" x14ac:dyDescent="0.2">
      <c r="A59" s="285">
        <v>50</v>
      </c>
      <c r="B59" s="280" t="s">
        <v>48</v>
      </c>
      <c r="C59" s="281">
        <v>13785</v>
      </c>
      <c r="D59" s="282">
        <v>49</v>
      </c>
      <c r="E59" s="281">
        <v>23257</v>
      </c>
      <c r="F59" s="282">
        <v>95</v>
      </c>
      <c r="G59" s="281">
        <v>18646</v>
      </c>
      <c r="H59" s="283">
        <v>79</v>
      </c>
      <c r="I59" s="77"/>
    </row>
    <row r="60" spans="1:9" x14ac:dyDescent="0.2">
      <c r="A60" s="285">
        <v>51</v>
      </c>
      <c r="B60" s="280" t="s">
        <v>151</v>
      </c>
      <c r="C60" s="281">
        <v>347</v>
      </c>
      <c r="D60" s="282">
        <v>32</v>
      </c>
      <c r="E60" s="281">
        <v>367</v>
      </c>
      <c r="F60" s="282">
        <v>45</v>
      </c>
      <c r="G60" s="281">
        <v>43</v>
      </c>
      <c r="H60" s="283">
        <v>28</v>
      </c>
      <c r="I60" s="77"/>
    </row>
    <row r="61" spans="1:9" x14ac:dyDescent="0.2">
      <c r="A61" s="285">
        <v>52</v>
      </c>
      <c r="B61" s="280" t="s">
        <v>49</v>
      </c>
      <c r="C61" s="281">
        <v>14586</v>
      </c>
      <c r="D61" s="282">
        <v>1612</v>
      </c>
      <c r="E61" s="281">
        <v>18052</v>
      </c>
      <c r="F61" s="282">
        <v>2464</v>
      </c>
      <c r="G61" s="281">
        <v>9009</v>
      </c>
      <c r="H61" s="283">
        <v>1690</v>
      </c>
      <c r="I61" s="77"/>
    </row>
    <row r="62" spans="1:9" x14ac:dyDescent="0.2">
      <c r="A62" s="285">
        <v>53</v>
      </c>
      <c r="B62" s="280" t="s">
        <v>50</v>
      </c>
      <c r="C62" s="281">
        <v>2105</v>
      </c>
      <c r="D62" s="282">
        <v>110</v>
      </c>
      <c r="E62" s="281">
        <v>3287</v>
      </c>
      <c r="F62" s="282">
        <v>189</v>
      </c>
      <c r="G62" s="281">
        <v>2060</v>
      </c>
      <c r="H62" s="283">
        <v>140</v>
      </c>
      <c r="I62" s="77"/>
    </row>
    <row r="63" spans="1:9" x14ac:dyDescent="0.2">
      <c r="A63" s="285">
        <v>54</v>
      </c>
      <c r="B63" s="280" t="s">
        <v>51</v>
      </c>
      <c r="C63" s="281">
        <v>58181</v>
      </c>
      <c r="D63" s="282">
        <v>145</v>
      </c>
      <c r="E63" s="281">
        <v>92795</v>
      </c>
      <c r="F63" s="282">
        <v>210</v>
      </c>
      <c r="G63" s="281">
        <v>68366</v>
      </c>
      <c r="H63" s="283">
        <v>129</v>
      </c>
      <c r="I63" s="77"/>
    </row>
    <row r="64" spans="1:9" x14ac:dyDescent="0.2">
      <c r="A64" s="285">
        <v>55</v>
      </c>
      <c r="B64" s="280" t="s">
        <v>52</v>
      </c>
      <c r="C64" s="281">
        <v>807</v>
      </c>
      <c r="D64" s="282">
        <v>28</v>
      </c>
      <c r="E64" s="281">
        <v>1275</v>
      </c>
      <c r="F64" s="282">
        <v>66</v>
      </c>
      <c r="G64" s="281">
        <v>885</v>
      </c>
      <c r="H64" s="283">
        <v>54</v>
      </c>
      <c r="I64" s="77"/>
    </row>
    <row r="65" spans="1:9" ht="17.25" customHeight="1" x14ac:dyDescent="0.2">
      <c r="A65" s="285">
        <v>56</v>
      </c>
      <c r="B65" s="280" t="s">
        <v>53</v>
      </c>
      <c r="C65" s="281">
        <v>19065</v>
      </c>
      <c r="D65" s="282">
        <v>1372</v>
      </c>
      <c r="E65" s="281">
        <v>29874</v>
      </c>
      <c r="F65" s="282">
        <v>2137</v>
      </c>
      <c r="G65" s="281">
        <v>20482</v>
      </c>
      <c r="H65" s="283">
        <v>1472</v>
      </c>
      <c r="I65" s="77"/>
    </row>
    <row r="66" spans="1:9" x14ac:dyDescent="0.2">
      <c r="A66" s="285"/>
      <c r="B66" s="269" t="s">
        <v>61</v>
      </c>
      <c r="C66" s="270">
        <f t="shared" ref="C66:H66" si="3">SUM(C50:C65)</f>
        <v>712147</v>
      </c>
      <c r="D66" s="271">
        <f t="shared" si="3"/>
        <v>16829</v>
      </c>
      <c r="E66" s="270">
        <f t="shared" si="3"/>
        <v>1077446</v>
      </c>
      <c r="F66" s="271">
        <f t="shared" si="3"/>
        <v>27609</v>
      </c>
      <c r="G66" s="270">
        <f t="shared" si="3"/>
        <v>783092</v>
      </c>
      <c r="H66" s="275">
        <f t="shared" si="3"/>
        <v>19779</v>
      </c>
      <c r="I66" s="77"/>
    </row>
    <row r="67" spans="1:9" x14ac:dyDescent="0.2">
      <c r="A67" s="288"/>
      <c r="B67" s="276" t="s">
        <v>60</v>
      </c>
      <c r="C67" s="277">
        <f t="shared" ref="C67:H67" si="4">C66+C48+C32</f>
        <v>5419604</v>
      </c>
      <c r="D67" s="278">
        <f t="shared" si="4"/>
        <v>278511</v>
      </c>
      <c r="E67" s="277">
        <f t="shared" si="4"/>
        <v>6565041</v>
      </c>
      <c r="F67" s="278">
        <f t="shared" si="4"/>
        <v>356997</v>
      </c>
      <c r="G67" s="277">
        <f>G66+G48+G32</f>
        <v>2212182</v>
      </c>
      <c r="H67" s="279">
        <f t="shared" si="4"/>
        <v>123950</v>
      </c>
      <c r="I67" s="77"/>
    </row>
    <row r="68" spans="1:9" x14ac:dyDescent="0.2">
      <c r="G68" s="78"/>
    </row>
    <row r="69" spans="1:9" x14ac:dyDescent="0.2">
      <c r="B69" s="73"/>
    </row>
  </sheetData>
  <mergeCells count="9">
    <mergeCell ref="A2:H2"/>
    <mergeCell ref="C4:D4"/>
    <mergeCell ref="A4:A6"/>
    <mergeCell ref="J18:N18"/>
    <mergeCell ref="E4:F4"/>
    <mergeCell ref="G4:H4"/>
    <mergeCell ref="B4:B6"/>
    <mergeCell ref="G5:G6"/>
    <mergeCell ref="H5:H6"/>
  </mergeCells>
  <phoneticPr fontId="2" type="noConversion"/>
  <pageMargins left="0.74803149606299213" right="0.74803149606299213" top="0.98425196850393704" bottom="0.98425196850393704" header="0" footer="0"/>
  <pageSetup scale="35" orientation="portrait" r:id="rId1"/>
  <headerFooter alignWithMargins="0"/>
  <ignoredErrors>
    <ignoredError sqref="C32:H32"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2:U132"/>
  <sheetViews>
    <sheetView showGridLines="0" zoomScaleNormal="100" workbookViewId="0">
      <pane xSplit="2" ySplit="6" topLeftCell="C7" activePane="bottomRight" state="frozen"/>
      <selection pane="topRight"/>
      <selection pane="bottomLeft"/>
      <selection pane="bottomRight"/>
    </sheetView>
  </sheetViews>
  <sheetFormatPr baseColWidth="10" defaultColWidth="11.42578125" defaultRowHeight="12.75" x14ac:dyDescent="0.2"/>
  <cols>
    <col min="1" max="1" width="3.140625" style="75" customWidth="1"/>
    <col min="2" max="2" width="90.7109375" style="75" customWidth="1"/>
    <col min="3" max="4" width="15.85546875" style="75" customWidth="1"/>
    <col min="5" max="8" width="15.85546875" style="76" customWidth="1"/>
    <col min="9" max="12" width="14.85546875" style="76" customWidth="1"/>
    <col min="13" max="19" width="11.42578125" style="75"/>
    <col min="20" max="20" width="66.42578125" style="75" bestFit="1" customWidth="1"/>
    <col min="21" max="16384" width="11.42578125" style="75"/>
  </cols>
  <sheetData>
    <row r="2" spans="1:21" ht="16.899999999999999" customHeight="1" x14ac:dyDescent="0.2">
      <c r="A2" s="367" t="s">
        <v>423</v>
      </c>
      <c r="B2" s="367"/>
      <c r="C2" s="367"/>
      <c r="D2" s="367"/>
      <c r="E2" s="367"/>
      <c r="F2" s="367"/>
      <c r="G2" s="367"/>
      <c r="H2" s="367"/>
      <c r="I2" s="367"/>
      <c r="J2" s="367"/>
      <c r="K2" s="367"/>
      <c r="L2" s="367"/>
    </row>
    <row r="3" spans="1:21" ht="16.899999999999999" customHeight="1" x14ac:dyDescent="0.2">
      <c r="A3" s="267"/>
      <c r="B3" s="267"/>
      <c r="C3" s="267"/>
      <c r="D3" s="267"/>
      <c r="E3" s="267"/>
      <c r="F3" s="267"/>
      <c r="G3" s="267"/>
      <c r="H3" s="267"/>
      <c r="I3" s="79"/>
      <c r="J3" s="79"/>
      <c r="K3" s="79"/>
      <c r="L3" s="79"/>
    </row>
    <row r="4" spans="1:21" ht="30" customHeight="1" x14ac:dyDescent="0.2">
      <c r="A4" s="369" t="s">
        <v>233</v>
      </c>
      <c r="B4" s="375" t="s">
        <v>0</v>
      </c>
      <c r="C4" s="372" t="s">
        <v>419</v>
      </c>
      <c r="D4" s="372"/>
      <c r="E4" s="372" t="s">
        <v>420</v>
      </c>
      <c r="F4" s="372"/>
      <c r="G4" s="372" t="s">
        <v>448</v>
      </c>
      <c r="H4" s="372"/>
      <c r="I4" s="372" t="s">
        <v>421</v>
      </c>
      <c r="J4" s="372"/>
      <c r="K4" s="373" t="s">
        <v>422</v>
      </c>
      <c r="L4" s="374"/>
      <c r="U4" s="80"/>
    </row>
    <row r="5" spans="1:21" ht="15" customHeight="1" x14ac:dyDescent="0.2">
      <c r="A5" s="370"/>
      <c r="B5" s="376"/>
      <c r="C5" s="272" t="s">
        <v>54</v>
      </c>
      <c r="D5" s="273" t="s">
        <v>55</v>
      </c>
      <c r="E5" s="272" t="s">
        <v>54</v>
      </c>
      <c r="F5" s="273" t="s">
        <v>55</v>
      </c>
      <c r="G5" s="272" t="s">
        <v>54</v>
      </c>
      <c r="H5" s="273" t="s">
        <v>55</v>
      </c>
      <c r="I5" s="272" t="s">
        <v>54</v>
      </c>
      <c r="J5" s="273" t="s">
        <v>55</v>
      </c>
      <c r="K5" s="378" t="s">
        <v>54</v>
      </c>
      <c r="L5" s="380" t="s">
        <v>55</v>
      </c>
    </row>
    <row r="6" spans="1:21" ht="15" customHeight="1" x14ac:dyDescent="0.2">
      <c r="A6" s="371"/>
      <c r="B6" s="377"/>
      <c r="C6" s="286">
        <v>39901</v>
      </c>
      <c r="D6" s="287">
        <v>39901</v>
      </c>
      <c r="E6" s="286">
        <v>39992</v>
      </c>
      <c r="F6" s="287">
        <v>39992</v>
      </c>
      <c r="G6" s="286">
        <v>40083</v>
      </c>
      <c r="H6" s="287">
        <v>40083</v>
      </c>
      <c r="I6" s="286">
        <v>40174</v>
      </c>
      <c r="J6" s="287">
        <v>40174</v>
      </c>
      <c r="K6" s="379"/>
      <c r="L6" s="381"/>
    </row>
    <row r="7" spans="1:21" x14ac:dyDescent="0.2">
      <c r="A7" s="285">
        <v>1</v>
      </c>
      <c r="B7" s="280" t="s">
        <v>1</v>
      </c>
      <c r="C7" s="281">
        <v>13414</v>
      </c>
      <c r="D7" s="282">
        <v>1216</v>
      </c>
      <c r="E7" s="281">
        <v>14290</v>
      </c>
      <c r="F7" s="282">
        <v>1275</v>
      </c>
      <c r="G7" s="281">
        <v>15111</v>
      </c>
      <c r="H7" s="282">
        <v>1347</v>
      </c>
      <c r="I7" s="281">
        <v>16147</v>
      </c>
      <c r="J7" s="282">
        <v>1410</v>
      </c>
      <c r="K7" s="281">
        <v>3473</v>
      </c>
      <c r="L7" s="283">
        <v>268</v>
      </c>
      <c r="N7" s="20"/>
      <c r="O7" s="20"/>
    </row>
    <row r="8" spans="1:21" x14ac:dyDescent="0.2">
      <c r="A8" s="285">
        <v>2</v>
      </c>
      <c r="B8" s="280" t="s">
        <v>2</v>
      </c>
      <c r="C8" s="281">
        <v>26553</v>
      </c>
      <c r="D8" s="282">
        <v>1284</v>
      </c>
      <c r="E8" s="281">
        <v>28568</v>
      </c>
      <c r="F8" s="282">
        <v>1367</v>
      </c>
      <c r="G8" s="281">
        <v>30524</v>
      </c>
      <c r="H8" s="282">
        <v>1465</v>
      </c>
      <c r="I8" s="281">
        <v>32787</v>
      </c>
      <c r="J8" s="282">
        <v>1522</v>
      </c>
      <c r="K8" s="281">
        <v>8183</v>
      </c>
      <c r="L8" s="283">
        <v>326</v>
      </c>
      <c r="N8" s="20"/>
      <c r="O8" s="20"/>
    </row>
    <row r="9" spans="1:21" x14ac:dyDescent="0.2">
      <c r="A9" s="285">
        <v>3</v>
      </c>
      <c r="B9" s="280" t="s">
        <v>3</v>
      </c>
      <c r="C9" s="281">
        <v>58085</v>
      </c>
      <c r="D9" s="282">
        <v>4201</v>
      </c>
      <c r="E9" s="281">
        <v>61845</v>
      </c>
      <c r="F9" s="282">
        <v>4577</v>
      </c>
      <c r="G9" s="281">
        <v>65782</v>
      </c>
      <c r="H9" s="282">
        <v>4943</v>
      </c>
      <c r="I9" s="281">
        <v>70639</v>
      </c>
      <c r="J9" s="282">
        <v>5278</v>
      </c>
      <c r="K9" s="281">
        <v>15991</v>
      </c>
      <c r="L9" s="283">
        <v>1375</v>
      </c>
      <c r="N9" s="20"/>
      <c r="O9" s="20"/>
    </row>
    <row r="10" spans="1:21" x14ac:dyDescent="0.2">
      <c r="A10" s="285">
        <v>4</v>
      </c>
      <c r="B10" s="280" t="s">
        <v>4</v>
      </c>
      <c r="C10" s="281">
        <v>46702</v>
      </c>
      <c r="D10" s="282">
        <v>2094</v>
      </c>
      <c r="E10" s="281">
        <v>50356</v>
      </c>
      <c r="F10" s="282">
        <v>2300</v>
      </c>
      <c r="G10" s="281">
        <v>53865</v>
      </c>
      <c r="H10" s="282">
        <v>2523</v>
      </c>
      <c r="I10" s="281">
        <v>58547</v>
      </c>
      <c r="J10" s="282">
        <v>2710</v>
      </c>
      <c r="K10" s="281">
        <v>15206</v>
      </c>
      <c r="L10" s="283">
        <v>789</v>
      </c>
    </row>
    <row r="11" spans="1:21" x14ac:dyDescent="0.2">
      <c r="A11" s="285">
        <v>5</v>
      </c>
      <c r="B11" s="280" t="s">
        <v>5</v>
      </c>
      <c r="C11" s="281">
        <v>197571</v>
      </c>
      <c r="D11" s="282">
        <v>3176</v>
      </c>
      <c r="E11" s="281">
        <v>218245</v>
      </c>
      <c r="F11" s="282">
        <v>3405</v>
      </c>
      <c r="G11" s="281">
        <v>238093</v>
      </c>
      <c r="H11" s="282">
        <v>3687</v>
      </c>
      <c r="I11" s="281">
        <v>264459</v>
      </c>
      <c r="J11" s="282">
        <v>3881</v>
      </c>
      <c r="K11" s="281">
        <v>85389</v>
      </c>
      <c r="L11" s="283">
        <v>913</v>
      </c>
    </row>
    <row r="12" spans="1:21" x14ac:dyDescent="0.2">
      <c r="A12" s="285">
        <v>6</v>
      </c>
      <c r="B12" s="280" t="s">
        <v>6</v>
      </c>
      <c r="C12" s="281">
        <v>3840</v>
      </c>
      <c r="D12" s="282">
        <v>3859</v>
      </c>
      <c r="E12" s="281">
        <v>4029</v>
      </c>
      <c r="F12" s="282">
        <v>3980</v>
      </c>
      <c r="G12" s="281">
        <v>4265</v>
      </c>
      <c r="H12" s="282">
        <v>4130</v>
      </c>
      <c r="I12" s="281">
        <v>4519</v>
      </c>
      <c r="J12" s="282">
        <v>4227</v>
      </c>
      <c r="K12" s="281">
        <v>843</v>
      </c>
      <c r="L12" s="283">
        <v>510</v>
      </c>
    </row>
    <row r="13" spans="1:21" x14ac:dyDescent="0.2">
      <c r="A13" s="285">
        <v>7</v>
      </c>
      <c r="B13" s="280" t="s">
        <v>7</v>
      </c>
      <c r="C13" s="281">
        <v>537721</v>
      </c>
      <c r="D13" s="282">
        <v>42967</v>
      </c>
      <c r="E13" s="281">
        <v>559317</v>
      </c>
      <c r="F13" s="282">
        <v>44830</v>
      </c>
      <c r="G13" s="281">
        <v>577327</v>
      </c>
      <c r="H13" s="282">
        <v>46878</v>
      </c>
      <c r="I13" s="281">
        <v>599903</v>
      </c>
      <c r="J13" s="282">
        <v>48468</v>
      </c>
      <c r="K13" s="281">
        <v>81199</v>
      </c>
      <c r="L13" s="283">
        <v>7369</v>
      </c>
    </row>
    <row r="14" spans="1:21" x14ac:dyDescent="0.2">
      <c r="A14" s="285">
        <v>8</v>
      </c>
      <c r="B14" s="280" t="s">
        <v>8</v>
      </c>
      <c r="C14" s="281">
        <v>35117</v>
      </c>
      <c r="D14" s="282">
        <v>8009</v>
      </c>
      <c r="E14" s="281">
        <v>37825</v>
      </c>
      <c r="F14" s="282">
        <v>8578</v>
      </c>
      <c r="G14" s="281">
        <v>40156</v>
      </c>
      <c r="H14" s="282">
        <v>9162</v>
      </c>
      <c r="I14" s="281">
        <v>43739</v>
      </c>
      <c r="J14" s="282">
        <v>9688</v>
      </c>
      <c r="K14" s="281">
        <v>10922</v>
      </c>
      <c r="L14" s="283">
        <v>2257</v>
      </c>
    </row>
    <row r="15" spans="1:21" x14ac:dyDescent="0.2">
      <c r="A15" s="285">
        <v>9</v>
      </c>
      <c r="B15" s="280" t="s">
        <v>9</v>
      </c>
      <c r="C15" s="281">
        <v>2224</v>
      </c>
      <c r="D15" s="282">
        <v>121</v>
      </c>
      <c r="E15" s="281">
        <v>2498</v>
      </c>
      <c r="F15" s="282">
        <v>131</v>
      </c>
      <c r="G15" s="281">
        <v>2751</v>
      </c>
      <c r="H15" s="282">
        <v>138</v>
      </c>
      <c r="I15" s="281">
        <v>3092</v>
      </c>
      <c r="J15" s="282">
        <v>146</v>
      </c>
      <c r="K15" s="281">
        <v>1040</v>
      </c>
      <c r="L15" s="283">
        <v>35</v>
      </c>
    </row>
    <row r="16" spans="1:21" x14ac:dyDescent="0.2">
      <c r="A16" s="285">
        <v>10</v>
      </c>
      <c r="B16" s="280" t="s">
        <v>10</v>
      </c>
      <c r="C16" s="281">
        <v>2218</v>
      </c>
      <c r="D16" s="282">
        <v>576</v>
      </c>
      <c r="E16" s="281">
        <v>2389</v>
      </c>
      <c r="F16" s="282">
        <v>613</v>
      </c>
      <c r="G16" s="281">
        <v>2561</v>
      </c>
      <c r="H16" s="282">
        <v>656</v>
      </c>
      <c r="I16" s="281">
        <v>2733</v>
      </c>
      <c r="J16" s="282">
        <v>681</v>
      </c>
      <c r="K16" s="281">
        <v>623</v>
      </c>
      <c r="L16" s="283">
        <v>146</v>
      </c>
    </row>
    <row r="17" spans="1:18" x14ac:dyDescent="0.2">
      <c r="A17" s="285">
        <v>11</v>
      </c>
      <c r="B17" s="280" t="s">
        <v>11</v>
      </c>
      <c r="C17" s="281">
        <v>191247</v>
      </c>
      <c r="D17" s="282">
        <v>6807</v>
      </c>
      <c r="E17" s="281">
        <v>205515</v>
      </c>
      <c r="F17" s="282">
        <v>7256</v>
      </c>
      <c r="G17" s="281">
        <v>218557</v>
      </c>
      <c r="H17" s="282">
        <v>7791</v>
      </c>
      <c r="I17" s="281">
        <v>236290</v>
      </c>
      <c r="J17" s="282">
        <v>8243</v>
      </c>
      <c r="K17" s="281">
        <v>58562</v>
      </c>
      <c r="L17" s="283">
        <v>1963</v>
      </c>
    </row>
    <row r="18" spans="1:18" ht="15" x14ac:dyDescent="0.2">
      <c r="A18" s="285">
        <v>12</v>
      </c>
      <c r="B18" s="280" t="s">
        <v>12</v>
      </c>
      <c r="C18" s="281">
        <v>7517</v>
      </c>
      <c r="D18" s="282">
        <v>565</v>
      </c>
      <c r="E18" s="281">
        <v>8071</v>
      </c>
      <c r="F18" s="282">
        <v>598</v>
      </c>
      <c r="G18" s="281">
        <v>8562</v>
      </c>
      <c r="H18" s="282">
        <v>640</v>
      </c>
      <c r="I18" s="281">
        <v>9286</v>
      </c>
      <c r="J18" s="282">
        <v>671</v>
      </c>
      <c r="K18" s="281">
        <v>2344</v>
      </c>
      <c r="L18" s="283">
        <v>139</v>
      </c>
      <c r="N18" s="353"/>
      <c r="O18" s="353"/>
      <c r="P18" s="353"/>
      <c r="Q18" s="353"/>
      <c r="R18" s="353"/>
    </row>
    <row r="19" spans="1:18" x14ac:dyDescent="0.2">
      <c r="A19" s="285">
        <v>13</v>
      </c>
      <c r="B19" s="280" t="s">
        <v>13</v>
      </c>
      <c r="C19" s="281">
        <v>1458</v>
      </c>
      <c r="D19" s="282">
        <v>142</v>
      </c>
      <c r="E19" s="281">
        <v>1564</v>
      </c>
      <c r="F19" s="282">
        <v>150</v>
      </c>
      <c r="G19" s="281">
        <v>1642</v>
      </c>
      <c r="H19" s="282">
        <v>162</v>
      </c>
      <c r="I19" s="281">
        <v>1727</v>
      </c>
      <c r="J19" s="282">
        <v>177</v>
      </c>
      <c r="K19" s="281">
        <v>339</v>
      </c>
      <c r="L19" s="283">
        <v>48</v>
      </c>
    </row>
    <row r="20" spans="1:18" x14ac:dyDescent="0.2">
      <c r="A20" s="285">
        <v>14</v>
      </c>
      <c r="B20" s="280" t="s">
        <v>14</v>
      </c>
      <c r="C20" s="281">
        <v>4223</v>
      </c>
      <c r="D20" s="282">
        <v>440</v>
      </c>
      <c r="E20" s="281">
        <v>4512</v>
      </c>
      <c r="F20" s="282">
        <v>460</v>
      </c>
      <c r="G20" s="281">
        <v>4782</v>
      </c>
      <c r="H20" s="282">
        <v>498</v>
      </c>
      <c r="I20" s="281">
        <v>5143</v>
      </c>
      <c r="J20" s="282">
        <v>522</v>
      </c>
      <c r="K20" s="281">
        <v>1156</v>
      </c>
      <c r="L20" s="283">
        <v>112</v>
      </c>
    </row>
    <row r="21" spans="1:18" x14ac:dyDescent="0.2">
      <c r="A21" s="285">
        <v>15</v>
      </c>
      <c r="B21" s="280" t="s">
        <v>15</v>
      </c>
      <c r="C21" s="281">
        <v>10416</v>
      </c>
      <c r="D21" s="282">
        <v>821</v>
      </c>
      <c r="E21" s="281">
        <v>11248</v>
      </c>
      <c r="F21" s="282">
        <v>890</v>
      </c>
      <c r="G21" s="281">
        <v>11939</v>
      </c>
      <c r="H21" s="282">
        <v>962</v>
      </c>
      <c r="I21" s="281">
        <v>12828</v>
      </c>
      <c r="J21" s="282">
        <v>1021</v>
      </c>
      <c r="K21" s="281">
        <v>3047</v>
      </c>
      <c r="L21" s="283">
        <v>257</v>
      </c>
    </row>
    <row r="22" spans="1:18" x14ac:dyDescent="0.2">
      <c r="A22" s="285">
        <v>16</v>
      </c>
      <c r="B22" s="280" t="s">
        <v>16</v>
      </c>
      <c r="C22" s="281">
        <v>7055</v>
      </c>
      <c r="D22" s="282">
        <v>953</v>
      </c>
      <c r="E22" s="281">
        <v>7519</v>
      </c>
      <c r="F22" s="282">
        <v>1005</v>
      </c>
      <c r="G22" s="281">
        <v>7929</v>
      </c>
      <c r="H22" s="282">
        <v>1080</v>
      </c>
      <c r="I22" s="281">
        <v>8441</v>
      </c>
      <c r="J22" s="282">
        <v>1135</v>
      </c>
      <c r="K22" s="281">
        <v>1819</v>
      </c>
      <c r="L22" s="283">
        <v>240</v>
      </c>
    </row>
    <row r="23" spans="1:18" x14ac:dyDescent="0.2">
      <c r="A23" s="285">
        <v>17</v>
      </c>
      <c r="B23" s="280" t="s">
        <v>17</v>
      </c>
      <c r="C23" s="281">
        <v>5592</v>
      </c>
      <c r="D23" s="282">
        <v>914</v>
      </c>
      <c r="E23" s="281">
        <v>5968</v>
      </c>
      <c r="F23" s="282">
        <v>980</v>
      </c>
      <c r="G23" s="281">
        <v>6367</v>
      </c>
      <c r="H23" s="282">
        <v>1050</v>
      </c>
      <c r="I23" s="281">
        <v>6935</v>
      </c>
      <c r="J23" s="282">
        <v>1122</v>
      </c>
      <c r="K23" s="281">
        <v>1689</v>
      </c>
      <c r="L23" s="283">
        <v>269</v>
      </c>
    </row>
    <row r="24" spans="1:18" x14ac:dyDescent="0.2">
      <c r="A24" s="285">
        <v>18</v>
      </c>
      <c r="B24" s="280" t="s">
        <v>470</v>
      </c>
      <c r="C24" s="281" t="s">
        <v>56</v>
      </c>
      <c r="D24" s="282">
        <v>1827</v>
      </c>
      <c r="E24" s="281" t="s">
        <v>56</v>
      </c>
      <c r="F24" s="282">
        <v>1961</v>
      </c>
      <c r="G24" s="281" t="s">
        <v>56</v>
      </c>
      <c r="H24" s="282">
        <v>2098</v>
      </c>
      <c r="I24" s="281" t="s">
        <v>56</v>
      </c>
      <c r="J24" s="282">
        <v>2213</v>
      </c>
      <c r="K24" s="281">
        <v>0</v>
      </c>
      <c r="L24" s="283">
        <v>538</v>
      </c>
    </row>
    <row r="25" spans="1:18" x14ac:dyDescent="0.2">
      <c r="A25" s="285">
        <v>19</v>
      </c>
      <c r="B25" s="280" t="s">
        <v>19</v>
      </c>
      <c r="C25" s="281">
        <v>1222705</v>
      </c>
      <c r="D25" s="282">
        <v>37857</v>
      </c>
      <c r="E25" s="281">
        <v>1326546</v>
      </c>
      <c r="F25" s="282">
        <v>41114</v>
      </c>
      <c r="G25" s="281">
        <v>1427661</v>
      </c>
      <c r="H25" s="282">
        <v>44832</v>
      </c>
      <c r="I25" s="281">
        <v>1523606</v>
      </c>
      <c r="J25" s="282">
        <v>47223</v>
      </c>
      <c r="K25" s="281">
        <v>339944</v>
      </c>
      <c r="L25" s="283">
        <v>10383</v>
      </c>
    </row>
    <row r="26" spans="1:18" x14ac:dyDescent="0.2">
      <c r="A26" s="285">
        <v>20</v>
      </c>
      <c r="B26" s="280" t="s">
        <v>20</v>
      </c>
      <c r="C26" s="281">
        <v>90399</v>
      </c>
      <c r="D26" s="282">
        <v>375</v>
      </c>
      <c r="E26" s="281">
        <v>96678</v>
      </c>
      <c r="F26" s="282">
        <v>385</v>
      </c>
      <c r="G26" s="281">
        <v>102991</v>
      </c>
      <c r="H26" s="282">
        <v>399</v>
      </c>
      <c r="I26" s="281">
        <v>109567</v>
      </c>
      <c r="J26" s="282">
        <v>422</v>
      </c>
      <c r="K26" s="281">
        <v>22778</v>
      </c>
      <c r="L26" s="283">
        <v>55</v>
      </c>
    </row>
    <row r="27" spans="1:18" x14ac:dyDescent="0.2">
      <c r="A27" s="285">
        <v>21</v>
      </c>
      <c r="B27" s="280" t="s">
        <v>21</v>
      </c>
      <c r="C27" s="281">
        <v>1586546</v>
      </c>
      <c r="D27" s="282">
        <v>92036</v>
      </c>
      <c r="E27" s="281">
        <v>1642351</v>
      </c>
      <c r="F27" s="282">
        <v>96555</v>
      </c>
      <c r="G27" s="281">
        <v>1689340</v>
      </c>
      <c r="H27" s="282">
        <v>101787</v>
      </c>
      <c r="I27" s="281">
        <v>1743599</v>
      </c>
      <c r="J27" s="282">
        <v>105749</v>
      </c>
      <c r="K27" s="281">
        <v>201986</v>
      </c>
      <c r="L27" s="283">
        <v>17683</v>
      </c>
    </row>
    <row r="28" spans="1:18" x14ac:dyDescent="0.2">
      <c r="A28" s="285">
        <v>22</v>
      </c>
      <c r="B28" s="280" t="s">
        <v>22</v>
      </c>
      <c r="C28" s="281">
        <v>3740</v>
      </c>
      <c r="D28" s="282">
        <v>919</v>
      </c>
      <c r="E28" s="281">
        <v>3916</v>
      </c>
      <c r="F28" s="282">
        <v>947</v>
      </c>
      <c r="G28" s="281">
        <v>4071</v>
      </c>
      <c r="H28" s="282">
        <v>997</v>
      </c>
      <c r="I28" s="281">
        <v>4284</v>
      </c>
      <c r="J28" s="282">
        <v>1035</v>
      </c>
      <c r="K28" s="281">
        <v>702</v>
      </c>
      <c r="L28" s="283">
        <v>157</v>
      </c>
    </row>
    <row r="29" spans="1:18" x14ac:dyDescent="0.2">
      <c r="A29" s="285">
        <v>23</v>
      </c>
      <c r="B29" s="280" t="s">
        <v>23</v>
      </c>
      <c r="C29" s="281">
        <v>277561</v>
      </c>
      <c r="D29" s="282">
        <v>41022</v>
      </c>
      <c r="E29" s="281">
        <v>304413</v>
      </c>
      <c r="F29" s="282">
        <v>44140</v>
      </c>
      <c r="G29" s="281">
        <v>326640</v>
      </c>
      <c r="H29" s="282">
        <v>47491</v>
      </c>
      <c r="I29" s="281">
        <v>352605</v>
      </c>
      <c r="J29" s="282">
        <v>49951</v>
      </c>
      <c r="K29" s="281">
        <v>90331</v>
      </c>
      <c r="L29" s="283">
        <v>12326</v>
      </c>
    </row>
    <row r="30" spans="1:18" x14ac:dyDescent="0.2">
      <c r="A30" s="285">
        <v>24</v>
      </c>
      <c r="B30" s="280" t="s">
        <v>471</v>
      </c>
      <c r="C30" s="281">
        <v>85537</v>
      </c>
      <c r="D30" s="282">
        <v>2616</v>
      </c>
      <c r="E30" s="281">
        <v>90937</v>
      </c>
      <c r="F30" s="282">
        <v>2724</v>
      </c>
      <c r="G30" s="281">
        <v>95689</v>
      </c>
      <c r="H30" s="282">
        <v>3005</v>
      </c>
      <c r="I30" s="281">
        <v>102304</v>
      </c>
      <c r="J30" s="282">
        <v>3205</v>
      </c>
      <c r="K30" s="281">
        <v>23204</v>
      </c>
      <c r="L30" s="283">
        <v>898</v>
      </c>
    </row>
    <row r="31" spans="1:18" x14ac:dyDescent="0.2">
      <c r="A31" s="285">
        <v>25</v>
      </c>
      <c r="B31" s="280" t="s">
        <v>25</v>
      </c>
      <c r="C31" s="281">
        <v>15773</v>
      </c>
      <c r="D31" s="282">
        <v>1740</v>
      </c>
      <c r="E31" s="281">
        <v>16946</v>
      </c>
      <c r="F31" s="282">
        <v>1843</v>
      </c>
      <c r="G31" s="281">
        <v>18060</v>
      </c>
      <c r="H31" s="282">
        <v>2001</v>
      </c>
      <c r="I31" s="281">
        <v>19525</v>
      </c>
      <c r="J31" s="282">
        <v>2126</v>
      </c>
      <c r="K31" s="281">
        <v>4819</v>
      </c>
      <c r="L31" s="283">
        <v>512</v>
      </c>
    </row>
    <row r="32" spans="1:18" x14ac:dyDescent="0.2">
      <c r="A32" s="285"/>
      <c r="B32" s="269" t="s">
        <v>57</v>
      </c>
      <c r="C32" s="270">
        <f t="shared" ref="C32:H32" si="0">SUM(C7:C31)</f>
        <v>4433214</v>
      </c>
      <c r="D32" s="271">
        <f t="shared" si="0"/>
        <v>256537</v>
      </c>
      <c r="E32" s="270">
        <f t="shared" si="0"/>
        <v>4705546</v>
      </c>
      <c r="F32" s="271">
        <f t="shared" si="0"/>
        <v>272064</v>
      </c>
      <c r="G32" s="270">
        <f t="shared" si="0"/>
        <v>4954665</v>
      </c>
      <c r="H32" s="271">
        <f t="shared" si="0"/>
        <v>289722</v>
      </c>
      <c r="I32" s="270">
        <f>SUM(I7:I31)</f>
        <v>5232705</v>
      </c>
      <c r="J32" s="271">
        <f>SUM(J7:J31)</f>
        <v>302826</v>
      </c>
      <c r="K32" s="270">
        <f>SUM(K7:K31)</f>
        <v>975589</v>
      </c>
      <c r="L32" s="275">
        <f>SUM(L7:L31)</f>
        <v>59568</v>
      </c>
    </row>
    <row r="33" spans="1:12" x14ac:dyDescent="0.2">
      <c r="A33" s="285">
        <v>26</v>
      </c>
      <c r="B33" s="280" t="s">
        <v>150</v>
      </c>
      <c r="C33" s="281">
        <v>51333</v>
      </c>
      <c r="D33" s="282">
        <v>3358</v>
      </c>
      <c r="E33" s="281">
        <v>56517</v>
      </c>
      <c r="F33" s="282">
        <v>3710</v>
      </c>
      <c r="G33" s="281">
        <v>61280</v>
      </c>
      <c r="H33" s="282">
        <v>4129</v>
      </c>
      <c r="I33" s="281">
        <v>67472</v>
      </c>
      <c r="J33" s="282">
        <v>4484</v>
      </c>
      <c r="K33" s="281">
        <v>21074</v>
      </c>
      <c r="L33" s="283">
        <v>1513</v>
      </c>
    </row>
    <row r="34" spans="1:12" x14ac:dyDescent="0.2">
      <c r="A34" s="285">
        <v>27</v>
      </c>
      <c r="B34" s="280" t="s">
        <v>27</v>
      </c>
      <c r="C34" s="281">
        <v>35088</v>
      </c>
      <c r="D34" s="282">
        <v>371</v>
      </c>
      <c r="E34" s="281">
        <v>38293</v>
      </c>
      <c r="F34" s="282">
        <v>403</v>
      </c>
      <c r="G34" s="281">
        <v>41407</v>
      </c>
      <c r="H34" s="282">
        <v>446</v>
      </c>
      <c r="I34" s="281">
        <v>45566</v>
      </c>
      <c r="J34" s="282">
        <v>481</v>
      </c>
      <c r="K34" s="281">
        <v>15788</v>
      </c>
      <c r="L34" s="283">
        <v>136</v>
      </c>
    </row>
    <row r="35" spans="1:12" x14ac:dyDescent="0.2">
      <c r="A35" s="285">
        <v>28</v>
      </c>
      <c r="B35" s="280" t="s">
        <v>28</v>
      </c>
      <c r="C35" s="281">
        <v>10911</v>
      </c>
      <c r="D35" s="282">
        <v>1721</v>
      </c>
      <c r="E35" s="281">
        <v>11829</v>
      </c>
      <c r="F35" s="282">
        <v>1839</v>
      </c>
      <c r="G35" s="281">
        <v>12782</v>
      </c>
      <c r="H35" s="282">
        <v>1972</v>
      </c>
      <c r="I35" s="281">
        <v>13774</v>
      </c>
      <c r="J35" s="282">
        <v>2096</v>
      </c>
      <c r="K35" s="281">
        <v>3701</v>
      </c>
      <c r="L35" s="283">
        <v>478</v>
      </c>
    </row>
    <row r="36" spans="1:12" x14ac:dyDescent="0.2">
      <c r="A36" s="285">
        <v>29</v>
      </c>
      <c r="B36" s="280" t="s">
        <v>29</v>
      </c>
      <c r="C36" s="281">
        <v>339512</v>
      </c>
      <c r="D36" s="282">
        <v>2115</v>
      </c>
      <c r="E36" s="281">
        <v>370023</v>
      </c>
      <c r="F36" s="282">
        <v>2372</v>
      </c>
      <c r="G36" s="281">
        <v>398929</v>
      </c>
      <c r="H36" s="282">
        <v>2600</v>
      </c>
      <c r="I36" s="281">
        <v>437419</v>
      </c>
      <c r="J36" s="282">
        <v>2847</v>
      </c>
      <c r="K36" s="281">
        <v>125939</v>
      </c>
      <c r="L36" s="283">
        <v>947</v>
      </c>
    </row>
    <row r="37" spans="1:12" x14ac:dyDescent="0.2">
      <c r="A37" s="285">
        <v>30</v>
      </c>
      <c r="B37" s="280" t="s">
        <v>30</v>
      </c>
      <c r="C37" s="281">
        <v>27320</v>
      </c>
      <c r="D37" s="282">
        <v>1401</v>
      </c>
      <c r="E37" s="281">
        <v>29583</v>
      </c>
      <c r="F37" s="282">
        <v>1527</v>
      </c>
      <c r="G37" s="281">
        <v>31661</v>
      </c>
      <c r="H37" s="282">
        <v>1643</v>
      </c>
      <c r="I37" s="281">
        <v>34298</v>
      </c>
      <c r="J37" s="282">
        <v>1759</v>
      </c>
      <c r="K37" s="281">
        <v>9275</v>
      </c>
      <c r="L37" s="283">
        <v>485</v>
      </c>
    </row>
    <row r="38" spans="1:12" x14ac:dyDescent="0.2">
      <c r="A38" s="285">
        <v>31</v>
      </c>
      <c r="B38" s="280" t="s">
        <v>31</v>
      </c>
      <c r="C38" s="281">
        <v>58853</v>
      </c>
      <c r="D38" s="282">
        <v>1624</v>
      </c>
      <c r="E38" s="281">
        <v>63934</v>
      </c>
      <c r="F38" s="282">
        <v>1755</v>
      </c>
      <c r="G38" s="281">
        <v>69321</v>
      </c>
      <c r="H38" s="282">
        <v>1881</v>
      </c>
      <c r="I38" s="281">
        <v>76385</v>
      </c>
      <c r="J38" s="282">
        <v>1993</v>
      </c>
      <c r="K38" s="281">
        <v>26830</v>
      </c>
      <c r="L38" s="283">
        <v>498</v>
      </c>
    </row>
    <row r="39" spans="1:12" x14ac:dyDescent="0.2">
      <c r="A39" s="285">
        <v>32</v>
      </c>
      <c r="B39" s="280" t="s">
        <v>32</v>
      </c>
      <c r="C39" s="281">
        <v>5252</v>
      </c>
      <c r="D39" s="282">
        <v>495</v>
      </c>
      <c r="E39" s="281">
        <v>5744</v>
      </c>
      <c r="F39" s="282">
        <v>529</v>
      </c>
      <c r="G39" s="281">
        <v>6223</v>
      </c>
      <c r="H39" s="282">
        <v>578</v>
      </c>
      <c r="I39" s="281">
        <v>6922</v>
      </c>
      <c r="J39" s="282">
        <v>614</v>
      </c>
      <c r="K39" s="281">
        <v>2164</v>
      </c>
      <c r="L39" s="283">
        <v>173</v>
      </c>
    </row>
    <row r="40" spans="1:12" x14ac:dyDescent="0.2">
      <c r="A40" s="285">
        <v>33</v>
      </c>
      <c r="B40" s="280" t="s">
        <v>33</v>
      </c>
      <c r="C40" s="281">
        <v>1667</v>
      </c>
      <c r="D40" s="282">
        <v>96</v>
      </c>
      <c r="E40" s="281">
        <v>1790</v>
      </c>
      <c r="F40" s="282">
        <v>106</v>
      </c>
      <c r="G40" s="281">
        <v>1902</v>
      </c>
      <c r="H40" s="282">
        <v>116</v>
      </c>
      <c r="I40" s="281">
        <v>2030</v>
      </c>
      <c r="J40" s="282">
        <v>119</v>
      </c>
      <c r="K40" s="281">
        <v>451</v>
      </c>
      <c r="L40" s="283">
        <v>29</v>
      </c>
    </row>
    <row r="41" spans="1:12" x14ac:dyDescent="0.2">
      <c r="A41" s="285">
        <v>34</v>
      </c>
      <c r="B41" s="280" t="s">
        <v>34</v>
      </c>
      <c r="C41" s="281">
        <v>465963</v>
      </c>
      <c r="D41" s="282">
        <v>66654</v>
      </c>
      <c r="E41" s="281">
        <v>501015</v>
      </c>
      <c r="F41" s="282">
        <v>72296</v>
      </c>
      <c r="G41" s="281">
        <v>528450</v>
      </c>
      <c r="H41" s="282">
        <v>78682</v>
      </c>
      <c r="I41" s="281">
        <v>563644</v>
      </c>
      <c r="J41" s="282">
        <v>83954</v>
      </c>
      <c r="K41" s="281">
        <v>129878</v>
      </c>
      <c r="L41" s="283">
        <v>22286</v>
      </c>
    </row>
    <row r="42" spans="1:12" ht="14.25" customHeight="1" x14ac:dyDescent="0.2">
      <c r="A42" s="285">
        <v>35</v>
      </c>
      <c r="B42" s="280" t="s">
        <v>35</v>
      </c>
      <c r="C42" s="281">
        <v>11815</v>
      </c>
      <c r="D42" s="282">
        <v>718</v>
      </c>
      <c r="E42" s="281">
        <v>12941</v>
      </c>
      <c r="F42" s="282">
        <v>787</v>
      </c>
      <c r="G42" s="281">
        <v>14085</v>
      </c>
      <c r="H42" s="282">
        <v>867</v>
      </c>
      <c r="I42" s="281">
        <v>15442</v>
      </c>
      <c r="J42" s="282">
        <v>930</v>
      </c>
      <c r="K42" s="281">
        <v>4583</v>
      </c>
      <c r="L42" s="283">
        <v>265</v>
      </c>
    </row>
    <row r="43" spans="1:12" x14ac:dyDescent="0.2">
      <c r="A43" s="285">
        <v>36</v>
      </c>
      <c r="B43" s="280" t="s">
        <v>36</v>
      </c>
      <c r="C43" s="281">
        <v>109014</v>
      </c>
      <c r="D43" s="282">
        <v>300</v>
      </c>
      <c r="E43" s="281">
        <v>120683</v>
      </c>
      <c r="F43" s="282">
        <v>335</v>
      </c>
      <c r="G43" s="281">
        <v>131651</v>
      </c>
      <c r="H43" s="282">
        <v>382</v>
      </c>
      <c r="I43" s="281">
        <v>146825</v>
      </c>
      <c r="J43" s="282">
        <v>427</v>
      </c>
      <c r="K43" s="281">
        <v>48439</v>
      </c>
      <c r="L43" s="283">
        <v>158</v>
      </c>
    </row>
    <row r="44" spans="1:12" x14ac:dyDescent="0.2">
      <c r="A44" s="285">
        <v>37</v>
      </c>
      <c r="B44" s="280" t="s">
        <v>37</v>
      </c>
      <c r="C44" s="281">
        <v>35219</v>
      </c>
      <c r="D44" s="282">
        <v>1730</v>
      </c>
      <c r="E44" s="281">
        <v>39196</v>
      </c>
      <c r="F44" s="282">
        <v>1898</v>
      </c>
      <c r="G44" s="281">
        <v>43305</v>
      </c>
      <c r="H44" s="282">
        <v>2109</v>
      </c>
      <c r="I44" s="281">
        <v>49783</v>
      </c>
      <c r="J44" s="282">
        <v>2280</v>
      </c>
      <c r="K44" s="281">
        <v>18156</v>
      </c>
      <c r="L44" s="283">
        <v>726</v>
      </c>
    </row>
    <row r="45" spans="1:12" x14ac:dyDescent="0.2">
      <c r="A45" s="285">
        <v>38</v>
      </c>
      <c r="B45" s="280" t="s">
        <v>38</v>
      </c>
      <c r="C45" s="281">
        <v>88329</v>
      </c>
      <c r="D45" s="282">
        <v>2391</v>
      </c>
      <c r="E45" s="281">
        <v>94685</v>
      </c>
      <c r="F45" s="282">
        <v>2592</v>
      </c>
      <c r="G45" s="281">
        <v>100473</v>
      </c>
      <c r="H45" s="282">
        <v>2818</v>
      </c>
      <c r="I45" s="281">
        <v>106449</v>
      </c>
      <c r="J45" s="282">
        <v>2981</v>
      </c>
      <c r="K45" s="281">
        <v>23248</v>
      </c>
      <c r="L45" s="283">
        <v>730</v>
      </c>
    </row>
    <row r="46" spans="1:12" x14ac:dyDescent="0.2">
      <c r="A46" s="285">
        <v>39</v>
      </c>
      <c r="B46" s="280" t="s">
        <v>39</v>
      </c>
      <c r="C46" s="281">
        <v>82325</v>
      </c>
      <c r="D46" s="282">
        <v>9698</v>
      </c>
      <c r="E46" s="281">
        <v>90071</v>
      </c>
      <c r="F46" s="282">
        <v>10767</v>
      </c>
      <c r="G46" s="281">
        <v>96606</v>
      </c>
      <c r="H46" s="282">
        <v>11594</v>
      </c>
      <c r="I46" s="281">
        <v>105568</v>
      </c>
      <c r="J46" s="282">
        <v>12644</v>
      </c>
      <c r="K46" s="281">
        <v>27502</v>
      </c>
      <c r="L46" s="283">
        <v>3536</v>
      </c>
    </row>
    <row r="47" spans="1:12" x14ac:dyDescent="0.2">
      <c r="A47" s="285">
        <v>40</v>
      </c>
      <c r="B47" s="280" t="s">
        <v>40</v>
      </c>
      <c r="C47" s="281">
        <v>7123</v>
      </c>
      <c r="D47" s="282">
        <v>550</v>
      </c>
      <c r="E47" s="281">
        <v>7841</v>
      </c>
      <c r="F47" s="282">
        <v>604</v>
      </c>
      <c r="G47" s="281">
        <v>8493</v>
      </c>
      <c r="H47" s="282">
        <v>671</v>
      </c>
      <c r="I47" s="281">
        <v>9337</v>
      </c>
      <c r="J47" s="282">
        <v>744</v>
      </c>
      <c r="K47" s="281">
        <v>2901</v>
      </c>
      <c r="L47" s="283">
        <v>263</v>
      </c>
    </row>
    <row r="48" spans="1:12" x14ac:dyDescent="0.2">
      <c r="A48" s="285"/>
      <c r="B48" s="269" t="s">
        <v>59</v>
      </c>
      <c r="C48" s="270">
        <f t="shared" ref="C48:H48" si="1">SUM(C33:C47)</f>
        <v>1329724</v>
      </c>
      <c r="D48" s="271">
        <f t="shared" si="1"/>
        <v>93222</v>
      </c>
      <c r="E48" s="270">
        <f t="shared" si="1"/>
        <v>1444145</v>
      </c>
      <c r="F48" s="271">
        <f t="shared" si="1"/>
        <v>101520</v>
      </c>
      <c r="G48" s="270">
        <f t="shared" si="1"/>
        <v>1546568</v>
      </c>
      <c r="H48" s="271">
        <f t="shared" si="1"/>
        <v>110488</v>
      </c>
      <c r="I48" s="270">
        <f>SUM(I33:I47)</f>
        <v>1680914</v>
      </c>
      <c r="J48" s="271">
        <f>SUM(J33:J47)</f>
        <v>118353</v>
      </c>
      <c r="K48" s="270">
        <f>SUM(K33:K47)</f>
        <v>459929</v>
      </c>
      <c r="L48" s="275">
        <f>SUM(L33:L47)</f>
        <v>32223</v>
      </c>
    </row>
    <row r="49" spans="1:12" x14ac:dyDescent="0.2">
      <c r="A49" s="285"/>
      <c r="B49" s="269" t="s">
        <v>58</v>
      </c>
      <c r="C49" s="270">
        <f t="shared" ref="C49:H49" si="2">+C48+C32</f>
        <v>5762938</v>
      </c>
      <c r="D49" s="271">
        <f t="shared" si="2"/>
        <v>349759</v>
      </c>
      <c r="E49" s="270">
        <f t="shared" si="2"/>
        <v>6149691</v>
      </c>
      <c r="F49" s="271">
        <f t="shared" si="2"/>
        <v>373584</v>
      </c>
      <c r="G49" s="270">
        <f t="shared" si="2"/>
        <v>6501233</v>
      </c>
      <c r="H49" s="271">
        <f t="shared" si="2"/>
        <v>400210</v>
      </c>
      <c r="I49" s="270">
        <f>+I48+I32</f>
        <v>6913619</v>
      </c>
      <c r="J49" s="271">
        <f>+J48+J32</f>
        <v>421179</v>
      </c>
      <c r="K49" s="270">
        <f>+K48+K32</f>
        <v>1435518</v>
      </c>
      <c r="L49" s="275">
        <f>+L48+L32</f>
        <v>91791</v>
      </c>
    </row>
    <row r="50" spans="1:12" x14ac:dyDescent="0.2">
      <c r="A50" s="285">
        <v>41</v>
      </c>
      <c r="B50" s="280" t="s">
        <v>41</v>
      </c>
      <c r="C50" s="281">
        <v>70818</v>
      </c>
      <c r="D50" s="282">
        <v>2370</v>
      </c>
      <c r="E50" s="281">
        <v>85097</v>
      </c>
      <c r="F50" s="282">
        <v>2681</v>
      </c>
      <c r="G50" s="281">
        <v>96669</v>
      </c>
      <c r="H50" s="282">
        <v>3001</v>
      </c>
      <c r="I50" s="281">
        <v>113081</v>
      </c>
      <c r="J50" s="282">
        <v>3325</v>
      </c>
      <c r="K50" s="281">
        <v>54698</v>
      </c>
      <c r="L50" s="283">
        <v>1222</v>
      </c>
    </row>
    <row r="51" spans="1:12" x14ac:dyDescent="0.2">
      <c r="A51" s="285">
        <v>42</v>
      </c>
      <c r="B51" s="280" t="s">
        <v>42</v>
      </c>
      <c r="C51" s="281">
        <v>1341</v>
      </c>
      <c r="D51" s="282">
        <v>156</v>
      </c>
      <c r="E51" s="281">
        <v>1521</v>
      </c>
      <c r="F51" s="282">
        <v>174</v>
      </c>
      <c r="G51" s="281">
        <v>1704</v>
      </c>
      <c r="H51" s="282">
        <v>203</v>
      </c>
      <c r="I51" s="281">
        <v>1934</v>
      </c>
      <c r="J51" s="282">
        <v>225</v>
      </c>
      <c r="K51" s="281">
        <v>780</v>
      </c>
      <c r="L51" s="283">
        <v>87</v>
      </c>
    </row>
    <row r="52" spans="1:12" x14ac:dyDescent="0.2">
      <c r="A52" s="285">
        <v>43</v>
      </c>
      <c r="B52" s="280" t="s">
        <v>149</v>
      </c>
      <c r="C52" s="281">
        <v>1824</v>
      </c>
      <c r="D52" s="282">
        <v>267</v>
      </c>
      <c r="E52" s="281">
        <v>2095</v>
      </c>
      <c r="F52" s="282">
        <v>310</v>
      </c>
      <c r="G52" s="281">
        <v>2328</v>
      </c>
      <c r="H52" s="282">
        <v>364</v>
      </c>
      <c r="I52" s="281">
        <v>2647</v>
      </c>
      <c r="J52" s="282">
        <v>401</v>
      </c>
      <c r="K52" s="281">
        <v>1054</v>
      </c>
      <c r="L52" s="283">
        <v>171</v>
      </c>
    </row>
    <row r="53" spans="1:12" x14ac:dyDescent="0.2">
      <c r="A53" s="285">
        <v>44</v>
      </c>
      <c r="B53" s="280" t="s">
        <v>152</v>
      </c>
      <c r="C53" s="281">
        <v>5483</v>
      </c>
      <c r="D53" s="282">
        <v>2094</v>
      </c>
      <c r="E53" s="281">
        <v>6237</v>
      </c>
      <c r="F53" s="282">
        <v>2390</v>
      </c>
      <c r="G53" s="281">
        <v>6845</v>
      </c>
      <c r="H53" s="282">
        <v>2742</v>
      </c>
      <c r="I53" s="281">
        <v>7722</v>
      </c>
      <c r="J53" s="282">
        <v>3041</v>
      </c>
      <c r="K53" s="281">
        <v>2862</v>
      </c>
      <c r="L53" s="283">
        <v>1246</v>
      </c>
    </row>
    <row r="54" spans="1:12" x14ac:dyDescent="0.2">
      <c r="A54" s="285">
        <v>45</v>
      </c>
      <c r="B54" s="280" t="s">
        <v>43</v>
      </c>
      <c r="C54" s="281">
        <v>1770</v>
      </c>
      <c r="D54" s="282">
        <v>265</v>
      </c>
      <c r="E54" s="281">
        <v>1945</v>
      </c>
      <c r="F54" s="282">
        <v>279</v>
      </c>
      <c r="G54" s="281">
        <v>2145</v>
      </c>
      <c r="H54" s="282">
        <v>308</v>
      </c>
      <c r="I54" s="281">
        <v>2390</v>
      </c>
      <c r="J54" s="282">
        <v>333</v>
      </c>
      <c r="K54" s="281">
        <v>797</v>
      </c>
      <c r="L54" s="283">
        <v>99</v>
      </c>
    </row>
    <row r="55" spans="1:12" x14ac:dyDescent="0.2">
      <c r="A55" s="285">
        <v>46</v>
      </c>
      <c r="B55" s="280" t="s">
        <v>44</v>
      </c>
      <c r="C55" s="281">
        <v>914395</v>
      </c>
      <c r="D55" s="282">
        <v>19488</v>
      </c>
      <c r="E55" s="281">
        <v>1043912</v>
      </c>
      <c r="F55" s="282">
        <v>22330</v>
      </c>
      <c r="G55" s="281">
        <v>1157577</v>
      </c>
      <c r="H55" s="282">
        <v>25675</v>
      </c>
      <c r="I55" s="281">
        <v>1305639</v>
      </c>
      <c r="J55" s="282">
        <v>28587</v>
      </c>
      <c r="K55" s="281">
        <v>511859</v>
      </c>
      <c r="L55" s="283">
        <v>12128</v>
      </c>
    </row>
    <row r="56" spans="1:12" x14ac:dyDescent="0.2">
      <c r="A56" s="285">
        <v>47</v>
      </c>
      <c r="B56" s="280" t="s">
        <v>45</v>
      </c>
      <c r="C56" s="281">
        <v>41089</v>
      </c>
      <c r="D56" s="282">
        <v>1327</v>
      </c>
      <c r="E56" s="281">
        <v>47745</v>
      </c>
      <c r="F56" s="282">
        <v>1508</v>
      </c>
      <c r="G56" s="281">
        <v>55616</v>
      </c>
      <c r="H56" s="282">
        <v>1735</v>
      </c>
      <c r="I56" s="281">
        <v>65700</v>
      </c>
      <c r="J56" s="282">
        <v>1917</v>
      </c>
      <c r="K56" s="281">
        <v>31477</v>
      </c>
      <c r="L56" s="283">
        <v>779</v>
      </c>
    </row>
    <row r="57" spans="1:12" x14ac:dyDescent="0.2">
      <c r="A57" s="285">
        <v>48</v>
      </c>
      <c r="B57" s="280" t="s">
        <v>46</v>
      </c>
      <c r="C57" s="281">
        <v>2472</v>
      </c>
      <c r="D57" s="282">
        <v>174</v>
      </c>
      <c r="E57" s="281">
        <v>2824</v>
      </c>
      <c r="F57" s="282">
        <v>188</v>
      </c>
      <c r="G57" s="281">
        <v>3154</v>
      </c>
      <c r="H57" s="282">
        <v>210</v>
      </c>
      <c r="I57" s="281">
        <v>3680</v>
      </c>
      <c r="J57" s="282">
        <v>234</v>
      </c>
      <c r="K57" s="281">
        <v>1610</v>
      </c>
      <c r="L57" s="283">
        <v>90</v>
      </c>
    </row>
    <row r="58" spans="1:12" x14ac:dyDescent="0.2">
      <c r="A58" s="285">
        <v>49</v>
      </c>
      <c r="B58" s="280" t="s">
        <v>47</v>
      </c>
      <c r="C58" s="281">
        <v>13765</v>
      </c>
      <c r="D58" s="282">
        <v>196</v>
      </c>
      <c r="E58" s="281">
        <v>16369</v>
      </c>
      <c r="F58" s="282">
        <v>223</v>
      </c>
      <c r="G58" s="281">
        <v>18894</v>
      </c>
      <c r="H58" s="282">
        <v>263</v>
      </c>
      <c r="I58" s="281">
        <v>22760</v>
      </c>
      <c r="J58" s="282">
        <v>297</v>
      </c>
      <c r="K58" s="281">
        <v>11877</v>
      </c>
      <c r="L58" s="283">
        <v>135</v>
      </c>
    </row>
    <row r="59" spans="1:12" x14ac:dyDescent="0.2">
      <c r="A59" s="285">
        <v>50</v>
      </c>
      <c r="B59" s="280" t="s">
        <v>48</v>
      </c>
      <c r="C59" s="281">
        <v>26938</v>
      </c>
      <c r="D59" s="282">
        <v>110</v>
      </c>
      <c r="E59" s="281">
        <v>31221</v>
      </c>
      <c r="F59" s="282">
        <v>136</v>
      </c>
      <c r="G59" s="281">
        <v>35212</v>
      </c>
      <c r="H59" s="282">
        <v>151</v>
      </c>
      <c r="I59" s="281">
        <v>42232</v>
      </c>
      <c r="J59" s="282">
        <v>168</v>
      </c>
      <c r="K59" s="281">
        <v>18975</v>
      </c>
      <c r="L59" s="283">
        <v>73</v>
      </c>
    </row>
    <row r="60" spans="1:12" x14ac:dyDescent="0.2">
      <c r="A60" s="285">
        <v>51</v>
      </c>
      <c r="B60" s="280" t="s">
        <v>151</v>
      </c>
      <c r="C60" s="281">
        <v>376</v>
      </c>
      <c r="D60" s="282">
        <v>49</v>
      </c>
      <c r="E60" s="281">
        <v>381</v>
      </c>
      <c r="F60" s="282">
        <v>54</v>
      </c>
      <c r="G60" s="281">
        <v>385</v>
      </c>
      <c r="H60" s="282">
        <v>56</v>
      </c>
      <c r="I60" s="281">
        <v>396</v>
      </c>
      <c r="J60" s="282">
        <v>57</v>
      </c>
      <c r="K60" s="281">
        <v>29</v>
      </c>
      <c r="L60" s="283">
        <v>12</v>
      </c>
    </row>
    <row r="61" spans="1:12" x14ac:dyDescent="0.2">
      <c r="A61" s="285">
        <v>52</v>
      </c>
      <c r="B61" s="280" t="s">
        <v>49</v>
      </c>
      <c r="C61" s="281">
        <v>19141</v>
      </c>
      <c r="D61" s="282">
        <v>2752</v>
      </c>
      <c r="E61" s="281">
        <v>20688</v>
      </c>
      <c r="F61" s="282">
        <v>2995</v>
      </c>
      <c r="G61" s="281">
        <v>21948</v>
      </c>
      <c r="H61" s="282">
        <v>3264</v>
      </c>
      <c r="I61" s="281">
        <v>23370</v>
      </c>
      <c r="J61" s="282">
        <v>3452</v>
      </c>
      <c r="K61" s="281">
        <v>5318</v>
      </c>
      <c r="L61" s="283">
        <v>988</v>
      </c>
    </row>
    <row r="62" spans="1:12" x14ac:dyDescent="0.2">
      <c r="A62" s="285">
        <v>53</v>
      </c>
      <c r="B62" s="280" t="s">
        <v>50</v>
      </c>
      <c r="C62" s="281">
        <v>3616</v>
      </c>
      <c r="D62" s="282">
        <v>203</v>
      </c>
      <c r="E62" s="281">
        <v>4105</v>
      </c>
      <c r="F62" s="282">
        <v>244</v>
      </c>
      <c r="G62" s="281">
        <v>4679</v>
      </c>
      <c r="H62" s="282">
        <v>284</v>
      </c>
      <c r="I62" s="281">
        <v>5314</v>
      </c>
      <c r="J62" s="282">
        <v>311</v>
      </c>
      <c r="K62" s="281">
        <v>2027</v>
      </c>
      <c r="L62" s="283">
        <v>122</v>
      </c>
    </row>
    <row r="63" spans="1:12" x14ac:dyDescent="0.2">
      <c r="A63" s="285">
        <v>54</v>
      </c>
      <c r="B63" s="280" t="s">
        <v>51</v>
      </c>
      <c r="C63" s="281">
        <v>109060</v>
      </c>
      <c r="D63" s="282">
        <v>268</v>
      </c>
      <c r="E63" s="281">
        <v>125823</v>
      </c>
      <c r="F63" s="282">
        <v>307</v>
      </c>
      <c r="G63" s="281">
        <v>142076</v>
      </c>
      <c r="H63" s="282">
        <v>360</v>
      </c>
      <c r="I63" s="281">
        <v>163164</v>
      </c>
      <c r="J63" s="282">
        <v>406</v>
      </c>
      <c r="K63" s="281">
        <v>70369</v>
      </c>
      <c r="L63" s="283">
        <v>196</v>
      </c>
    </row>
    <row r="64" spans="1:12" x14ac:dyDescent="0.2">
      <c r="A64" s="285">
        <v>55</v>
      </c>
      <c r="B64" s="280" t="s">
        <v>52</v>
      </c>
      <c r="C64" s="281">
        <v>1454</v>
      </c>
      <c r="D64" s="282">
        <v>74</v>
      </c>
      <c r="E64" s="281">
        <v>1631</v>
      </c>
      <c r="F64" s="282">
        <v>81</v>
      </c>
      <c r="G64" s="281">
        <v>1837</v>
      </c>
      <c r="H64" s="282">
        <v>90</v>
      </c>
      <c r="I64" s="281">
        <v>2101</v>
      </c>
      <c r="J64" s="282">
        <v>99</v>
      </c>
      <c r="K64" s="281">
        <v>826</v>
      </c>
      <c r="L64" s="283">
        <v>33</v>
      </c>
    </row>
    <row r="65" spans="1:12" x14ac:dyDescent="0.2">
      <c r="A65" s="285">
        <v>56</v>
      </c>
      <c r="B65" s="280" t="s">
        <v>53</v>
      </c>
      <c r="C65" s="281">
        <v>34261</v>
      </c>
      <c r="D65" s="282">
        <v>2433</v>
      </c>
      <c r="E65" s="281">
        <v>40263</v>
      </c>
      <c r="F65" s="282">
        <v>2787</v>
      </c>
      <c r="G65" s="281">
        <v>46400</v>
      </c>
      <c r="H65" s="282">
        <v>3152</v>
      </c>
      <c r="I65" s="281">
        <v>55112</v>
      </c>
      <c r="J65" s="282">
        <v>3474</v>
      </c>
      <c r="K65" s="281">
        <v>25238</v>
      </c>
      <c r="L65" s="283">
        <v>1337</v>
      </c>
    </row>
    <row r="66" spans="1:12" ht="17.25" customHeight="1" x14ac:dyDescent="0.2">
      <c r="A66" s="285"/>
      <c r="B66" s="280" t="s">
        <v>145</v>
      </c>
      <c r="C66" s="281"/>
      <c r="D66" s="282">
        <v>6</v>
      </c>
      <c r="E66" s="281"/>
      <c r="F66" s="282"/>
      <c r="G66" s="281"/>
      <c r="H66" s="282">
        <v>7</v>
      </c>
      <c r="I66" s="281"/>
      <c r="J66" s="282">
        <v>7</v>
      </c>
      <c r="K66" s="281"/>
      <c r="L66" s="283"/>
    </row>
    <row r="67" spans="1:12" x14ac:dyDescent="0.2">
      <c r="A67" s="285"/>
      <c r="B67" s="269" t="s">
        <v>61</v>
      </c>
      <c r="C67" s="270">
        <f t="shared" ref="C67:H67" si="3">SUM(C50:C65)</f>
        <v>1247803</v>
      </c>
      <c r="D67" s="271">
        <f t="shared" si="3"/>
        <v>32226</v>
      </c>
      <c r="E67" s="270">
        <f t="shared" si="3"/>
        <v>1431857</v>
      </c>
      <c r="F67" s="271">
        <f t="shared" si="3"/>
        <v>36687</v>
      </c>
      <c r="G67" s="270">
        <f t="shared" si="3"/>
        <v>1597469</v>
      </c>
      <c r="H67" s="271">
        <f t="shared" si="3"/>
        <v>41858</v>
      </c>
      <c r="I67" s="270">
        <f>SUM(I50:I65)</f>
        <v>1817242</v>
      </c>
      <c r="J67" s="271">
        <f>SUM(J50:J66)</f>
        <v>46334</v>
      </c>
      <c r="K67" s="270">
        <f>SUM(K50:K65)</f>
        <v>739796</v>
      </c>
      <c r="L67" s="275">
        <f>SUM(L50:L66)</f>
        <v>18718</v>
      </c>
    </row>
    <row r="68" spans="1:12" x14ac:dyDescent="0.2">
      <c r="A68" s="288"/>
      <c r="B68" s="276" t="s">
        <v>60</v>
      </c>
      <c r="C68" s="277">
        <f>C67+C48+C32</f>
        <v>7010741</v>
      </c>
      <c r="D68" s="278">
        <f>D67+D48+D32+D66</f>
        <v>381991</v>
      </c>
      <c r="E68" s="277">
        <f>E67+E48+E32</f>
        <v>7581548</v>
      </c>
      <c r="F68" s="278">
        <f t="shared" ref="F68:L68" si="4">F67+F48+F32+F66</f>
        <v>410271</v>
      </c>
      <c r="G68" s="277">
        <f t="shared" si="4"/>
        <v>8098702</v>
      </c>
      <c r="H68" s="278">
        <f t="shared" si="4"/>
        <v>442075</v>
      </c>
      <c r="I68" s="277">
        <f t="shared" si="4"/>
        <v>8730861</v>
      </c>
      <c r="J68" s="278">
        <f t="shared" si="4"/>
        <v>467520</v>
      </c>
      <c r="K68" s="277">
        <f t="shared" si="4"/>
        <v>2175314</v>
      </c>
      <c r="L68" s="279">
        <f t="shared" si="4"/>
        <v>110509</v>
      </c>
    </row>
    <row r="69" spans="1:12" x14ac:dyDescent="0.2">
      <c r="F69" s="81"/>
      <c r="G69" s="81"/>
      <c r="H69" s="81"/>
      <c r="I69" s="81"/>
      <c r="J69" s="81"/>
      <c r="K69" s="81"/>
      <c r="L69" s="81"/>
    </row>
    <row r="73" spans="1:12" x14ac:dyDescent="0.2">
      <c r="F73" s="82"/>
    </row>
    <row r="74" spans="1:12" ht="14.25" x14ac:dyDescent="0.2">
      <c r="A74" s="83"/>
      <c r="B74" s="83"/>
      <c r="C74" s="84"/>
      <c r="D74" s="85"/>
    </row>
    <row r="75" spans="1:12" ht="14.25" x14ac:dyDescent="0.2">
      <c r="A75" s="83"/>
      <c r="B75" s="83"/>
      <c r="C75" s="84"/>
      <c r="D75" s="85"/>
    </row>
    <row r="76" spans="1:12" ht="14.25" x14ac:dyDescent="0.2">
      <c r="A76" s="83"/>
      <c r="B76" s="83"/>
      <c r="C76" s="84"/>
      <c r="D76" s="85"/>
    </row>
    <row r="77" spans="1:12" ht="14.25" x14ac:dyDescent="0.2">
      <c r="A77" s="83"/>
      <c r="B77" s="83"/>
      <c r="C77" s="84"/>
      <c r="D77" s="85"/>
    </row>
    <row r="78" spans="1:12" ht="14.25" x14ac:dyDescent="0.2">
      <c r="A78" s="83"/>
      <c r="B78" s="83"/>
      <c r="C78" s="84"/>
      <c r="D78" s="85"/>
    </row>
    <row r="79" spans="1:12" ht="14.25" x14ac:dyDescent="0.2">
      <c r="A79" s="83"/>
      <c r="B79" s="83"/>
      <c r="C79" s="84"/>
      <c r="D79" s="85"/>
    </row>
    <row r="80" spans="1:12" ht="14.25" x14ac:dyDescent="0.2">
      <c r="A80" s="83"/>
      <c r="B80" s="83"/>
      <c r="C80" s="84"/>
      <c r="D80" s="85"/>
    </row>
    <row r="81" spans="1:4" ht="14.25" x14ac:dyDescent="0.2">
      <c r="A81" s="83"/>
      <c r="B81" s="83"/>
      <c r="C81" s="84"/>
      <c r="D81" s="85"/>
    </row>
    <row r="82" spans="1:4" ht="14.25" x14ac:dyDescent="0.2">
      <c r="A82" s="83"/>
      <c r="B82" s="83"/>
      <c r="C82" s="84"/>
      <c r="D82" s="85"/>
    </row>
    <row r="83" spans="1:4" ht="14.25" x14ac:dyDescent="0.2">
      <c r="A83" s="83"/>
      <c r="B83" s="83"/>
      <c r="C83" s="84"/>
      <c r="D83" s="85"/>
    </row>
    <row r="84" spans="1:4" ht="14.25" x14ac:dyDescent="0.2">
      <c r="A84" s="83"/>
      <c r="B84" s="83"/>
      <c r="C84" s="84"/>
      <c r="D84" s="85"/>
    </row>
    <row r="85" spans="1:4" ht="14.25" x14ac:dyDescent="0.2">
      <c r="A85" s="83"/>
      <c r="B85" s="83"/>
      <c r="C85" s="84"/>
      <c r="D85" s="85"/>
    </row>
    <row r="86" spans="1:4" ht="14.25" x14ac:dyDescent="0.2">
      <c r="A86" s="83"/>
      <c r="B86" s="83"/>
      <c r="C86" s="84"/>
      <c r="D86" s="85"/>
    </row>
    <row r="87" spans="1:4" ht="14.25" x14ac:dyDescent="0.2">
      <c r="A87" s="83"/>
      <c r="B87" s="83"/>
      <c r="C87" s="84"/>
      <c r="D87" s="85"/>
    </row>
    <row r="88" spans="1:4" ht="14.25" x14ac:dyDescent="0.2">
      <c r="A88" s="83"/>
      <c r="B88" s="83"/>
      <c r="C88" s="84"/>
      <c r="D88" s="85"/>
    </row>
    <row r="89" spans="1:4" ht="14.25" x14ac:dyDescent="0.2">
      <c r="A89" s="83"/>
      <c r="B89" s="83"/>
      <c r="C89" s="84"/>
      <c r="D89" s="85"/>
    </row>
    <row r="90" spans="1:4" ht="14.25" x14ac:dyDescent="0.2">
      <c r="A90" s="83"/>
      <c r="B90" s="83"/>
      <c r="C90" s="84"/>
      <c r="D90" s="85"/>
    </row>
    <row r="91" spans="1:4" ht="14.25" x14ac:dyDescent="0.2">
      <c r="A91" s="83"/>
      <c r="B91" s="83"/>
      <c r="C91" s="84"/>
      <c r="D91" s="85"/>
    </row>
    <row r="92" spans="1:4" ht="14.25" x14ac:dyDescent="0.2">
      <c r="A92" s="83"/>
      <c r="B92" s="83"/>
      <c r="C92" s="84"/>
      <c r="D92" s="85"/>
    </row>
    <row r="93" spans="1:4" ht="14.25" x14ac:dyDescent="0.2">
      <c r="A93" s="83"/>
      <c r="B93" s="83"/>
      <c r="C93" s="84"/>
      <c r="D93" s="85"/>
    </row>
    <row r="94" spans="1:4" ht="14.25" x14ac:dyDescent="0.2">
      <c r="A94" s="83"/>
      <c r="B94" s="83"/>
      <c r="C94" s="84"/>
      <c r="D94" s="85"/>
    </row>
    <row r="95" spans="1:4" ht="14.25" x14ac:dyDescent="0.2">
      <c r="A95" s="83"/>
      <c r="B95" s="83"/>
      <c r="C95" s="84"/>
      <c r="D95" s="85"/>
    </row>
    <row r="96" spans="1:4" ht="14.25" x14ac:dyDescent="0.2">
      <c r="A96" s="83"/>
      <c r="B96" s="83"/>
      <c r="C96" s="84"/>
      <c r="D96" s="85"/>
    </row>
    <row r="97" spans="1:4" ht="14.25" x14ac:dyDescent="0.2">
      <c r="A97" s="83"/>
      <c r="B97" s="83"/>
      <c r="C97" s="84"/>
      <c r="D97" s="85"/>
    </row>
    <row r="98" spans="1:4" ht="14.25" x14ac:dyDescent="0.2">
      <c r="A98" s="83"/>
      <c r="B98" s="83"/>
      <c r="C98" s="84"/>
      <c r="D98" s="85"/>
    </row>
    <row r="99" spans="1:4" ht="14.25" x14ac:dyDescent="0.2">
      <c r="A99" s="83"/>
      <c r="B99" s="83"/>
      <c r="C99" s="84"/>
      <c r="D99" s="85"/>
    </row>
    <row r="100" spans="1:4" ht="14.25" x14ac:dyDescent="0.2">
      <c r="A100" s="83"/>
      <c r="B100" s="83"/>
      <c r="C100" s="84"/>
      <c r="D100" s="85"/>
    </row>
    <row r="101" spans="1:4" ht="14.25" x14ac:dyDescent="0.2">
      <c r="A101" s="83"/>
      <c r="B101" s="83"/>
      <c r="C101" s="84"/>
      <c r="D101" s="85"/>
    </row>
    <row r="102" spans="1:4" ht="14.25" x14ac:dyDescent="0.2">
      <c r="A102" s="83"/>
      <c r="B102" s="83"/>
      <c r="C102" s="84"/>
      <c r="D102" s="85"/>
    </row>
    <row r="103" spans="1:4" ht="14.25" x14ac:dyDescent="0.2">
      <c r="A103" s="83"/>
      <c r="B103" s="83"/>
      <c r="C103" s="84"/>
      <c r="D103" s="85"/>
    </row>
    <row r="104" spans="1:4" ht="14.25" x14ac:dyDescent="0.2">
      <c r="A104" s="83"/>
      <c r="B104" s="83"/>
      <c r="C104" s="84"/>
      <c r="D104" s="85"/>
    </row>
    <row r="105" spans="1:4" ht="14.25" x14ac:dyDescent="0.2">
      <c r="A105" s="83"/>
      <c r="B105" s="83"/>
      <c r="C105" s="84"/>
      <c r="D105" s="85"/>
    </row>
    <row r="106" spans="1:4" ht="14.25" x14ac:dyDescent="0.2">
      <c r="A106" s="83"/>
      <c r="B106" s="83"/>
      <c r="C106" s="84"/>
      <c r="D106" s="85"/>
    </row>
    <row r="107" spans="1:4" ht="14.25" x14ac:dyDescent="0.2">
      <c r="A107" s="83"/>
      <c r="B107" s="83"/>
      <c r="C107" s="84"/>
      <c r="D107" s="85"/>
    </row>
    <row r="108" spans="1:4" ht="14.25" x14ac:dyDescent="0.2">
      <c r="A108" s="83"/>
      <c r="B108" s="83"/>
      <c r="C108" s="84"/>
      <c r="D108" s="85"/>
    </row>
    <row r="109" spans="1:4" ht="14.25" x14ac:dyDescent="0.2">
      <c r="A109" s="83"/>
      <c r="B109" s="83"/>
      <c r="C109" s="84"/>
      <c r="D109" s="85"/>
    </row>
    <row r="110" spans="1:4" ht="14.25" x14ac:dyDescent="0.2">
      <c r="A110" s="83"/>
      <c r="B110" s="83"/>
      <c r="C110" s="84"/>
      <c r="D110" s="85"/>
    </row>
    <row r="111" spans="1:4" ht="14.25" x14ac:dyDescent="0.2">
      <c r="A111" s="83"/>
      <c r="B111" s="83"/>
      <c r="C111" s="84"/>
      <c r="D111" s="85"/>
    </row>
    <row r="112" spans="1:4" ht="14.25" x14ac:dyDescent="0.2">
      <c r="A112" s="83"/>
      <c r="B112" s="83"/>
      <c r="C112" s="84"/>
      <c r="D112" s="85"/>
    </row>
    <row r="113" spans="1:4" ht="14.25" x14ac:dyDescent="0.2">
      <c r="A113" s="83"/>
      <c r="B113" s="83"/>
      <c r="C113" s="84"/>
      <c r="D113" s="85"/>
    </row>
    <row r="114" spans="1:4" ht="14.25" x14ac:dyDescent="0.2">
      <c r="A114" s="83"/>
      <c r="B114" s="83"/>
      <c r="C114" s="84"/>
      <c r="D114" s="85"/>
    </row>
    <row r="115" spans="1:4" ht="14.25" x14ac:dyDescent="0.2">
      <c r="A115" s="83"/>
      <c r="B115" s="83"/>
      <c r="C115" s="84"/>
      <c r="D115" s="85"/>
    </row>
    <row r="116" spans="1:4" ht="14.25" x14ac:dyDescent="0.2">
      <c r="A116" s="83"/>
      <c r="B116" s="83"/>
      <c r="C116" s="84"/>
      <c r="D116" s="85"/>
    </row>
    <row r="117" spans="1:4" ht="14.25" x14ac:dyDescent="0.2">
      <c r="A117" s="83"/>
      <c r="B117" s="83"/>
      <c r="C117" s="84"/>
      <c r="D117" s="85"/>
    </row>
    <row r="118" spans="1:4" ht="14.25" x14ac:dyDescent="0.2">
      <c r="A118" s="83"/>
      <c r="B118" s="83"/>
      <c r="C118" s="84"/>
      <c r="D118" s="85"/>
    </row>
    <row r="119" spans="1:4" ht="14.25" x14ac:dyDescent="0.2">
      <c r="A119" s="83"/>
      <c r="B119" s="83"/>
      <c r="C119" s="84"/>
      <c r="D119" s="85"/>
    </row>
    <row r="120" spans="1:4" ht="14.25" x14ac:dyDescent="0.2">
      <c r="A120" s="83"/>
      <c r="B120" s="83"/>
      <c r="C120" s="84"/>
      <c r="D120" s="85"/>
    </row>
    <row r="121" spans="1:4" ht="14.25" x14ac:dyDescent="0.2">
      <c r="A121" s="83"/>
      <c r="B121" s="83"/>
      <c r="C121" s="84"/>
      <c r="D121" s="85"/>
    </row>
    <row r="122" spans="1:4" ht="14.25" x14ac:dyDescent="0.2">
      <c r="A122" s="83"/>
      <c r="B122" s="83"/>
      <c r="C122" s="84"/>
      <c r="D122" s="85"/>
    </row>
    <row r="123" spans="1:4" ht="14.25" x14ac:dyDescent="0.2">
      <c r="A123" s="83"/>
      <c r="B123" s="83"/>
      <c r="C123" s="84"/>
      <c r="D123" s="85"/>
    </row>
    <row r="124" spans="1:4" ht="14.25" x14ac:dyDescent="0.2">
      <c r="A124" s="83"/>
      <c r="B124" s="83"/>
      <c r="C124" s="84"/>
      <c r="D124" s="85"/>
    </row>
    <row r="125" spans="1:4" ht="14.25" x14ac:dyDescent="0.2">
      <c r="A125" s="83"/>
      <c r="B125" s="83"/>
      <c r="C125" s="84"/>
      <c r="D125" s="85"/>
    </row>
    <row r="126" spans="1:4" ht="14.25" x14ac:dyDescent="0.2">
      <c r="A126" s="83"/>
      <c r="B126" s="83"/>
      <c r="C126" s="84"/>
      <c r="D126" s="85"/>
    </row>
    <row r="127" spans="1:4" ht="14.25" x14ac:dyDescent="0.2">
      <c r="A127" s="83"/>
      <c r="B127" s="83"/>
      <c r="C127" s="84"/>
      <c r="D127" s="85"/>
    </row>
    <row r="128" spans="1:4" ht="14.25" x14ac:dyDescent="0.2">
      <c r="A128" s="83"/>
      <c r="B128" s="83"/>
      <c r="C128" s="84"/>
      <c r="D128" s="85"/>
    </row>
    <row r="129" spans="1:4" ht="14.25" x14ac:dyDescent="0.2">
      <c r="A129" s="83"/>
      <c r="B129" s="83"/>
      <c r="C129" s="84"/>
      <c r="D129" s="85"/>
    </row>
    <row r="130" spans="1:4" x14ac:dyDescent="0.2">
      <c r="A130" s="72"/>
      <c r="B130" s="72"/>
      <c r="C130" s="72"/>
      <c r="D130" s="85"/>
    </row>
    <row r="131" spans="1:4" x14ac:dyDescent="0.2">
      <c r="A131" s="72"/>
      <c r="B131" s="72"/>
      <c r="C131" s="72"/>
      <c r="D131" s="85"/>
    </row>
    <row r="132" spans="1:4" x14ac:dyDescent="0.2">
      <c r="A132" s="72"/>
      <c r="B132" s="72"/>
      <c r="C132" s="72"/>
      <c r="D132" s="85"/>
    </row>
  </sheetData>
  <mergeCells count="11">
    <mergeCell ref="A2:L2"/>
    <mergeCell ref="C4:D4"/>
    <mergeCell ref="A4:A6"/>
    <mergeCell ref="N18:R18"/>
    <mergeCell ref="E4:F4"/>
    <mergeCell ref="G4:H4"/>
    <mergeCell ref="I4:J4"/>
    <mergeCell ref="K4:L4"/>
    <mergeCell ref="B4:B6"/>
    <mergeCell ref="L5:L6"/>
    <mergeCell ref="K5:K6"/>
  </mergeCells>
  <phoneticPr fontId="2" type="noConversion"/>
  <pageMargins left="0.74803149606299213" right="0.74803149606299213" top="0.98425196850393704" bottom="0.98425196850393704" header="0" footer="0"/>
  <pageSetup scale="28" orientation="portrait" r:id="rId1"/>
  <headerFooter alignWithMargins="0"/>
  <ignoredErrors>
    <ignoredError sqref="D32:L32 H67:I67 D67 K67:L67" formulaRange="1"/>
    <ignoredError sqref="D68 J67" formula="1"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2:V146"/>
  <sheetViews>
    <sheetView showGridLines="0" zoomScaleNormal="100" workbookViewId="0">
      <pane xSplit="2" ySplit="6" topLeftCell="C7" activePane="bottomRight" state="frozen"/>
      <selection pane="topRight"/>
      <selection pane="bottomLeft"/>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2.7109375" style="75" customWidth="1"/>
    <col min="10" max="10" width="17.42578125" style="75" customWidth="1"/>
    <col min="11" max="12" width="14" style="75" customWidth="1"/>
    <col min="13" max="13" width="10.140625" style="75" customWidth="1"/>
    <col min="14" max="20" width="11.42578125" style="75"/>
    <col min="21" max="21" width="4" style="75" customWidth="1"/>
    <col min="22" max="16384" width="11.42578125" style="75"/>
  </cols>
  <sheetData>
    <row r="2" spans="1:22" ht="16.899999999999999" customHeight="1" x14ac:dyDescent="0.2">
      <c r="A2" s="367" t="s">
        <v>423</v>
      </c>
      <c r="B2" s="367"/>
      <c r="C2" s="367"/>
      <c r="D2" s="367"/>
      <c r="E2" s="367"/>
      <c r="F2" s="367"/>
      <c r="G2" s="367"/>
      <c r="H2" s="367"/>
      <c r="I2" s="367"/>
      <c r="J2" s="367"/>
      <c r="K2" s="367"/>
      <c r="L2" s="367"/>
      <c r="M2" s="86"/>
    </row>
    <row r="3" spans="1:22" ht="16.899999999999999" customHeight="1" x14ac:dyDescent="0.2">
      <c r="A3" s="267"/>
      <c r="B3" s="267"/>
      <c r="C3" s="267"/>
      <c r="D3" s="267"/>
      <c r="E3" s="267"/>
      <c r="F3" s="267"/>
      <c r="G3" s="267"/>
      <c r="H3" s="267"/>
      <c r="I3" s="86"/>
      <c r="J3" s="86"/>
      <c r="K3" s="86"/>
      <c r="L3" s="86"/>
      <c r="M3" s="86"/>
    </row>
    <row r="4" spans="1:22" ht="30" customHeight="1" x14ac:dyDescent="0.2">
      <c r="A4" s="369" t="s">
        <v>233</v>
      </c>
      <c r="B4" s="375" t="s">
        <v>0</v>
      </c>
      <c r="C4" s="372" t="s">
        <v>429</v>
      </c>
      <c r="D4" s="372"/>
      <c r="E4" s="372" t="s">
        <v>430</v>
      </c>
      <c r="F4" s="372"/>
      <c r="G4" s="372" t="s">
        <v>431</v>
      </c>
      <c r="H4" s="372"/>
      <c r="I4" s="372" t="s">
        <v>432</v>
      </c>
      <c r="J4" s="372"/>
      <c r="K4" s="373" t="s">
        <v>433</v>
      </c>
      <c r="L4" s="374"/>
      <c r="M4" s="87"/>
    </row>
    <row r="5" spans="1:22" ht="15" customHeight="1" x14ac:dyDescent="0.2">
      <c r="A5" s="370"/>
      <c r="B5" s="376"/>
      <c r="C5" s="272" t="s">
        <v>54</v>
      </c>
      <c r="D5" s="273" t="s">
        <v>55</v>
      </c>
      <c r="E5" s="272" t="s">
        <v>54</v>
      </c>
      <c r="F5" s="273" t="s">
        <v>55</v>
      </c>
      <c r="G5" s="272" t="s">
        <v>54</v>
      </c>
      <c r="H5" s="273" t="s">
        <v>55</v>
      </c>
      <c r="I5" s="272" t="s">
        <v>54</v>
      </c>
      <c r="J5" s="273" t="s">
        <v>55</v>
      </c>
      <c r="K5" s="378" t="s">
        <v>54</v>
      </c>
      <c r="L5" s="380" t="s">
        <v>55</v>
      </c>
      <c r="M5" s="88"/>
      <c r="V5" s="80"/>
    </row>
    <row r="6" spans="1:22" ht="15" customHeight="1" x14ac:dyDescent="0.2">
      <c r="A6" s="371"/>
      <c r="B6" s="377"/>
      <c r="C6" s="286">
        <v>40265</v>
      </c>
      <c r="D6" s="287">
        <v>40265</v>
      </c>
      <c r="E6" s="286">
        <v>40356</v>
      </c>
      <c r="F6" s="287">
        <v>40418</v>
      </c>
      <c r="G6" s="286">
        <v>40448</v>
      </c>
      <c r="H6" s="287">
        <v>40449</v>
      </c>
      <c r="I6" s="286">
        <v>40545</v>
      </c>
      <c r="J6" s="287">
        <v>40545</v>
      </c>
      <c r="K6" s="379"/>
      <c r="L6" s="381"/>
      <c r="M6" s="88"/>
    </row>
    <row r="7" spans="1:22" x14ac:dyDescent="0.2">
      <c r="A7" s="285">
        <v>1</v>
      </c>
      <c r="B7" s="280" t="s">
        <v>1</v>
      </c>
      <c r="C7" s="281">
        <v>16686</v>
      </c>
      <c r="D7" s="282">
        <v>1488</v>
      </c>
      <c r="E7" s="281">
        <v>17566</v>
      </c>
      <c r="F7" s="282">
        <v>1560</v>
      </c>
      <c r="G7" s="281">
        <v>18400</v>
      </c>
      <c r="H7" s="282">
        <v>1647</v>
      </c>
      <c r="I7" s="281">
        <v>19288</v>
      </c>
      <c r="J7" s="282">
        <v>1748</v>
      </c>
      <c r="K7" s="281">
        <f>$I7-'Año 2009'!$I7</f>
        <v>3141</v>
      </c>
      <c r="L7" s="283">
        <f>$J7-'Año 2009'!$J7</f>
        <v>338</v>
      </c>
      <c r="M7" s="89"/>
      <c r="O7" s="20"/>
      <c r="P7" s="20"/>
    </row>
    <row r="8" spans="1:22" x14ac:dyDescent="0.2">
      <c r="A8" s="285">
        <v>2</v>
      </c>
      <c r="B8" s="280" t="s">
        <v>2</v>
      </c>
      <c r="C8" s="281">
        <v>34053</v>
      </c>
      <c r="D8" s="282">
        <v>1616</v>
      </c>
      <c r="E8" s="281">
        <v>35855</v>
      </c>
      <c r="F8" s="282">
        <v>1715</v>
      </c>
      <c r="G8" s="281">
        <v>37430</v>
      </c>
      <c r="H8" s="282">
        <v>1812</v>
      </c>
      <c r="I8" s="281">
        <v>39093</v>
      </c>
      <c r="J8" s="282">
        <v>1909</v>
      </c>
      <c r="K8" s="281">
        <f>$I8-'Año 2009'!$I8</f>
        <v>6306</v>
      </c>
      <c r="L8" s="283">
        <f>$J8-'Año 2009'!$J8</f>
        <v>387</v>
      </c>
      <c r="M8" s="89"/>
      <c r="O8" s="20"/>
      <c r="P8" s="20"/>
    </row>
    <row r="9" spans="1:22" x14ac:dyDescent="0.2">
      <c r="A9" s="285">
        <v>3</v>
      </c>
      <c r="B9" s="280" t="s">
        <v>3</v>
      </c>
      <c r="C9" s="281">
        <v>73040</v>
      </c>
      <c r="D9" s="282">
        <v>5666</v>
      </c>
      <c r="E9" s="281">
        <v>77274</v>
      </c>
      <c r="F9" s="282">
        <v>6018</v>
      </c>
      <c r="G9" s="281">
        <v>82080</v>
      </c>
      <c r="H9" s="282">
        <v>6367</v>
      </c>
      <c r="I9" s="281">
        <v>119806</v>
      </c>
      <c r="J9" s="282">
        <v>6751</v>
      </c>
      <c r="K9" s="281">
        <f>$I9-'Año 2009'!$I9</f>
        <v>49167</v>
      </c>
      <c r="L9" s="283">
        <f>$J9-'Año 2009'!$J9</f>
        <v>1473</v>
      </c>
      <c r="M9" s="89"/>
      <c r="O9" s="20"/>
      <c r="P9" s="20"/>
    </row>
    <row r="10" spans="1:22" x14ac:dyDescent="0.2">
      <c r="A10" s="285">
        <v>4</v>
      </c>
      <c r="B10" s="280" t="s">
        <v>4</v>
      </c>
      <c r="C10" s="281">
        <v>60996</v>
      </c>
      <c r="D10" s="282">
        <v>2966</v>
      </c>
      <c r="E10" s="281">
        <v>64646</v>
      </c>
      <c r="F10" s="282">
        <v>3169</v>
      </c>
      <c r="G10" s="281">
        <v>68145</v>
      </c>
      <c r="H10" s="282">
        <v>3413</v>
      </c>
      <c r="I10" s="281">
        <v>71958</v>
      </c>
      <c r="J10" s="282">
        <v>3656</v>
      </c>
      <c r="K10" s="281">
        <f>$I10-'Año 2009'!$I10</f>
        <v>13411</v>
      </c>
      <c r="L10" s="283">
        <f>$J10-'Año 2009'!$J10</f>
        <v>946</v>
      </c>
      <c r="M10" s="89"/>
    </row>
    <row r="11" spans="1:22" x14ac:dyDescent="0.2">
      <c r="A11" s="285">
        <v>5</v>
      </c>
      <c r="B11" s="280" t="s">
        <v>5</v>
      </c>
      <c r="C11" s="281">
        <v>280059</v>
      </c>
      <c r="D11" s="282">
        <v>4146</v>
      </c>
      <c r="E11" s="281">
        <v>302909</v>
      </c>
      <c r="F11" s="282">
        <v>4362</v>
      </c>
      <c r="G11" s="281">
        <v>324779</v>
      </c>
      <c r="H11" s="282">
        <v>4646</v>
      </c>
      <c r="I11" s="281">
        <v>351631</v>
      </c>
      <c r="J11" s="282">
        <v>4901</v>
      </c>
      <c r="K11" s="281">
        <f>$I11-'Año 2009'!$I11</f>
        <v>87172</v>
      </c>
      <c r="L11" s="283">
        <f>$J11-'Año 2009'!$J11</f>
        <v>1020</v>
      </c>
      <c r="M11" s="89"/>
    </row>
    <row r="12" spans="1:22" x14ac:dyDescent="0.2">
      <c r="A12" s="285">
        <v>6</v>
      </c>
      <c r="B12" s="280" t="s">
        <v>6</v>
      </c>
      <c r="C12" s="281">
        <v>4657</v>
      </c>
      <c r="D12" s="282">
        <v>4360</v>
      </c>
      <c r="E12" s="281">
        <v>4839</v>
      </c>
      <c r="F12" s="282">
        <v>4501</v>
      </c>
      <c r="G12" s="281">
        <v>5564</v>
      </c>
      <c r="H12" s="282">
        <v>4614</v>
      </c>
      <c r="I12" s="281">
        <v>5746</v>
      </c>
      <c r="J12" s="282">
        <v>4735</v>
      </c>
      <c r="K12" s="281">
        <f>$I12-'Año 2009'!$I12</f>
        <v>1227</v>
      </c>
      <c r="L12" s="283">
        <f>$J12-'Año 2009'!$J12</f>
        <v>508</v>
      </c>
      <c r="M12" s="89"/>
    </row>
    <row r="13" spans="1:22" x14ac:dyDescent="0.2">
      <c r="A13" s="285">
        <v>7</v>
      </c>
      <c r="B13" s="280" t="s">
        <v>7</v>
      </c>
      <c r="C13" s="281">
        <v>611212</v>
      </c>
      <c r="D13" s="282">
        <v>50311</v>
      </c>
      <c r="E13" s="281">
        <v>629674</v>
      </c>
      <c r="F13" s="282">
        <v>52110</v>
      </c>
      <c r="G13" s="281">
        <v>647933</v>
      </c>
      <c r="H13" s="282">
        <v>54242</v>
      </c>
      <c r="I13" s="281">
        <v>666577</v>
      </c>
      <c r="J13" s="282">
        <v>56432</v>
      </c>
      <c r="K13" s="281">
        <f>$I13-'Año 2009'!$I13</f>
        <v>66674</v>
      </c>
      <c r="L13" s="283">
        <f>$J13-'Año 2009'!$J13</f>
        <v>7964</v>
      </c>
      <c r="M13" s="89"/>
    </row>
    <row r="14" spans="1:22" x14ac:dyDescent="0.2">
      <c r="A14" s="285">
        <v>8</v>
      </c>
      <c r="B14" s="280" t="s">
        <v>8</v>
      </c>
      <c r="C14" s="281">
        <v>45324</v>
      </c>
      <c r="D14" s="282">
        <v>10258</v>
      </c>
      <c r="E14" s="281">
        <v>47711</v>
      </c>
      <c r="F14" s="282">
        <v>10812</v>
      </c>
      <c r="G14" s="281">
        <v>49932</v>
      </c>
      <c r="H14" s="282">
        <v>11344</v>
      </c>
      <c r="I14" s="281">
        <v>52348</v>
      </c>
      <c r="J14" s="282">
        <v>11907</v>
      </c>
      <c r="K14" s="281">
        <f>$I14-'Año 2009'!$I14</f>
        <v>8609</v>
      </c>
      <c r="L14" s="283">
        <f>$J14-'Año 2009'!$J14</f>
        <v>2219</v>
      </c>
      <c r="M14" s="89"/>
    </row>
    <row r="15" spans="1:22" x14ac:dyDescent="0.2">
      <c r="A15" s="285">
        <v>9</v>
      </c>
      <c r="B15" s="280" t="s">
        <v>9</v>
      </c>
      <c r="C15" s="281">
        <v>3278</v>
      </c>
      <c r="D15" s="282">
        <v>156</v>
      </c>
      <c r="E15" s="281">
        <v>3557</v>
      </c>
      <c r="F15" s="282">
        <v>161</v>
      </c>
      <c r="G15" s="281">
        <v>3825</v>
      </c>
      <c r="H15" s="282">
        <v>168</v>
      </c>
      <c r="I15" s="281">
        <v>4078</v>
      </c>
      <c r="J15" s="282">
        <v>181</v>
      </c>
      <c r="K15" s="281">
        <f>$I15-'Año 2009'!$I15</f>
        <v>986</v>
      </c>
      <c r="L15" s="283">
        <f>$J15-'Año 2009'!$J15</f>
        <v>35</v>
      </c>
      <c r="M15" s="89"/>
    </row>
    <row r="16" spans="1:22" x14ac:dyDescent="0.2">
      <c r="A16" s="285">
        <v>10</v>
      </c>
      <c r="B16" s="280" t="s">
        <v>10</v>
      </c>
      <c r="C16" s="281">
        <v>2799</v>
      </c>
      <c r="D16" s="282">
        <v>730</v>
      </c>
      <c r="E16" s="281">
        <v>2952</v>
      </c>
      <c r="F16" s="282">
        <v>770</v>
      </c>
      <c r="G16" s="281">
        <v>3080</v>
      </c>
      <c r="H16" s="282">
        <v>807</v>
      </c>
      <c r="I16" s="281">
        <v>3258</v>
      </c>
      <c r="J16" s="282">
        <v>846</v>
      </c>
      <c r="K16" s="281">
        <f>$I16-'Año 2009'!$I16</f>
        <v>525</v>
      </c>
      <c r="L16" s="283">
        <f>$J16-'Año 2009'!$J16</f>
        <v>165</v>
      </c>
      <c r="M16" s="89"/>
    </row>
    <row r="17" spans="1:19" x14ac:dyDescent="0.2">
      <c r="A17" s="285">
        <v>11</v>
      </c>
      <c r="B17" s="280" t="s">
        <v>11</v>
      </c>
      <c r="C17" s="281">
        <v>244413</v>
      </c>
      <c r="D17" s="282">
        <v>8771</v>
      </c>
      <c r="E17" s="281">
        <v>256809</v>
      </c>
      <c r="F17" s="282">
        <v>9325</v>
      </c>
      <c r="G17" s="281">
        <v>267880</v>
      </c>
      <c r="H17" s="282">
        <v>9793</v>
      </c>
      <c r="I17" s="281">
        <v>280881</v>
      </c>
      <c r="J17" s="282">
        <v>10272</v>
      </c>
      <c r="K17" s="281">
        <f>$I17-'Año 2009'!$I17</f>
        <v>44591</v>
      </c>
      <c r="L17" s="283">
        <f>$J17-'Año 2009'!$J17</f>
        <v>2029</v>
      </c>
      <c r="M17" s="89"/>
    </row>
    <row r="18" spans="1:19" ht="15" x14ac:dyDescent="0.2">
      <c r="A18" s="285">
        <v>12</v>
      </c>
      <c r="B18" s="280" t="s">
        <v>12</v>
      </c>
      <c r="C18" s="281">
        <v>9570</v>
      </c>
      <c r="D18" s="282">
        <v>709</v>
      </c>
      <c r="E18" s="281">
        <v>10095</v>
      </c>
      <c r="F18" s="282">
        <v>737</v>
      </c>
      <c r="G18" s="281">
        <v>10580</v>
      </c>
      <c r="H18" s="282">
        <v>772</v>
      </c>
      <c r="I18" s="281">
        <v>11119</v>
      </c>
      <c r="J18" s="282">
        <v>825</v>
      </c>
      <c r="K18" s="281">
        <f>$I18-'Año 2009'!$I18</f>
        <v>1833</v>
      </c>
      <c r="L18" s="283">
        <f>$J18-'Año 2009'!$J18</f>
        <v>154</v>
      </c>
      <c r="M18" s="89"/>
      <c r="O18" s="353"/>
      <c r="P18" s="353"/>
      <c r="Q18" s="353"/>
      <c r="R18" s="353"/>
      <c r="S18" s="353"/>
    </row>
    <row r="19" spans="1:19" x14ac:dyDescent="0.2">
      <c r="A19" s="285">
        <v>13</v>
      </c>
      <c r="B19" s="280" t="s">
        <v>13</v>
      </c>
      <c r="C19" s="281">
        <v>1781</v>
      </c>
      <c r="D19" s="282">
        <v>182</v>
      </c>
      <c r="E19" s="281">
        <v>1865</v>
      </c>
      <c r="F19" s="282">
        <v>194</v>
      </c>
      <c r="G19" s="281">
        <v>1946</v>
      </c>
      <c r="H19" s="282">
        <v>207</v>
      </c>
      <c r="I19" s="281">
        <v>2030</v>
      </c>
      <c r="J19" s="282">
        <v>217</v>
      </c>
      <c r="K19" s="281">
        <f>$I19-'Año 2009'!$I19</f>
        <v>303</v>
      </c>
      <c r="L19" s="283">
        <f>$J19-'Año 2009'!$J19</f>
        <v>40</v>
      </c>
      <c r="M19" s="89"/>
    </row>
    <row r="20" spans="1:19" x14ac:dyDescent="0.2">
      <c r="A20" s="285">
        <v>14</v>
      </c>
      <c r="B20" s="280" t="s">
        <v>14</v>
      </c>
      <c r="C20" s="281">
        <v>5331</v>
      </c>
      <c r="D20" s="282">
        <v>556</v>
      </c>
      <c r="E20" s="281">
        <v>5601</v>
      </c>
      <c r="F20" s="282">
        <v>585</v>
      </c>
      <c r="G20" s="281">
        <v>5818</v>
      </c>
      <c r="H20" s="282">
        <v>615</v>
      </c>
      <c r="I20" s="281">
        <v>6058</v>
      </c>
      <c r="J20" s="282">
        <v>657</v>
      </c>
      <c r="K20" s="281">
        <f>$I20-'Año 2009'!$I20</f>
        <v>915</v>
      </c>
      <c r="L20" s="283">
        <f>$J20-'Año 2009'!$J20</f>
        <v>135</v>
      </c>
      <c r="M20" s="89"/>
    </row>
    <row r="21" spans="1:19" x14ac:dyDescent="0.2">
      <c r="A21" s="285">
        <v>15</v>
      </c>
      <c r="B21" s="280" t="s">
        <v>15</v>
      </c>
      <c r="C21" s="281">
        <v>13253</v>
      </c>
      <c r="D21" s="282">
        <v>1077</v>
      </c>
      <c r="E21" s="281">
        <v>13953</v>
      </c>
      <c r="F21" s="282">
        <v>1152</v>
      </c>
      <c r="G21" s="281">
        <v>14560</v>
      </c>
      <c r="H21" s="282">
        <v>1224</v>
      </c>
      <c r="I21" s="281">
        <v>15066</v>
      </c>
      <c r="J21" s="282">
        <v>1290</v>
      </c>
      <c r="K21" s="281">
        <f>$I21-'Año 2009'!$I21</f>
        <v>2238</v>
      </c>
      <c r="L21" s="283">
        <f>$J21-'Año 2009'!$J21</f>
        <v>269</v>
      </c>
      <c r="M21" s="89"/>
    </row>
    <row r="22" spans="1:19" x14ac:dyDescent="0.2">
      <c r="A22" s="285">
        <v>16</v>
      </c>
      <c r="B22" s="280" t="s">
        <v>16</v>
      </c>
      <c r="C22" s="281">
        <v>8654</v>
      </c>
      <c r="D22" s="282">
        <v>1210</v>
      </c>
      <c r="E22" s="281">
        <v>9009</v>
      </c>
      <c r="F22" s="282">
        <v>1292</v>
      </c>
      <c r="G22" s="281">
        <v>9328</v>
      </c>
      <c r="H22" s="282">
        <v>1352</v>
      </c>
      <c r="I22" s="281">
        <v>9675</v>
      </c>
      <c r="J22" s="282">
        <v>1430</v>
      </c>
      <c r="K22" s="281">
        <f>$I22-'Año 2009'!$I22</f>
        <v>1234</v>
      </c>
      <c r="L22" s="283">
        <f>$J22-'Año 2009'!$J22</f>
        <v>295</v>
      </c>
      <c r="M22" s="89"/>
    </row>
    <row r="23" spans="1:19" x14ac:dyDescent="0.2">
      <c r="A23" s="285">
        <v>17</v>
      </c>
      <c r="B23" s="280" t="s">
        <v>17</v>
      </c>
      <c r="C23" s="281">
        <v>7214</v>
      </c>
      <c r="D23" s="282">
        <v>1209</v>
      </c>
      <c r="E23" s="281">
        <v>7630</v>
      </c>
      <c r="F23" s="282">
        <v>1277</v>
      </c>
      <c r="G23" s="281">
        <v>8046</v>
      </c>
      <c r="H23" s="282">
        <v>1337</v>
      </c>
      <c r="I23" s="281">
        <v>8437</v>
      </c>
      <c r="J23" s="282">
        <v>1433</v>
      </c>
      <c r="K23" s="281">
        <f>$I23-'Año 2009'!$I23</f>
        <v>1502</v>
      </c>
      <c r="L23" s="283">
        <f>$J23-'Año 2009'!$J23</f>
        <v>311</v>
      </c>
      <c r="M23" s="89"/>
    </row>
    <row r="24" spans="1:19" x14ac:dyDescent="0.2">
      <c r="A24" s="285">
        <v>18</v>
      </c>
      <c r="B24" s="280" t="s">
        <v>470</v>
      </c>
      <c r="C24" s="281" t="s">
        <v>56</v>
      </c>
      <c r="D24" s="282">
        <v>2348</v>
      </c>
      <c r="E24" s="281" t="s">
        <v>56</v>
      </c>
      <c r="F24" s="282">
        <v>2506</v>
      </c>
      <c r="G24" s="281" t="s">
        <v>56</v>
      </c>
      <c r="H24" s="282">
        <v>2665</v>
      </c>
      <c r="I24" s="281" t="s">
        <v>56</v>
      </c>
      <c r="J24" s="282">
        <v>2835</v>
      </c>
      <c r="K24" s="281">
        <v>606</v>
      </c>
      <c r="L24" s="283">
        <f>$J24-'Año 2009'!$J24</f>
        <v>622</v>
      </c>
      <c r="M24" s="89"/>
    </row>
    <row r="25" spans="1:19" x14ac:dyDescent="0.2">
      <c r="A25" s="285">
        <v>19</v>
      </c>
      <c r="B25" s="280" t="s">
        <v>19</v>
      </c>
      <c r="C25" s="281">
        <v>1549715</v>
      </c>
      <c r="D25" s="282">
        <v>48569</v>
      </c>
      <c r="E25" s="281">
        <v>1633129</v>
      </c>
      <c r="F25" s="282">
        <v>51811</v>
      </c>
      <c r="G25" s="281">
        <v>1752174</v>
      </c>
      <c r="H25" s="282">
        <v>56272</v>
      </c>
      <c r="I25" s="281">
        <v>1830543</v>
      </c>
      <c r="J25" s="282">
        <v>58590</v>
      </c>
      <c r="K25" s="281">
        <f>$I25-'Año 2009'!$I25</f>
        <v>306937</v>
      </c>
      <c r="L25" s="283">
        <f>$J25-'Año 2009'!$J25</f>
        <v>11367</v>
      </c>
      <c r="M25" s="89"/>
    </row>
    <row r="26" spans="1:19" x14ac:dyDescent="0.2">
      <c r="A26" s="285">
        <v>20</v>
      </c>
      <c r="B26" s="280" t="s">
        <v>20</v>
      </c>
      <c r="C26" s="281">
        <v>111846</v>
      </c>
      <c r="D26" s="282">
        <v>432</v>
      </c>
      <c r="E26" s="281">
        <v>117399</v>
      </c>
      <c r="F26" s="282">
        <v>440</v>
      </c>
      <c r="G26" s="281">
        <v>126416</v>
      </c>
      <c r="H26" s="282">
        <v>468</v>
      </c>
      <c r="I26" s="281">
        <v>131966</v>
      </c>
      <c r="J26" s="282">
        <v>481</v>
      </c>
      <c r="K26" s="281">
        <f>$I26-'Año 2009'!$I26</f>
        <v>22399</v>
      </c>
      <c r="L26" s="283">
        <f>$J26-'Año 2009'!$J26</f>
        <v>59</v>
      </c>
      <c r="M26" s="89"/>
    </row>
    <row r="27" spans="1:19" x14ac:dyDescent="0.2">
      <c r="A27" s="285">
        <v>21</v>
      </c>
      <c r="B27" s="280" t="s">
        <v>21</v>
      </c>
      <c r="C27" s="281">
        <v>1768290</v>
      </c>
      <c r="D27" s="282">
        <v>109504</v>
      </c>
      <c r="E27" s="281">
        <v>1811623</v>
      </c>
      <c r="F27" s="282">
        <v>113801</v>
      </c>
      <c r="G27" s="281">
        <v>1855701</v>
      </c>
      <c r="H27" s="282">
        <v>118933</v>
      </c>
      <c r="I27" s="281">
        <v>1894552</v>
      </c>
      <c r="J27" s="282">
        <v>123587</v>
      </c>
      <c r="K27" s="281">
        <f>$I27-'Año 2009'!$I27</f>
        <v>150953</v>
      </c>
      <c r="L27" s="283">
        <f>$J27-'Año 2009'!$J27</f>
        <v>17838</v>
      </c>
      <c r="M27" s="89"/>
    </row>
    <row r="28" spans="1:19" x14ac:dyDescent="0.2">
      <c r="A28" s="285">
        <v>22</v>
      </c>
      <c r="B28" s="280" t="s">
        <v>22</v>
      </c>
      <c r="C28" s="281">
        <v>4390</v>
      </c>
      <c r="D28" s="282">
        <v>1086</v>
      </c>
      <c r="E28" s="281">
        <v>4592</v>
      </c>
      <c r="F28" s="282">
        <v>1124</v>
      </c>
      <c r="G28" s="281">
        <v>4761</v>
      </c>
      <c r="H28" s="282">
        <v>1174</v>
      </c>
      <c r="I28" s="281">
        <v>4979</v>
      </c>
      <c r="J28" s="282">
        <v>1211</v>
      </c>
      <c r="K28" s="281">
        <f>$I28-'Año 2009'!$I28</f>
        <v>695</v>
      </c>
      <c r="L28" s="283">
        <f>$J28-'Año 2009'!$J28</f>
        <v>176</v>
      </c>
      <c r="M28" s="89"/>
    </row>
    <row r="29" spans="1:19" x14ac:dyDescent="0.2">
      <c r="A29" s="285">
        <v>23</v>
      </c>
      <c r="B29" s="280" t="s">
        <v>23</v>
      </c>
      <c r="C29" s="281">
        <v>363055</v>
      </c>
      <c r="D29" s="282">
        <v>53654</v>
      </c>
      <c r="E29" s="281">
        <v>389215</v>
      </c>
      <c r="F29" s="282">
        <v>56778</v>
      </c>
      <c r="G29" s="281">
        <v>412657</v>
      </c>
      <c r="H29" s="282">
        <v>60105</v>
      </c>
      <c r="I29" s="281">
        <v>433344</v>
      </c>
      <c r="J29" s="282">
        <v>63222</v>
      </c>
      <c r="K29" s="281">
        <f>$I29-'Año 2009'!$I29</f>
        <v>80739</v>
      </c>
      <c r="L29" s="283">
        <f>$J29-'Año 2009'!$J29</f>
        <v>13271</v>
      </c>
      <c r="M29" s="89"/>
    </row>
    <row r="30" spans="1:19" x14ac:dyDescent="0.2">
      <c r="A30" s="285">
        <v>24</v>
      </c>
      <c r="B30" s="280" t="s">
        <v>471</v>
      </c>
      <c r="C30" s="281">
        <v>105601</v>
      </c>
      <c r="D30" s="282">
        <v>3478</v>
      </c>
      <c r="E30" s="281">
        <v>110630</v>
      </c>
      <c r="F30" s="282">
        <v>3659</v>
      </c>
      <c r="G30" s="281">
        <v>114579</v>
      </c>
      <c r="H30" s="282">
        <v>2805</v>
      </c>
      <c r="I30" s="281">
        <v>118299</v>
      </c>
      <c r="J30" s="282">
        <v>2968</v>
      </c>
      <c r="K30" s="281">
        <f>$I30-'Año 2009'!$I30</f>
        <v>15995</v>
      </c>
      <c r="L30" s="283">
        <f>$J30-'Año 2009'!$J30</f>
        <v>-237</v>
      </c>
      <c r="M30" s="90"/>
    </row>
    <row r="31" spans="1:19" x14ac:dyDescent="0.2">
      <c r="A31" s="285">
        <v>25</v>
      </c>
      <c r="B31" s="280" t="s">
        <v>25</v>
      </c>
      <c r="C31" s="281">
        <v>20330</v>
      </c>
      <c r="D31" s="282">
        <v>2285</v>
      </c>
      <c r="E31" s="281">
        <v>21471</v>
      </c>
      <c r="F31" s="282">
        <v>2440</v>
      </c>
      <c r="G31" s="281">
        <v>22602</v>
      </c>
      <c r="H31" s="282">
        <v>2571</v>
      </c>
      <c r="I31" s="281">
        <v>23711</v>
      </c>
      <c r="J31" s="282">
        <v>2733</v>
      </c>
      <c r="K31" s="281">
        <f>$I31-'Año 2009'!$I31</f>
        <v>4186</v>
      </c>
      <c r="L31" s="283">
        <f>$J31-'Año 2009'!$J31</f>
        <v>607</v>
      </c>
      <c r="M31" s="89"/>
    </row>
    <row r="32" spans="1:19" x14ac:dyDescent="0.2">
      <c r="A32" s="285">
        <v>26</v>
      </c>
      <c r="B32" s="280" t="s">
        <v>150</v>
      </c>
      <c r="C32" s="281">
        <v>70519</v>
      </c>
      <c r="D32" s="282">
        <v>4899</v>
      </c>
      <c r="E32" s="281">
        <v>75422</v>
      </c>
      <c r="F32" s="282">
        <v>5338</v>
      </c>
      <c r="G32" s="281">
        <v>80081</v>
      </c>
      <c r="H32" s="282">
        <v>5787</v>
      </c>
      <c r="I32" s="281">
        <v>84830</v>
      </c>
      <c r="J32" s="282">
        <v>6196</v>
      </c>
      <c r="K32" s="281">
        <f>$I32-'Año 2009'!$I33</f>
        <v>17358</v>
      </c>
      <c r="L32" s="283">
        <f>$J32-'Año 2009'!$J33</f>
        <v>1712</v>
      </c>
      <c r="M32" s="91"/>
    </row>
    <row r="33" spans="1:13" x14ac:dyDescent="0.2">
      <c r="A33" s="285">
        <v>27</v>
      </c>
      <c r="B33" s="280" t="s">
        <v>27</v>
      </c>
      <c r="C33" s="281">
        <v>47835</v>
      </c>
      <c r="D33" s="282">
        <v>516</v>
      </c>
      <c r="E33" s="281">
        <v>51463</v>
      </c>
      <c r="F33" s="282">
        <v>551</v>
      </c>
      <c r="G33" s="281">
        <v>54630</v>
      </c>
      <c r="H33" s="282">
        <v>593</v>
      </c>
      <c r="I33" s="281">
        <v>58068</v>
      </c>
      <c r="J33" s="282">
        <v>637</v>
      </c>
      <c r="K33" s="281">
        <f>$I33-'Año 2009'!$I34</f>
        <v>12502</v>
      </c>
      <c r="L33" s="283">
        <f>$J33-'Año 2009'!$J34</f>
        <v>156</v>
      </c>
      <c r="M33" s="89"/>
    </row>
    <row r="34" spans="1:13" x14ac:dyDescent="0.2">
      <c r="A34" s="285">
        <v>28</v>
      </c>
      <c r="B34" s="280" t="s">
        <v>28</v>
      </c>
      <c r="C34" s="281">
        <v>14336</v>
      </c>
      <c r="D34" s="282">
        <v>2236</v>
      </c>
      <c r="E34" s="281">
        <v>15180</v>
      </c>
      <c r="F34" s="282">
        <v>2343</v>
      </c>
      <c r="G34" s="281">
        <v>16028</v>
      </c>
      <c r="H34" s="282">
        <v>2468</v>
      </c>
      <c r="I34" s="281">
        <v>16957</v>
      </c>
      <c r="J34" s="282">
        <v>2616</v>
      </c>
      <c r="K34" s="281">
        <f>$I34-'Año 2009'!$I35</f>
        <v>3183</v>
      </c>
      <c r="L34" s="283">
        <f>$J34-'Año 2009'!$J35</f>
        <v>520</v>
      </c>
      <c r="M34" s="89"/>
    </row>
    <row r="35" spans="1:13" x14ac:dyDescent="0.2">
      <c r="A35" s="285">
        <v>29</v>
      </c>
      <c r="B35" s="280" t="s">
        <v>29</v>
      </c>
      <c r="C35" s="281">
        <v>456276</v>
      </c>
      <c r="D35" s="282">
        <v>3169</v>
      </c>
      <c r="E35" s="281">
        <v>485517</v>
      </c>
      <c r="F35" s="282">
        <v>3526</v>
      </c>
      <c r="G35" s="281">
        <v>512482</v>
      </c>
      <c r="H35" s="282">
        <v>3882</v>
      </c>
      <c r="I35" s="281">
        <v>543370</v>
      </c>
      <c r="J35" s="282">
        <v>4260</v>
      </c>
      <c r="K35" s="281">
        <f>$I35-'Año 2009'!$I36</f>
        <v>105951</v>
      </c>
      <c r="L35" s="283">
        <f>$J35-'Año 2009'!$J36</f>
        <v>1413</v>
      </c>
      <c r="M35" s="89"/>
    </row>
    <row r="36" spans="1:13" x14ac:dyDescent="0.2">
      <c r="A36" s="285">
        <v>30</v>
      </c>
      <c r="B36" s="280" t="s">
        <v>30</v>
      </c>
      <c r="C36" s="281">
        <v>35823</v>
      </c>
      <c r="D36" s="282">
        <v>1904</v>
      </c>
      <c r="E36" s="281">
        <v>38087</v>
      </c>
      <c r="F36" s="282">
        <v>2035</v>
      </c>
      <c r="G36" s="281">
        <v>40031</v>
      </c>
      <c r="H36" s="282">
        <v>2156</v>
      </c>
      <c r="I36" s="281">
        <v>41995</v>
      </c>
      <c r="J36" s="282">
        <v>2301</v>
      </c>
      <c r="K36" s="281">
        <f>$I36-'Año 2009'!$I37</f>
        <v>7697</v>
      </c>
      <c r="L36" s="283">
        <f>$J36-'Año 2009'!$J37</f>
        <v>542</v>
      </c>
      <c r="M36" s="89"/>
    </row>
    <row r="37" spans="1:13" x14ac:dyDescent="0.2">
      <c r="A37" s="285">
        <v>31</v>
      </c>
      <c r="B37" s="280" t="s">
        <v>31</v>
      </c>
      <c r="C37" s="281">
        <v>81107</v>
      </c>
      <c r="D37" s="282">
        <v>2109</v>
      </c>
      <c r="E37" s="281">
        <v>86822</v>
      </c>
      <c r="F37" s="282">
        <v>2233</v>
      </c>
      <c r="G37" s="281">
        <v>94494</v>
      </c>
      <c r="H37" s="282">
        <v>2338</v>
      </c>
      <c r="I37" s="281">
        <v>101490</v>
      </c>
      <c r="J37" s="282">
        <v>2446</v>
      </c>
      <c r="K37" s="281">
        <f>$I37-'Año 2009'!$I38</f>
        <v>25105</v>
      </c>
      <c r="L37" s="283">
        <f>$J37-'Año 2009'!$J38</f>
        <v>453</v>
      </c>
      <c r="M37" s="89"/>
    </row>
    <row r="38" spans="1:13" x14ac:dyDescent="0.2">
      <c r="A38" s="285">
        <v>32</v>
      </c>
      <c r="B38" s="280" t="s">
        <v>32</v>
      </c>
      <c r="C38" s="281">
        <v>7276</v>
      </c>
      <c r="D38" s="282">
        <v>665</v>
      </c>
      <c r="E38" s="281">
        <v>7786</v>
      </c>
      <c r="F38" s="282">
        <v>709</v>
      </c>
      <c r="G38" s="281">
        <v>8197</v>
      </c>
      <c r="H38" s="282">
        <v>751</v>
      </c>
      <c r="I38" s="281">
        <v>8668</v>
      </c>
      <c r="J38" s="282">
        <v>809</v>
      </c>
      <c r="K38" s="281">
        <f>$I38-'Año 2009'!$I39</f>
        <v>1746</v>
      </c>
      <c r="L38" s="283">
        <f>$J38-'Año 2009'!$J39</f>
        <v>195</v>
      </c>
      <c r="M38" s="89"/>
    </row>
    <row r="39" spans="1:13" x14ac:dyDescent="0.2">
      <c r="A39" s="285">
        <v>33</v>
      </c>
      <c r="B39" s="280" t="s">
        <v>33</v>
      </c>
      <c r="C39" s="281">
        <v>2077</v>
      </c>
      <c r="D39" s="282">
        <v>131</v>
      </c>
      <c r="E39" s="281">
        <v>2168</v>
      </c>
      <c r="F39" s="282">
        <v>141</v>
      </c>
      <c r="G39" s="281">
        <v>2252</v>
      </c>
      <c r="H39" s="282">
        <v>147</v>
      </c>
      <c r="I39" s="281">
        <v>2409</v>
      </c>
      <c r="J39" s="282">
        <v>150</v>
      </c>
      <c r="K39" s="281">
        <f>$I39-'Año 2009'!$I40</f>
        <v>379</v>
      </c>
      <c r="L39" s="283">
        <f>$J39-'Año 2009'!$J40</f>
        <v>31</v>
      </c>
      <c r="M39" s="89"/>
    </row>
    <row r="40" spans="1:13" x14ac:dyDescent="0.2">
      <c r="A40" s="285">
        <v>34</v>
      </c>
      <c r="B40" s="280" t="s">
        <v>34</v>
      </c>
      <c r="C40" s="281">
        <v>581270</v>
      </c>
      <c r="D40" s="282">
        <v>89599</v>
      </c>
      <c r="E40" s="281">
        <v>609499</v>
      </c>
      <c r="F40" s="282">
        <v>95471</v>
      </c>
      <c r="G40" s="281">
        <v>634527</v>
      </c>
      <c r="H40" s="282">
        <v>101451</v>
      </c>
      <c r="I40" s="281">
        <v>656953</v>
      </c>
      <c r="J40" s="282">
        <v>107301</v>
      </c>
      <c r="K40" s="281">
        <f>$I40-'Año 2009'!$I41</f>
        <v>93309</v>
      </c>
      <c r="L40" s="283">
        <f>$J40-'Año 2009'!$J41</f>
        <v>23347</v>
      </c>
      <c r="M40" s="89"/>
    </row>
    <row r="41" spans="1:13" ht="14.25" customHeight="1" x14ac:dyDescent="0.2">
      <c r="A41" s="285">
        <v>35</v>
      </c>
      <c r="B41" s="280" t="s">
        <v>35</v>
      </c>
      <c r="C41" s="281">
        <v>16156</v>
      </c>
      <c r="D41" s="282">
        <v>983</v>
      </c>
      <c r="E41" s="281">
        <v>17195</v>
      </c>
      <c r="F41" s="282">
        <v>1049</v>
      </c>
      <c r="G41" s="281">
        <v>18237</v>
      </c>
      <c r="H41" s="282">
        <v>1126</v>
      </c>
      <c r="I41" s="281">
        <v>19335</v>
      </c>
      <c r="J41" s="282">
        <v>1234</v>
      </c>
      <c r="K41" s="281">
        <f>$I41-'Año 2009'!$I42</f>
        <v>3893</v>
      </c>
      <c r="L41" s="283">
        <f>$J41-'Año 2009'!$J42</f>
        <v>304</v>
      </c>
      <c r="M41" s="91"/>
    </row>
    <row r="42" spans="1:13" x14ac:dyDescent="0.2">
      <c r="A42" s="285">
        <v>36</v>
      </c>
      <c r="B42" s="280" t="s">
        <v>36</v>
      </c>
      <c r="C42" s="281">
        <v>155105</v>
      </c>
      <c r="D42" s="282">
        <v>490</v>
      </c>
      <c r="E42" s="281">
        <v>166755</v>
      </c>
      <c r="F42" s="282">
        <v>534</v>
      </c>
      <c r="G42" s="281">
        <v>178345</v>
      </c>
      <c r="H42" s="282">
        <v>580</v>
      </c>
      <c r="I42" s="281">
        <v>190591</v>
      </c>
      <c r="J42" s="282">
        <v>618</v>
      </c>
      <c r="K42" s="281">
        <f>$I42-'Año 2009'!$I43</f>
        <v>43766</v>
      </c>
      <c r="L42" s="283">
        <f>$J42-'Año 2009'!$J43</f>
        <v>191</v>
      </c>
      <c r="M42" s="89"/>
    </row>
    <row r="43" spans="1:13" x14ac:dyDescent="0.2">
      <c r="A43" s="285">
        <v>37</v>
      </c>
      <c r="B43" s="280" t="s">
        <v>37</v>
      </c>
      <c r="C43" s="281">
        <v>52896</v>
      </c>
      <c r="D43" s="282">
        <v>2498</v>
      </c>
      <c r="E43" s="281">
        <v>57546</v>
      </c>
      <c r="F43" s="282">
        <v>2693</v>
      </c>
      <c r="G43" s="281">
        <v>62653</v>
      </c>
      <c r="H43" s="282">
        <v>2930</v>
      </c>
      <c r="I43" s="281">
        <v>68079</v>
      </c>
      <c r="J43" s="282">
        <v>3159</v>
      </c>
      <c r="K43" s="281">
        <f>$I43-'Año 2009'!$I44</f>
        <v>18296</v>
      </c>
      <c r="L43" s="283">
        <f>$J43-'Año 2009'!$J44</f>
        <v>879</v>
      </c>
      <c r="M43" s="91"/>
    </row>
    <row r="44" spans="1:13" x14ac:dyDescent="0.2">
      <c r="A44" s="285">
        <v>38</v>
      </c>
      <c r="B44" s="280" t="s">
        <v>38</v>
      </c>
      <c r="C44" s="281">
        <v>109343</v>
      </c>
      <c r="D44" s="282">
        <v>3153</v>
      </c>
      <c r="E44" s="281">
        <v>114178</v>
      </c>
      <c r="F44" s="282">
        <v>3315</v>
      </c>
      <c r="G44" s="281">
        <v>119028</v>
      </c>
      <c r="H44" s="282">
        <v>3550</v>
      </c>
      <c r="I44" s="281">
        <v>123149</v>
      </c>
      <c r="J44" s="282">
        <v>3785</v>
      </c>
      <c r="K44" s="281">
        <f>$I44-'Año 2009'!$I45</f>
        <v>16700</v>
      </c>
      <c r="L44" s="283">
        <f>$J44-'Año 2009'!$J45</f>
        <v>804</v>
      </c>
      <c r="M44" s="91"/>
    </row>
    <row r="45" spans="1:13" x14ac:dyDescent="0.2">
      <c r="A45" s="285">
        <v>39</v>
      </c>
      <c r="B45" s="280" t="s">
        <v>39</v>
      </c>
      <c r="C45" s="281">
        <v>109173</v>
      </c>
      <c r="D45" s="282">
        <v>13454</v>
      </c>
      <c r="E45" s="281">
        <v>117021</v>
      </c>
      <c r="F45" s="282">
        <v>14699</v>
      </c>
      <c r="G45" s="281">
        <v>124203</v>
      </c>
      <c r="H45" s="282">
        <v>15874</v>
      </c>
      <c r="I45" s="281">
        <v>130439</v>
      </c>
      <c r="J45" s="282">
        <v>17087</v>
      </c>
      <c r="K45" s="281">
        <f>$I45-'Año 2009'!$I46</f>
        <v>24871</v>
      </c>
      <c r="L45" s="283">
        <f>$J45-'Año 2009'!$J46</f>
        <v>4443</v>
      </c>
      <c r="M45" s="89"/>
    </row>
    <row r="46" spans="1:13" x14ac:dyDescent="0.2">
      <c r="A46" s="285">
        <v>40</v>
      </c>
      <c r="B46" s="280" t="s">
        <v>40</v>
      </c>
      <c r="C46" s="281">
        <v>9810</v>
      </c>
      <c r="D46" s="282">
        <v>848</v>
      </c>
      <c r="E46" s="281">
        <v>10504</v>
      </c>
      <c r="F46" s="282">
        <v>915</v>
      </c>
      <c r="G46" s="281">
        <v>11211</v>
      </c>
      <c r="H46" s="282">
        <v>972</v>
      </c>
      <c r="I46" s="281">
        <v>11933</v>
      </c>
      <c r="J46" s="282">
        <v>1048</v>
      </c>
      <c r="K46" s="281">
        <f>$I46-'Año 2009'!$I47</f>
        <v>2596</v>
      </c>
      <c r="L46" s="283">
        <f>$J46-'Año 2009'!$J47</f>
        <v>304</v>
      </c>
      <c r="M46" s="89"/>
    </row>
    <row r="47" spans="1:13" x14ac:dyDescent="0.2">
      <c r="A47" s="285">
        <v>41</v>
      </c>
      <c r="B47" s="280" t="s">
        <v>41</v>
      </c>
      <c r="C47" s="281">
        <v>122104</v>
      </c>
      <c r="D47" s="282">
        <v>3668</v>
      </c>
      <c r="E47" s="281">
        <v>136965</v>
      </c>
      <c r="F47" s="282">
        <v>4014</v>
      </c>
      <c r="G47" s="281">
        <v>150446</v>
      </c>
      <c r="H47" s="282">
        <v>4454</v>
      </c>
      <c r="I47" s="281">
        <v>164996</v>
      </c>
      <c r="J47" s="282">
        <v>4934</v>
      </c>
      <c r="K47" s="281">
        <f>$I47-'Año 2009'!$I50</f>
        <v>51915</v>
      </c>
      <c r="L47" s="283">
        <f>$J47-'Año 2009'!$J50</f>
        <v>1609</v>
      </c>
      <c r="M47" s="91"/>
    </row>
    <row r="48" spans="1:13" x14ac:dyDescent="0.2">
      <c r="A48" s="285">
        <v>42</v>
      </c>
      <c r="B48" s="280" t="s">
        <v>42</v>
      </c>
      <c r="C48" s="281">
        <v>2050</v>
      </c>
      <c r="D48" s="282">
        <v>247</v>
      </c>
      <c r="E48" s="281">
        <v>2230</v>
      </c>
      <c r="F48" s="282">
        <v>261</v>
      </c>
      <c r="G48" s="281">
        <v>2423</v>
      </c>
      <c r="H48" s="282">
        <v>286</v>
      </c>
      <c r="I48" s="281">
        <v>2631</v>
      </c>
      <c r="J48" s="282">
        <v>311</v>
      </c>
      <c r="K48" s="281">
        <f>$I48-'Año 2009'!$I51</f>
        <v>697</v>
      </c>
      <c r="L48" s="283">
        <f>$J48-'Año 2009'!$J51</f>
        <v>86</v>
      </c>
      <c r="M48" s="91"/>
    </row>
    <row r="49" spans="1:13" x14ac:dyDescent="0.2">
      <c r="A49" s="285">
        <v>43</v>
      </c>
      <c r="B49" s="280" t="s">
        <v>149</v>
      </c>
      <c r="C49" s="281">
        <v>2803</v>
      </c>
      <c r="D49" s="282">
        <v>437</v>
      </c>
      <c r="E49" s="281">
        <v>3064</v>
      </c>
      <c r="F49" s="282">
        <v>474</v>
      </c>
      <c r="G49" s="281">
        <v>3331</v>
      </c>
      <c r="H49" s="282">
        <v>532</v>
      </c>
      <c r="I49" s="281">
        <v>3609</v>
      </c>
      <c r="J49" s="282">
        <v>583</v>
      </c>
      <c r="K49" s="281">
        <f>$I49-'Año 2009'!$I52</f>
        <v>962</v>
      </c>
      <c r="L49" s="283">
        <f>$J49-'Año 2009'!$J52</f>
        <v>182</v>
      </c>
      <c r="M49" s="91"/>
    </row>
    <row r="50" spans="1:13" x14ac:dyDescent="0.2">
      <c r="A50" s="285">
        <v>44</v>
      </c>
      <c r="B50" s="280" t="s">
        <v>152</v>
      </c>
      <c r="C50" s="281">
        <v>8113</v>
      </c>
      <c r="D50" s="282">
        <v>3348</v>
      </c>
      <c r="E50" s="281">
        <v>8778</v>
      </c>
      <c r="F50" s="282">
        <v>3705</v>
      </c>
      <c r="G50" s="281">
        <v>9441</v>
      </c>
      <c r="H50" s="282">
        <v>4084</v>
      </c>
      <c r="I50" s="281">
        <v>10104</v>
      </c>
      <c r="J50" s="282">
        <v>4460</v>
      </c>
      <c r="K50" s="281">
        <f>$I50-'Año 2009'!$I53</f>
        <v>2382</v>
      </c>
      <c r="L50" s="283">
        <f>$J50-'Año 2009'!$J53</f>
        <v>1419</v>
      </c>
      <c r="M50" s="89"/>
    </row>
    <row r="51" spans="1:13" x14ac:dyDescent="0.2">
      <c r="A51" s="285">
        <v>45</v>
      </c>
      <c r="B51" s="280" t="s">
        <v>43</v>
      </c>
      <c r="C51" s="281">
        <v>2509</v>
      </c>
      <c r="D51" s="282">
        <v>370</v>
      </c>
      <c r="E51" s="281">
        <v>2695</v>
      </c>
      <c r="F51" s="282">
        <v>401</v>
      </c>
      <c r="G51" s="281">
        <v>2875</v>
      </c>
      <c r="H51" s="282">
        <v>429</v>
      </c>
      <c r="I51" s="281">
        <v>3086</v>
      </c>
      <c r="J51" s="282">
        <v>457</v>
      </c>
      <c r="K51" s="281">
        <f>$I51-'Año 2009'!$I54</f>
        <v>696</v>
      </c>
      <c r="L51" s="283">
        <f>$J51-'Año 2009'!$J54</f>
        <v>124</v>
      </c>
      <c r="M51" s="89"/>
    </row>
    <row r="52" spans="1:13" x14ac:dyDescent="0.2">
      <c r="A52" s="285">
        <v>46</v>
      </c>
      <c r="B52" s="280" t="s">
        <v>44</v>
      </c>
      <c r="C52" s="281">
        <v>1380626</v>
      </c>
      <c r="D52" s="282">
        <v>31650</v>
      </c>
      <c r="E52" s="281">
        <v>1494734</v>
      </c>
      <c r="F52" s="282">
        <v>33956</v>
      </c>
      <c r="G52" s="281">
        <v>1621539</v>
      </c>
      <c r="H52" s="282">
        <v>36335</v>
      </c>
      <c r="I52" s="281">
        <v>1724955</v>
      </c>
      <c r="J52" s="282">
        <v>38962</v>
      </c>
      <c r="K52" s="281">
        <f>$I52-'Año 2009'!$I55</f>
        <v>419316</v>
      </c>
      <c r="L52" s="283">
        <f>$J52-'Año 2009'!$J55</f>
        <v>10375</v>
      </c>
      <c r="M52" s="89"/>
    </row>
    <row r="53" spans="1:13" x14ac:dyDescent="0.2">
      <c r="A53" s="285">
        <v>47</v>
      </c>
      <c r="B53" s="280" t="s">
        <v>45</v>
      </c>
      <c r="C53" s="281">
        <v>69276</v>
      </c>
      <c r="D53" s="282">
        <v>2133</v>
      </c>
      <c r="E53" s="281">
        <v>75766</v>
      </c>
      <c r="F53" s="282">
        <v>2331</v>
      </c>
      <c r="G53" s="281">
        <v>84511</v>
      </c>
      <c r="H53" s="282">
        <v>2597</v>
      </c>
      <c r="I53" s="281">
        <v>92648</v>
      </c>
      <c r="J53" s="282">
        <v>2816</v>
      </c>
      <c r="K53" s="281">
        <f>$I53-'Año 2009'!$I56</f>
        <v>26948</v>
      </c>
      <c r="L53" s="283">
        <f>$J53-'Año 2009'!$J56</f>
        <v>899</v>
      </c>
      <c r="M53" s="89"/>
    </row>
    <row r="54" spans="1:13" x14ac:dyDescent="0.2">
      <c r="A54" s="285">
        <v>48</v>
      </c>
      <c r="B54" s="280" t="s">
        <v>46</v>
      </c>
      <c r="C54" s="281">
        <v>3932</v>
      </c>
      <c r="D54" s="282">
        <v>278</v>
      </c>
      <c r="E54" s="281">
        <v>4296</v>
      </c>
      <c r="F54" s="282">
        <v>310</v>
      </c>
      <c r="G54" s="281">
        <v>4665</v>
      </c>
      <c r="H54" s="282">
        <v>336</v>
      </c>
      <c r="I54" s="281">
        <v>5106</v>
      </c>
      <c r="J54" s="282">
        <v>366</v>
      </c>
      <c r="K54" s="281">
        <f>$I54-'Año 2009'!$I57</f>
        <v>1426</v>
      </c>
      <c r="L54" s="283">
        <f>$J54-'Año 2009'!$J57</f>
        <v>132</v>
      </c>
      <c r="M54" s="89"/>
    </row>
    <row r="55" spans="1:13" x14ac:dyDescent="0.2">
      <c r="A55" s="285">
        <v>49</v>
      </c>
      <c r="B55" s="280" t="s">
        <v>47</v>
      </c>
      <c r="C55" s="281">
        <v>24960</v>
      </c>
      <c r="D55" s="282">
        <v>346</v>
      </c>
      <c r="E55" s="281">
        <v>27824</v>
      </c>
      <c r="F55" s="282">
        <v>399</v>
      </c>
      <c r="G55" s="281">
        <v>30687</v>
      </c>
      <c r="H55" s="282">
        <v>449</v>
      </c>
      <c r="I55" s="281">
        <v>33801</v>
      </c>
      <c r="J55" s="282">
        <v>514</v>
      </c>
      <c r="K55" s="281">
        <f>$I55-'Año 2009'!$I58</f>
        <v>11041</v>
      </c>
      <c r="L55" s="283">
        <f>$J55-'Año 2009'!$J58</f>
        <v>217</v>
      </c>
      <c r="M55" s="91"/>
    </row>
    <row r="56" spans="1:13" x14ac:dyDescent="0.2">
      <c r="A56" s="285">
        <v>50</v>
      </c>
      <c r="B56" s="280" t="s">
        <v>48</v>
      </c>
      <c r="C56" s="281">
        <v>45332</v>
      </c>
      <c r="D56" s="282">
        <v>191</v>
      </c>
      <c r="E56" s="281">
        <v>49802</v>
      </c>
      <c r="F56" s="282">
        <v>212</v>
      </c>
      <c r="G56" s="281">
        <v>54056</v>
      </c>
      <c r="H56" s="282">
        <v>229</v>
      </c>
      <c r="I56" s="281">
        <v>58971</v>
      </c>
      <c r="J56" s="282">
        <v>250</v>
      </c>
      <c r="K56" s="281">
        <f>$I56-'Año 2009'!$I59</f>
        <v>16739</v>
      </c>
      <c r="L56" s="283">
        <f>$J56-'Año 2009'!$J59</f>
        <v>82</v>
      </c>
      <c r="M56" s="89"/>
    </row>
    <row r="57" spans="1:13" x14ac:dyDescent="0.2">
      <c r="A57" s="285">
        <v>51</v>
      </c>
      <c r="B57" s="280" t="s">
        <v>151</v>
      </c>
      <c r="C57" s="281">
        <v>399</v>
      </c>
      <c r="D57" s="282">
        <v>58</v>
      </c>
      <c r="E57" s="281">
        <v>410</v>
      </c>
      <c r="F57" s="282">
        <v>60</v>
      </c>
      <c r="G57" s="281">
        <v>416</v>
      </c>
      <c r="H57" s="282">
        <v>65</v>
      </c>
      <c r="I57" s="281">
        <v>425</v>
      </c>
      <c r="J57" s="282">
        <v>67</v>
      </c>
      <c r="K57" s="281">
        <f>$I57-'Año 2009'!$I60</f>
        <v>29</v>
      </c>
      <c r="L57" s="283">
        <f>$J57-'Año 2009'!$J60</f>
        <v>10</v>
      </c>
      <c r="M57" s="89"/>
    </row>
    <row r="58" spans="1:13" x14ac:dyDescent="0.2">
      <c r="A58" s="285">
        <v>52</v>
      </c>
      <c r="B58" s="280" t="s">
        <v>49</v>
      </c>
      <c r="C58" s="281">
        <v>24118</v>
      </c>
      <c r="D58" s="282">
        <v>3676</v>
      </c>
      <c r="E58" s="281">
        <v>25281</v>
      </c>
      <c r="F58" s="282">
        <v>3891</v>
      </c>
      <c r="G58" s="281">
        <v>26433</v>
      </c>
      <c r="H58" s="282">
        <v>4188</v>
      </c>
      <c r="I58" s="281">
        <v>27589</v>
      </c>
      <c r="J58" s="282">
        <v>4442</v>
      </c>
      <c r="K58" s="281">
        <f>$I58-'Año 2009'!$I61</f>
        <v>4219</v>
      </c>
      <c r="L58" s="283">
        <f>$J58-'Año 2009'!$J61</f>
        <v>990</v>
      </c>
      <c r="M58" s="89"/>
    </row>
    <row r="59" spans="1:13" x14ac:dyDescent="0.2">
      <c r="A59" s="285">
        <v>53</v>
      </c>
      <c r="B59" s="280" t="s">
        <v>50</v>
      </c>
      <c r="C59" s="281">
        <v>5512</v>
      </c>
      <c r="D59" s="282">
        <v>332</v>
      </c>
      <c r="E59" s="281">
        <v>5979</v>
      </c>
      <c r="F59" s="282">
        <v>364</v>
      </c>
      <c r="G59" s="281">
        <v>6483</v>
      </c>
      <c r="H59" s="282">
        <v>386</v>
      </c>
      <c r="I59" s="281">
        <v>6984</v>
      </c>
      <c r="J59" s="282">
        <v>405</v>
      </c>
      <c r="K59" s="281">
        <f>$I59-'Año 2009'!$I62</f>
        <v>1670</v>
      </c>
      <c r="L59" s="283">
        <f>$J59-'Año 2009'!$J62</f>
        <v>94</v>
      </c>
      <c r="M59" s="91"/>
    </row>
    <row r="60" spans="1:13" x14ac:dyDescent="0.2">
      <c r="A60" s="285">
        <v>54</v>
      </c>
      <c r="B60" s="280" t="s">
        <v>51</v>
      </c>
      <c r="C60" s="281">
        <v>174033</v>
      </c>
      <c r="D60" s="282">
        <v>446</v>
      </c>
      <c r="E60" s="281">
        <v>189890</v>
      </c>
      <c r="F60" s="282">
        <v>514</v>
      </c>
      <c r="G60" s="281">
        <v>205498</v>
      </c>
      <c r="H60" s="282">
        <v>556</v>
      </c>
      <c r="I60" s="281">
        <v>222387</v>
      </c>
      <c r="J60" s="282">
        <v>601</v>
      </c>
      <c r="K60" s="281">
        <f>$I60-'Año 2009'!$I63</f>
        <v>59223</v>
      </c>
      <c r="L60" s="283">
        <f>$J60-'Año 2009'!$J63</f>
        <v>195</v>
      </c>
      <c r="M60" s="89"/>
    </row>
    <row r="61" spans="1:13" x14ac:dyDescent="0.2">
      <c r="A61" s="285">
        <v>55</v>
      </c>
      <c r="B61" s="280" t="s">
        <v>52</v>
      </c>
      <c r="C61" s="281">
        <v>2224</v>
      </c>
      <c r="D61" s="282">
        <v>113</v>
      </c>
      <c r="E61" s="281">
        <v>2414</v>
      </c>
      <c r="F61" s="282">
        <v>126</v>
      </c>
      <c r="G61" s="281">
        <v>2656</v>
      </c>
      <c r="H61" s="282">
        <v>137</v>
      </c>
      <c r="I61" s="281">
        <v>2871</v>
      </c>
      <c r="J61" s="282">
        <v>153</v>
      </c>
      <c r="K61" s="281">
        <f>$I61-'Año 2009'!$I64</f>
        <v>770</v>
      </c>
      <c r="L61" s="283">
        <f>$J61-'Año 2009'!$J64</f>
        <v>54</v>
      </c>
      <c r="M61" s="89"/>
    </row>
    <row r="62" spans="1:13" x14ac:dyDescent="0.2">
      <c r="A62" s="285">
        <v>56</v>
      </c>
      <c r="B62" s="280" t="s">
        <v>53</v>
      </c>
      <c r="C62" s="281">
        <v>58756</v>
      </c>
      <c r="D62" s="282">
        <v>3793</v>
      </c>
      <c r="E62" s="281">
        <v>64764</v>
      </c>
      <c r="F62" s="282">
        <v>4152</v>
      </c>
      <c r="G62" s="281">
        <v>69865</v>
      </c>
      <c r="H62" s="282">
        <v>4447</v>
      </c>
      <c r="I62" s="281">
        <v>77085</v>
      </c>
      <c r="J62" s="282">
        <v>4783</v>
      </c>
      <c r="K62" s="281">
        <f>$I62-'Año 2009'!$I65</f>
        <v>21973</v>
      </c>
      <c r="L62" s="283">
        <f>$J62-'Año 2009'!$J65</f>
        <v>1309</v>
      </c>
      <c r="M62" s="91"/>
    </row>
    <row r="63" spans="1:13" x14ac:dyDescent="0.2">
      <c r="A63" s="285">
        <v>57</v>
      </c>
      <c r="B63" s="280" t="s">
        <v>472</v>
      </c>
      <c r="C63" s="281"/>
      <c r="D63" s="282"/>
      <c r="E63" s="281"/>
      <c r="F63" s="282"/>
      <c r="G63" s="281">
        <v>361</v>
      </c>
      <c r="H63" s="282">
        <v>468</v>
      </c>
      <c r="I63" s="281">
        <v>866</v>
      </c>
      <c r="J63" s="282">
        <v>537</v>
      </c>
      <c r="K63" s="281">
        <f>I63</f>
        <v>866</v>
      </c>
      <c r="L63" s="283">
        <f>J63</f>
        <v>537</v>
      </c>
      <c r="M63" s="91"/>
    </row>
    <row r="64" spans="1:13" x14ac:dyDescent="0.2">
      <c r="A64" s="285">
        <v>58</v>
      </c>
      <c r="B64" s="280" t="s">
        <v>473</v>
      </c>
      <c r="C64" s="281"/>
      <c r="D64" s="282"/>
      <c r="E64" s="281"/>
      <c r="F64" s="282"/>
      <c r="G64" s="281">
        <v>117</v>
      </c>
      <c r="H64" s="282">
        <v>253</v>
      </c>
      <c r="I64" s="281">
        <v>288</v>
      </c>
      <c r="J64" s="282">
        <v>269</v>
      </c>
      <c r="K64" s="281">
        <f t="shared" ref="K64:K76" si="0">I64</f>
        <v>288</v>
      </c>
      <c r="L64" s="283">
        <f t="shared" ref="L64:L76" si="1">J64</f>
        <v>269</v>
      </c>
      <c r="M64" s="91"/>
    </row>
    <row r="65" spans="1:13" x14ac:dyDescent="0.2">
      <c r="A65" s="285">
        <v>59</v>
      </c>
      <c r="B65" s="280" t="s">
        <v>474</v>
      </c>
      <c r="C65" s="281"/>
      <c r="D65" s="282"/>
      <c r="E65" s="281"/>
      <c r="F65" s="282"/>
      <c r="G65" s="281">
        <v>320</v>
      </c>
      <c r="H65" s="282">
        <v>449</v>
      </c>
      <c r="I65" s="281">
        <v>782</v>
      </c>
      <c r="J65" s="282">
        <v>528</v>
      </c>
      <c r="K65" s="281">
        <f t="shared" si="0"/>
        <v>782</v>
      </c>
      <c r="L65" s="283">
        <f t="shared" si="1"/>
        <v>528</v>
      </c>
      <c r="M65" s="91"/>
    </row>
    <row r="66" spans="1:13" x14ac:dyDescent="0.2">
      <c r="A66" s="285">
        <v>60</v>
      </c>
      <c r="B66" s="280" t="s">
        <v>171</v>
      </c>
      <c r="C66" s="281"/>
      <c r="D66" s="282"/>
      <c r="E66" s="281"/>
      <c r="F66" s="282"/>
      <c r="G66" s="281">
        <v>1714</v>
      </c>
      <c r="H66" s="282">
        <v>394</v>
      </c>
      <c r="I66" s="281">
        <v>3349</v>
      </c>
      <c r="J66" s="282">
        <v>626</v>
      </c>
      <c r="K66" s="281">
        <f t="shared" si="0"/>
        <v>3349</v>
      </c>
      <c r="L66" s="283">
        <f t="shared" si="1"/>
        <v>626</v>
      </c>
      <c r="M66" s="91"/>
    </row>
    <row r="67" spans="1:13" x14ac:dyDescent="0.2">
      <c r="A67" s="285">
        <v>61</v>
      </c>
      <c r="B67" s="280" t="s">
        <v>172</v>
      </c>
      <c r="C67" s="281"/>
      <c r="D67" s="282"/>
      <c r="E67" s="281"/>
      <c r="F67" s="282"/>
      <c r="G67" s="281">
        <v>6083</v>
      </c>
      <c r="H67" s="282">
        <v>1691</v>
      </c>
      <c r="I67" s="281">
        <v>11879</v>
      </c>
      <c r="J67" s="282">
        <v>3165</v>
      </c>
      <c r="K67" s="281">
        <f t="shared" si="0"/>
        <v>11879</v>
      </c>
      <c r="L67" s="283">
        <f t="shared" si="1"/>
        <v>3165</v>
      </c>
      <c r="M67" s="91"/>
    </row>
    <row r="68" spans="1:13" x14ac:dyDescent="0.2">
      <c r="A68" s="285">
        <v>62</v>
      </c>
      <c r="B68" s="280" t="s">
        <v>173</v>
      </c>
      <c r="C68" s="281"/>
      <c r="D68" s="282"/>
      <c r="E68" s="281"/>
      <c r="F68" s="282"/>
      <c r="G68" s="281">
        <v>998</v>
      </c>
      <c r="H68" s="282">
        <v>719</v>
      </c>
      <c r="I68" s="281">
        <v>2318</v>
      </c>
      <c r="J68" s="282">
        <v>968</v>
      </c>
      <c r="K68" s="281">
        <f t="shared" si="0"/>
        <v>2318</v>
      </c>
      <c r="L68" s="283">
        <f t="shared" si="1"/>
        <v>968</v>
      </c>
      <c r="M68" s="91"/>
    </row>
    <row r="69" spans="1:13" x14ac:dyDescent="0.2">
      <c r="A69" s="285">
        <v>63</v>
      </c>
      <c r="B69" s="280" t="s">
        <v>174</v>
      </c>
      <c r="C69" s="281"/>
      <c r="D69" s="282"/>
      <c r="E69" s="281"/>
      <c r="F69" s="282"/>
      <c r="G69" s="281">
        <v>46</v>
      </c>
      <c r="H69" s="282">
        <v>55</v>
      </c>
      <c r="I69" s="281">
        <v>92</v>
      </c>
      <c r="J69" s="282">
        <v>88</v>
      </c>
      <c r="K69" s="281">
        <f t="shared" si="0"/>
        <v>92</v>
      </c>
      <c r="L69" s="283">
        <f t="shared" si="1"/>
        <v>88</v>
      </c>
      <c r="M69" s="91"/>
    </row>
    <row r="70" spans="1:13" x14ac:dyDescent="0.2">
      <c r="A70" s="285">
        <v>64</v>
      </c>
      <c r="B70" s="280" t="s">
        <v>175</v>
      </c>
      <c r="C70" s="281"/>
      <c r="D70" s="282"/>
      <c r="E70" s="281"/>
      <c r="F70" s="282"/>
      <c r="G70" s="281">
        <v>2048</v>
      </c>
      <c r="H70" s="282">
        <v>47</v>
      </c>
      <c r="I70" s="281">
        <v>4723</v>
      </c>
      <c r="J70" s="282">
        <v>98</v>
      </c>
      <c r="K70" s="281">
        <f t="shared" si="0"/>
        <v>4723</v>
      </c>
      <c r="L70" s="283">
        <f t="shared" si="1"/>
        <v>98</v>
      </c>
      <c r="M70" s="91"/>
    </row>
    <row r="71" spans="1:13" x14ac:dyDescent="0.2">
      <c r="A71" s="285">
        <v>65</v>
      </c>
      <c r="B71" s="280" t="s">
        <v>176</v>
      </c>
      <c r="C71" s="281"/>
      <c r="D71" s="282"/>
      <c r="E71" s="281"/>
      <c r="F71" s="282"/>
      <c r="G71" s="281">
        <v>9447</v>
      </c>
      <c r="H71" s="282">
        <v>132</v>
      </c>
      <c r="I71" s="281">
        <v>25046</v>
      </c>
      <c r="J71" s="282">
        <v>271</v>
      </c>
      <c r="K71" s="281">
        <f t="shared" si="0"/>
        <v>25046</v>
      </c>
      <c r="L71" s="283">
        <f t="shared" si="1"/>
        <v>271</v>
      </c>
      <c r="M71" s="91"/>
    </row>
    <row r="72" spans="1:13" x14ac:dyDescent="0.2">
      <c r="A72" s="285">
        <v>66</v>
      </c>
      <c r="B72" s="280" t="s">
        <v>177</v>
      </c>
      <c r="C72" s="281"/>
      <c r="D72" s="282"/>
      <c r="E72" s="281"/>
      <c r="F72" s="282"/>
      <c r="G72" s="281">
        <v>31205</v>
      </c>
      <c r="H72" s="282">
        <v>1428</v>
      </c>
      <c r="I72" s="281">
        <v>64713</v>
      </c>
      <c r="J72" s="282">
        <v>2669</v>
      </c>
      <c r="K72" s="281">
        <f t="shared" si="0"/>
        <v>64713</v>
      </c>
      <c r="L72" s="283">
        <f t="shared" si="1"/>
        <v>2669</v>
      </c>
      <c r="M72" s="91"/>
    </row>
    <row r="73" spans="1:13" x14ac:dyDescent="0.2">
      <c r="A73" s="285">
        <v>67</v>
      </c>
      <c r="B73" s="280" t="s">
        <v>178</v>
      </c>
      <c r="C73" s="281"/>
      <c r="D73" s="282"/>
      <c r="E73" s="281"/>
      <c r="F73" s="282"/>
      <c r="G73" s="281">
        <v>231</v>
      </c>
      <c r="H73" s="282">
        <v>246</v>
      </c>
      <c r="I73" s="281">
        <v>332</v>
      </c>
      <c r="J73" s="282">
        <v>298</v>
      </c>
      <c r="K73" s="281">
        <f t="shared" si="0"/>
        <v>332</v>
      </c>
      <c r="L73" s="283">
        <f t="shared" si="1"/>
        <v>298</v>
      </c>
      <c r="M73" s="91"/>
    </row>
    <row r="74" spans="1:13" x14ac:dyDescent="0.2">
      <c r="A74" s="285">
        <v>68</v>
      </c>
      <c r="B74" s="280" t="s">
        <v>179</v>
      </c>
      <c r="C74" s="281"/>
      <c r="D74" s="282"/>
      <c r="E74" s="281"/>
      <c r="F74" s="282"/>
      <c r="G74" s="281">
        <v>99</v>
      </c>
      <c r="H74" s="282">
        <v>63</v>
      </c>
      <c r="I74" s="281">
        <v>170</v>
      </c>
      <c r="J74" s="282">
        <v>101</v>
      </c>
      <c r="K74" s="281">
        <f t="shared" si="0"/>
        <v>170</v>
      </c>
      <c r="L74" s="283">
        <f t="shared" si="1"/>
        <v>101</v>
      </c>
      <c r="M74" s="91"/>
    </row>
    <row r="75" spans="1:13" x14ac:dyDescent="0.2">
      <c r="A75" s="285">
        <v>69</v>
      </c>
      <c r="B75" s="280" t="s">
        <v>180</v>
      </c>
      <c r="C75" s="281"/>
      <c r="D75" s="282"/>
      <c r="E75" s="281"/>
      <c r="F75" s="282"/>
      <c r="G75" s="281">
        <v>200</v>
      </c>
      <c r="H75" s="282">
        <v>85</v>
      </c>
      <c r="I75" s="281">
        <v>314</v>
      </c>
      <c r="J75" s="282">
        <v>120</v>
      </c>
      <c r="K75" s="281">
        <f t="shared" si="0"/>
        <v>314</v>
      </c>
      <c r="L75" s="283">
        <f t="shared" si="1"/>
        <v>120</v>
      </c>
      <c r="M75" s="91"/>
    </row>
    <row r="76" spans="1:13" x14ac:dyDescent="0.2">
      <c r="A76" s="285">
        <v>0</v>
      </c>
      <c r="B76" s="280" t="s">
        <v>145</v>
      </c>
      <c r="C76" s="281"/>
      <c r="D76" s="282">
        <v>8</v>
      </c>
      <c r="E76" s="281"/>
      <c r="F76" s="282">
        <v>9</v>
      </c>
      <c r="G76" s="281"/>
      <c r="H76" s="282">
        <v>10</v>
      </c>
      <c r="I76" s="281"/>
      <c r="J76" s="282">
        <v>10</v>
      </c>
      <c r="K76" s="281">
        <f t="shared" si="0"/>
        <v>0</v>
      </c>
      <c r="L76" s="283">
        <f t="shared" si="1"/>
        <v>10</v>
      </c>
      <c r="M76" s="91"/>
    </row>
    <row r="77" spans="1:13" x14ac:dyDescent="0.2">
      <c r="A77" s="288"/>
      <c r="B77" s="276" t="s">
        <v>60</v>
      </c>
      <c r="C77" s="277">
        <f>SUM(C7:C76)</f>
        <v>9021296</v>
      </c>
      <c r="D77" s="278">
        <f t="shared" ref="D77:J77" si="2">SUM(D7:D76)</f>
        <v>494515</v>
      </c>
      <c r="E77" s="277">
        <f t="shared" si="2"/>
        <v>9530039</v>
      </c>
      <c r="F77" s="278">
        <f t="shared" si="2"/>
        <v>523030</v>
      </c>
      <c r="G77" s="277">
        <f t="shared" si="2"/>
        <v>10132809</v>
      </c>
      <c r="H77" s="278">
        <f t="shared" si="2"/>
        <v>559508</v>
      </c>
      <c r="I77" s="277">
        <f t="shared" si="2"/>
        <v>10714829</v>
      </c>
      <c r="J77" s="278">
        <f t="shared" si="2"/>
        <v>592316</v>
      </c>
      <c r="K77" s="277">
        <f>SUM(K7:K76)</f>
        <v>1984574</v>
      </c>
      <c r="L77" s="279">
        <f>SUM(L7:L76)</f>
        <v>124810</v>
      </c>
      <c r="M77" s="92"/>
    </row>
    <row r="79" spans="1:13" x14ac:dyDescent="0.2">
      <c r="B79" s="73"/>
    </row>
    <row r="80" spans="1:13" x14ac:dyDescent="0.2">
      <c r="B80" s="73"/>
    </row>
    <row r="81" spans="1:13" ht="27" customHeight="1" x14ac:dyDescent="0.2">
      <c r="B81" s="93"/>
    </row>
    <row r="83" spans="1:13" x14ac:dyDescent="0.2">
      <c r="B83" s="94"/>
    </row>
    <row r="88" spans="1:13" ht="14.25" x14ac:dyDescent="0.2">
      <c r="A88" s="83"/>
      <c r="B88" s="83"/>
      <c r="C88" s="84"/>
      <c r="D88" s="85"/>
      <c r="E88" s="85"/>
      <c r="F88" s="85"/>
      <c r="G88" s="85"/>
      <c r="H88" s="85"/>
      <c r="I88" s="85"/>
      <c r="J88" s="85"/>
      <c r="K88" s="85"/>
      <c r="L88" s="85"/>
      <c r="M88" s="85"/>
    </row>
    <row r="89" spans="1:13" ht="14.25" x14ac:dyDescent="0.2">
      <c r="A89" s="83"/>
      <c r="B89" s="83"/>
      <c r="C89" s="84"/>
      <c r="D89" s="85"/>
      <c r="E89" s="85"/>
      <c r="F89" s="85"/>
      <c r="G89" s="85"/>
      <c r="H89" s="85"/>
      <c r="I89" s="85"/>
      <c r="J89" s="85"/>
      <c r="K89" s="85"/>
      <c r="L89" s="85"/>
      <c r="M89" s="85"/>
    </row>
    <row r="90" spans="1:13" ht="14.25" x14ac:dyDescent="0.2">
      <c r="A90" s="83"/>
      <c r="B90" s="83"/>
      <c r="C90" s="84"/>
      <c r="D90" s="85"/>
      <c r="E90" s="85"/>
      <c r="F90" s="85"/>
      <c r="G90" s="85"/>
      <c r="H90" s="85"/>
      <c r="I90" s="85"/>
      <c r="J90" s="85"/>
      <c r="K90" s="85"/>
      <c r="L90" s="85"/>
      <c r="M90" s="85"/>
    </row>
    <row r="91" spans="1:13" ht="14.25" x14ac:dyDescent="0.2">
      <c r="A91" s="83"/>
      <c r="B91" s="83"/>
      <c r="C91" s="84"/>
      <c r="D91" s="85"/>
      <c r="E91" s="85"/>
      <c r="F91" s="85"/>
      <c r="G91" s="85"/>
      <c r="H91" s="85"/>
      <c r="I91" s="85"/>
      <c r="J91" s="85"/>
      <c r="K91" s="85"/>
      <c r="L91" s="85"/>
      <c r="M91" s="85"/>
    </row>
    <row r="92" spans="1:13" ht="14.25" x14ac:dyDescent="0.2">
      <c r="A92" s="83"/>
      <c r="B92" s="83"/>
      <c r="C92" s="84"/>
      <c r="D92" s="85"/>
      <c r="E92" s="85"/>
      <c r="F92" s="85"/>
      <c r="G92" s="85"/>
      <c r="H92" s="85"/>
      <c r="I92" s="85"/>
      <c r="J92" s="85"/>
      <c r="K92" s="85"/>
      <c r="L92" s="85"/>
      <c r="M92" s="85"/>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ht="14.25" x14ac:dyDescent="0.2">
      <c r="A124" s="83"/>
      <c r="B124" s="83"/>
      <c r="C124" s="84"/>
      <c r="D124" s="85"/>
      <c r="E124" s="85"/>
      <c r="F124" s="85"/>
      <c r="G124" s="85"/>
      <c r="H124" s="85"/>
      <c r="I124" s="85"/>
      <c r="J124" s="85"/>
      <c r="K124" s="85"/>
      <c r="L124" s="85"/>
      <c r="M124" s="85"/>
    </row>
    <row r="125" spans="1:13" ht="14.25" x14ac:dyDescent="0.2">
      <c r="A125" s="83"/>
      <c r="B125" s="83"/>
      <c r="C125" s="84"/>
      <c r="D125" s="85"/>
      <c r="E125" s="85"/>
      <c r="F125" s="85"/>
      <c r="G125" s="85"/>
      <c r="H125" s="85"/>
      <c r="I125" s="85"/>
      <c r="J125" s="85"/>
      <c r="K125" s="85"/>
      <c r="L125" s="85"/>
      <c r="M125" s="85"/>
    </row>
    <row r="126" spans="1:13" ht="14.25" x14ac:dyDescent="0.2">
      <c r="A126" s="83"/>
      <c r="B126" s="83"/>
      <c r="C126" s="84"/>
      <c r="D126" s="85"/>
      <c r="E126" s="85"/>
      <c r="F126" s="85"/>
      <c r="G126" s="85"/>
      <c r="H126" s="85"/>
      <c r="I126" s="85"/>
      <c r="J126" s="85"/>
      <c r="K126" s="85"/>
      <c r="L126" s="85"/>
      <c r="M126" s="85"/>
    </row>
    <row r="127" spans="1:13" ht="14.25" x14ac:dyDescent="0.2">
      <c r="A127" s="83"/>
      <c r="B127" s="83"/>
      <c r="C127" s="84"/>
      <c r="D127" s="85"/>
      <c r="E127" s="85"/>
      <c r="F127" s="85"/>
      <c r="G127" s="85"/>
      <c r="H127" s="85"/>
      <c r="I127" s="85"/>
      <c r="J127" s="85"/>
      <c r="K127" s="85"/>
      <c r="L127" s="85"/>
      <c r="M127" s="85"/>
    </row>
    <row r="128" spans="1:13" ht="14.25" x14ac:dyDescent="0.2">
      <c r="A128" s="83"/>
      <c r="B128" s="83"/>
      <c r="C128" s="84"/>
      <c r="D128" s="85"/>
      <c r="E128" s="85"/>
      <c r="F128" s="85"/>
      <c r="G128" s="85"/>
      <c r="H128" s="85"/>
      <c r="I128" s="85"/>
      <c r="J128" s="85"/>
      <c r="K128" s="85"/>
      <c r="L128" s="85"/>
      <c r="M128" s="85"/>
    </row>
    <row r="129" spans="1:13" ht="14.25" x14ac:dyDescent="0.2">
      <c r="A129" s="83"/>
      <c r="B129" s="83"/>
      <c r="C129" s="84"/>
      <c r="D129" s="85"/>
      <c r="E129" s="85"/>
      <c r="F129" s="85"/>
      <c r="G129" s="85"/>
      <c r="H129" s="85"/>
      <c r="I129" s="85"/>
      <c r="J129" s="85"/>
      <c r="K129" s="85"/>
      <c r="L129" s="85"/>
      <c r="M129" s="85"/>
    </row>
    <row r="130" spans="1:13" ht="14.25" x14ac:dyDescent="0.2">
      <c r="A130" s="83"/>
      <c r="B130" s="83"/>
      <c r="C130" s="84"/>
      <c r="D130" s="85"/>
      <c r="E130" s="85"/>
      <c r="F130" s="85"/>
      <c r="G130" s="85"/>
      <c r="H130" s="85"/>
      <c r="I130" s="85"/>
      <c r="J130" s="85"/>
      <c r="K130" s="85"/>
      <c r="L130" s="85"/>
      <c r="M130" s="85"/>
    </row>
    <row r="131" spans="1:13" ht="14.25" x14ac:dyDescent="0.2">
      <c r="A131" s="83"/>
      <c r="B131" s="83"/>
      <c r="C131" s="84"/>
      <c r="D131" s="85"/>
      <c r="E131" s="85"/>
      <c r="F131" s="85"/>
      <c r="G131" s="85"/>
      <c r="H131" s="85"/>
      <c r="I131" s="85"/>
      <c r="J131" s="85"/>
      <c r="K131" s="85"/>
      <c r="L131" s="85"/>
      <c r="M131" s="85"/>
    </row>
    <row r="132" spans="1:13" ht="14.25" x14ac:dyDescent="0.2">
      <c r="A132" s="83"/>
      <c r="B132" s="83"/>
      <c r="C132" s="84"/>
      <c r="D132" s="85"/>
      <c r="E132" s="85"/>
      <c r="F132" s="85"/>
      <c r="G132" s="85"/>
      <c r="H132" s="85"/>
      <c r="I132" s="85"/>
      <c r="J132" s="85"/>
      <c r="K132" s="85"/>
      <c r="L132" s="85"/>
      <c r="M132" s="85"/>
    </row>
    <row r="133" spans="1:13" ht="14.25" x14ac:dyDescent="0.2">
      <c r="A133" s="83"/>
      <c r="B133" s="83"/>
      <c r="C133" s="84"/>
      <c r="D133" s="85"/>
      <c r="E133" s="85"/>
      <c r="F133" s="85"/>
      <c r="G133" s="85"/>
      <c r="H133" s="85"/>
      <c r="I133" s="85"/>
      <c r="J133" s="85"/>
      <c r="K133" s="85"/>
      <c r="L133" s="85"/>
      <c r="M133" s="85"/>
    </row>
    <row r="134" spans="1:13" ht="14.25" x14ac:dyDescent="0.2">
      <c r="A134" s="83"/>
      <c r="B134" s="83"/>
      <c r="C134" s="84"/>
      <c r="D134" s="85"/>
      <c r="E134" s="85"/>
      <c r="F134" s="85"/>
      <c r="G134" s="85"/>
      <c r="H134" s="85"/>
      <c r="I134" s="85"/>
      <c r="J134" s="85"/>
      <c r="K134" s="85"/>
      <c r="L134" s="85"/>
      <c r="M134" s="85"/>
    </row>
    <row r="135" spans="1:13" ht="14.25" x14ac:dyDescent="0.2">
      <c r="A135" s="83"/>
      <c r="B135" s="83"/>
      <c r="C135" s="84"/>
      <c r="D135" s="85"/>
      <c r="E135" s="85"/>
      <c r="F135" s="85"/>
      <c r="G135" s="85"/>
      <c r="H135" s="85"/>
      <c r="I135" s="85"/>
      <c r="J135" s="85"/>
      <c r="K135" s="85"/>
      <c r="L135" s="85"/>
      <c r="M135" s="85"/>
    </row>
    <row r="136" spans="1:13" ht="14.25" x14ac:dyDescent="0.2">
      <c r="A136" s="83"/>
      <c r="B136" s="83"/>
      <c r="C136" s="84"/>
      <c r="D136" s="85"/>
      <c r="E136" s="85"/>
      <c r="F136" s="85"/>
      <c r="G136" s="85"/>
      <c r="H136" s="85"/>
      <c r="I136" s="85"/>
      <c r="J136" s="85"/>
      <c r="K136" s="85"/>
      <c r="L136" s="85"/>
      <c r="M136" s="85"/>
    </row>
    <row r="137" spans="1:13" ht="14.25" x14ac:dyDescent="0.2">
      <c r="A137" s="83"/>
      <c r="B137" s="83"/>
      <c r="C137" s="84"/>
      <c r="D137" s="85"/>
      <c r="E137" s="85"/>
      <c r="F137" s="85"/>
      <c r="G137" s="85"/>
      <c r="H137" s="85"/>
      <c r="I137" s="85"/>
      <c r="J137" s="85"/>
      <c r="K137" s="85"/>
      <c r="L137" s="85"/>
      <c r="M137" s="85"/>
    </row>
    <row r="138" spans="1:13" ht="14.25" x14ac:dyDescent="0.2">
      <c r="A138" s="83"/>
      <c r="B138" s="83"/>
      <c r="C138" s="84"/>
      <c r="D138" s="85"/>
      <c r="E138" s="85"/>
      <c r="F138" s="85"/>
      <c r="G138" s="85"/>
      <c r="H138" s="85"/>
      <c r="I138" s="85"/>
      <c r="J138" s="85"/>
      <c r="K138" s="85"/>
      <c r="L138" s="85"/>
      <c r="M138" s="85"/>
    </row>
    <row r="139" spans="1:13" ht="14.25" x14ac:dyDescent="0.2">
      <c r="A139" s="83"/>
      <c r="B139" s="83"/>
      <c r="C139" s="84"/>
      <c r="D139" s="85"/>
      <c r="E139" s="85"/>
      <c r="F139" s="85"/>
      <c r="G139" s="85"/>
      <c r="H139" s="85"/>
      <c r="I139" s="85"/>
      <c r="J139" s="85"/>
      <c r="K139" s="85"/>
      <c r="L139" s="85"/>
      <c r="M139" s="85"/>
    </row>
    <row r="140" spans="1:13" ht="14.25" x14ac:dyDescent="0.2">
      <c r="A140" s="83"/>
      <c r="B140" s="83"/>
      <c r="C140" s="84"/>
      <c r="D140" s="85"/>
      <c r="E140" s="85"/>
      <c r="F140" s="85"/>
      <c r="G140" s="85"/>
      <c r="H140" s="85"/>
      <c r="I140" s="85"/>
      <c r="J140" s="85"/>
      <c r="K140" s="85"/>
      <c r="L140" s="85"/>
      <c r="M140" s="85"/>
    </row>
    <row r="141" spans="1:13" ht="14.25" x14ac:dyDescent="0.2">
      <c r="A141" s="83"/>
      <c r="B141" s="83"/>
      <c r="C141" s="84"/>
      <c r="D141" s="85"/>
      <c r="E141" s="85"/>
      <c r="F141" s="85"/>
      <c r="G141" s="85"/>
      <c r="H141" s="85"/>
      <c r="I141" s="85"/>
      <c r="J141" s="85"/>
      <c r="K141" s="85"/>
      <c r="L141" s="85"/>
      <c r="M141" s="85"/>
    </row>
    <row r="142" spans="1:13" ht="14.25" x14ac:dyDescent="0.2">
      <c r="A142" s="83"/>
      <c r="B142" s="83"/>
      <c r="C142" s="84"/>
      <c r="D142" s="85"/>
      <c r="E142" s="85"/>
      <c r="F142" s="85"/>
      <c r="G142" s="85"/>
      <c r="H142" s="85"/>
      <c r="I142" s="85"/>
      <c r="J142" s="85"/>
      <c r="K142" s="85"/>
      <c r="L142" s="85"/>
      <c r="M142" s="85"/>
    </row>
    <row r="143" spans="1:13" ht="14.25" x14ac:dyDescent="0.2">
      <c r="A143" s="83"/>
      <c r="B143" s="83"/>
      <c r="C143" s="84"/>
      <c r="D143" s="85"/>
      <c r="E143" s="85"/>
      <c r="F143" s="85"/>
      <c r="G143" s="85"/>
      <c r="H143" s="85"/>
      <c r="I143" s="85"/>
      <c r="J143" s="85"/>
      <c r="K143" s="85"/>
      <c r="L143" s="85"/>
      <c r="M143" s="85"/>
    </row>
    <row r="144" spans="1:13" x14ac:dyDescent="0.2">
      <c r="A144" s="72"/>
      <c r="B144" s="72"/>
      <c r="C144" s="72"/>
      <c r="D144" s="85"/>
      <c r="E144" s="85"/>
      <c r="F144" s="85"/>
      <c r="G144" s="85"/>
      <c r="H144" s="85"/>
      <c r="I144" s="85"/>
      <c r="J144" s="85"/>
      <c r="K144" s="85"/>
      <c r="L144" s="85"/>
      <c r="M144" s="85"/>
    </row>
    <row r="145" spans="1:13" x14ac:dyDescent="0.2">
      <c r="A145" s="72"/>
      <c r="B145" s="72"/>
      <c r="C145" s="72"/>
      <c r="D145" s="85"/>
      <c r="E145" s="85"/>
      <c r="F145" s="85"/>
      <c r="G145" s="85"/>
      <c r="H145" s="85"/>
      <c r="I145" s="85"/>
      <c r="J145" s="85"/>
      <c r="K145" s="85"/>
      <c r="L145" s="85"/>
      <c r="M145" s="85"/>
    </row>
    <row r="146" spans="1:13" x14ac:dyDescent="0.2">
      <c r="A146" s="72"/>
      <c r="B146" s="72"/>
      <c r="C146" s="72"/>
      <c r="D146" s="85"/>
      <c r="E146" s="85"/>
      <c r="F146" s="85"/>
      <c r="G146" s="85"/>
      <c r="H146" s="85"/>
      <c r="I146" s="85"/>
      <c r="J146" s="85"/>
      <c r="K146" s="85"/>
      <c r="L146" s="85"/>
      <c r="M146" s="85"/>
    </row>
  </sheetData>
  <mergeCells count="11">
    <mergeCell ref="A2:L2"/>
    <mergeCell ref="O18:S18"/>
    <mergeCell ref="G4:H4"/>
    <mergeCell ref="A4:A6"/>
    <mergeCell ref="C4:D4"/>
    <mergeCell ref="E4:F4"/>
    <mergeCell ref="K4:L4"/>
    <mergeCell ref="B4:B6"/>
    <mergeCell ref="K5:K6"/>
    <mergeCell ref="L5:L6"/>
    <mergeCell ref="I4:J4"/>
  </mergeCells>
  <pageMargins left="0.74803149606299213" right="0.74803149606299213" top="0.98425196850393704" bottom="0.98425196850393704" header="0" footer="0"/>
  <pageSetup scale="28" orientation="portrait" r:id="rId1"/>
  <headerFooter alignWithMargins="0"/>
  <ignoredErrors>
    <ignoredError sqref="D77:J77"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2:Q115"/>
  <sheetViews>
    <sheetView showGridLines="0" zoomScaleNormal="100" workbookViewId="0">
      <pane xSplit="2" ySplit="6" topLeftCell="C7" activePane="bottomRight" state="frozen"/>
      <selection pane="topRight"/>
      <selection pane="bottomLeft"/>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6" style="75" customWidth="1"/>
    <col min="11" max="11" width="12" style="75" customWidth="1"/>
    <col min="12" max="13" width="10.140625" style="75" customWidth="1"/>
    <col min="14" max="16384" width="11.42578125" style="75"/>
  </cols>
  <sheetData>
    <row r="2" spans="1:17" ht="16.899999999999999" customHeight="1" x14ac:dyDescent="0.2">
      <c r="A2" s="367" t="s">
        <v>423</v>
      </c>
      <c r="B2" s="367"/>
      <c r="C2" s="367"/>
      <c r="D2" s="367"/>
      <c r="E2" s="367"/>
      <c r="F2" s="367"/>
      <c r="G2" s="367"/>
      <c r="H2" s="367"/>
      <c r="I2" s="367"/>
      <c r="J2" s="367"/>
      <c r="K2" s="367"/>
      <c r="L2" s="367"/>
      <c r="M2" s="86"/>
    </row>
    <row r="3" spans="1:17" ht="16.899999999999999" customHeight="1" x14ac:dyDescent="0.2">
      <c r="A3" s="267"/>
      <c r="B3" s="267"/>
      <c r="C3" s="267"/>
      <c r="D3" s="267"/>
      <c r="E3" s="267"/>
      <c r="F3" s="267"/>
      <c r="G3" s="267"/>
      <c r="H3" s="267"/>
      <c r="I3" s="86"/>
      <c r="J3" s="86"/>
      <c r="K3" s="86"/>
      <c r="L3" s="86"/>
      <c r="M3" s="86"/>
    </row>
    <row r="4" spans="1:17" ht="30" customHeight="1" x14ac:dyDescent="0.2">
      <c r="A4" s="369" t="s">
        <v>233</v>
      </c>
      <c r="B4" s="375" t="s">
        <v>0</v>
      </c>
      <c r="C4" s="372" t="s">
        <v>434</v>
      </c>
      <c r="D4" s="372"/>
      <c r="E4" s="372" t="s">
        <v>435</v>
      </c>
      <c r="F4" s="372"/>
      <c r="G4" s="372" t="s">
        <v>436</v>
      </c>
      <c r="H4" s="372"/>
      <c r="I4" s="372" t="s">
        <v>437</v>
      </c>
      <c r="J4" s="372"/>
      <c r="K4" s="373" t="s">
        <v>438</v>
      </c>
      <c r="L4" s="374"/>
      <c r="M4" s="87"/>
    </row>
    <row r="5" spans="1:17" ht="15" customHeight="1" x14ac:dyDescent="0.2">
      <c r="A5" s="370"/>
      <c r="B5" s="376"/>
      <c r="C5" s="272" t="s">
        <v>54</v>
      </c>
      <c r="D5" s="273" t="s">
        <v>55</v>
      </c>
      <c r="E5" s="272" t="s">
        <v>54</v>
      </c>
      <c r="F5" s="273" t="s">
        <v>55</v>
      </c>
      <c r="G5" s="272" t="s">
        <v>54</v>
      </c>
      <c r="H5" s="273" t="s">
        <v>55</v>
      </c>
      <c r="I5" s="272" t="s">
        <v>54</v>
      </c>
      <c r="J5" s="273" t="s">
        <v>55</v>
      </c>
      <c r="K5" s="378" t="s">
        <v>54</v>
      </c>
      <c r="L5" s="380" t="s">
        <v>55</v>
      </c>
      <c r="M5" s="88"/>
      <c r="Q5" s="80"/>
    </row>
    <row r="6" spans="1:17" ht="15" customHeight="1" x14ac:dyDescent="0.2">
      <c r="A6" s="371"/>
      <c r="B6" s="377"/>
      <c r="C6" s="286">
        <v>40629</v>
      </c>
      <c r="D6" s="287">
        <v>40629</v>
      </c>
      <c r="E6" s="286">
        <v>40727</v>
      </c>
      <c r="F6" s="287">
        <v>40727</v>
      </c>
      <c r="G6" s="286"/>
      <c r="H6" s="287"/>
      <c r="I6" s="286">
        <v>40909</v>
      </c>
      <c r="J6" s="287">
        <v>40909</v>
      </c>
      <c r="K6" s="379"/>
      <c r="L6" s="381"/>
      <c r="M6" s="88"/>
    </row>
    <row r="7" spans="1:17" x14ac:dyDescent="0.2">
      <c r="A7" s="285">
        <v>1</v>
      </c>
      <c r="B7" s="280" t="s">
        <v>1</v>
      </c>
      <c r="C7" s="281">
        <v>20109</v>
      </c>
      <c r="D7" s="282">
        <v>1823</v>
      </c>
      <c r="E7" s="281">
        <v>21065</v>
      </c>
      <c r="F7" s="282">
        <v>1923</v>
      </c>
      <c r="G7" s="281">
        <f>+'TODOS LOS AÑOS'!AK7</f>
        <v>21939</v>
      </c>
      <c r="H7" s="282">
        <v>2021</v>
      </c>
      <c r="I7" s="281">
        <v>22853</v>
      </c>
      <c r="J7" s="282">
        <v>2104</v>
      </c>
      <c r="K7" s="281">
        <f>$I7-'Año 2010'!$I7</f>
        <v>3565</v>
      </c>
      <c r="L7" s="283">
        <f>$J7-'Año 2010'!$J7</f>
        <v>356</v>
      </c>
      <c r="M7" s="89"/>
      <c r="O7" s="20"/>
      <c r="P7" s="20"/>
    </row>
    <row r="8" spans="1:17" x14ac:dyDescent="0.2">
      <c r="A8" s="285">
        <v>2</v>
      </c>
      <c r="B8" s="280" t="s">
        <v>2</v>
      </c>
      <c r="C8" s="281">
        <v>40806</v>
      </c>
      <c r="D8" s="282">
        <v>1994</v>
      </c>
      <c r="E8" s="281">
        <v>43301</v>
      </c>
      <c r="F8" s="282">
        <v>2109</v>
      </c>
      <c r="G8" s="281">
        <f>+'TODOS LOS AÑOS'!AK8</f>
        <v>45245</v>
      </c>
      <c r="H8" s="282">
        <v>2212</v>
      </c>
      <c r="I8" s="281">
        <v>46985</v>
      </c>
      <c r="J8" s="282">
        <v>2308</v>
      </c>
      <c r="K8" s="281">
        <f>$I8-'Año 2010'!$I8</f>
        <v>7892</v>
      </c>
      <c r="L8" s="283">
        <f>$J8-'Año 2010'!$J8</f>
        <v>399</v>
      </c>
      <c r="M8" s="89"/>
      <c r="O8" s="20"/>
      <c r="P8" s="20"/>
    </row>
    <row r="9" spans="1:17" x14ac:dyDescent="0.2">
      <c r="A9" s="285">
        <v>3</v>
      </c>
      <c r="B9" s="280" t="s">
        <v>3</v>
      </c>
      <c r="C9" s="281">
        <v>178845</v>
      </c>
      <c r="D9" s="282">
        <v>7122</v>
      </c>
      <c r="E9" s="281">
        <v>288755</v>
      </c>
      <c r="F9" s="282">
        <v>7555</v>
      </c>
      <c r="G9" s="281">
        <f>+'TODOS LOS AÑOS'!AK9</f>
        <v>385997</v>
      </c>
      <c r="H9" s="282">
        <v>7966</v>
      </c>
      <c r="I9" s="281">
        <v>489711</v>
      </c>
      <c r="J9" s="282">
        <v>8391</v>
      </c>
      <c r="K9" s="281">
        <f>$I9-'Año 2010'!$I9</f>
        <v>369905</v>
      </c>
      <c r="L9" s="283">
        <f>$J9-'Año 2010'!$J9</f>
        <v>1640</v>
      </c>
      <c r="M9" s="89"/>
      <c r="O9" s="20"/>
      <c r="P9" s="20"/>
    </row>
    <row r="10" spans="1:17" x14ac:dyDescent="0.2">
      <c r="A10" s="285">
        <v>4</v>
      </c>
      <c r="B10" s="280" t="s">
        <v>4</v>
      </c>
      <c r="C10" s="281">
        <v>75523</v>
      </c>
      <c r="D10" s="282">
        <v>3879</v>
      </c>
      <c r="E10" s="281">
        <v>79731</v>
      </c>
      <c r="F10" s="282">
        <v>4144</v>
      </c>
      <c r="G10" s="281">
        <f>+'TODOS LOS AÑOS'!AK10</f>
        <v>83497</v>
      </c>
      <c r="H10" s="282">
        <v>4404</v>
      </c>
      <c r="I10" s="281">
        <v>87273</v>
      </c>
      <c r="J10" s="282">
        <v>4640</v>
      </c>
      <c r="K10" s="281">
        <f>$I10-'Año 2010'!$I10</f>
        <v>15315</v>
      </c>
      <c r="L10" s="283">
        <f>$J10-'Año 2010'!$J10</f>
        <v>984</v>
      </c>
      <c r="M10" s="89"/>
    </row>
    <row r="11" spans="1:17" x14ac:dyDescent="0.2">
      <c r="A11" s="285">
        <v>5</v>
      </c>
      <c r="B11" s="280" t="s">
        <v>5</v>
      </c>
      <c r="C11" s="281">
        <v>374456</v>
      </c>
      <c r="D11" s="282">
        <v>5141</v>
      </c>
      <c r="E11" s="281">
        <v>404032</v>
      </c>
      <c r="F11" s="282">
        <v>5471</v>
      </c>
      <c r="G11" s="281">
        <f>+'TODOS LOS AÑOS'!AK11</f>
        <v>431038</v>
      </c>
      <c r="H11" s="282">
        <v>5811</v>
      </c>
      <c r="I11" s="281">
        <v>455227</v>
      </c>
      <c r="J11" s="282">
        <v>6104</v>
      </c>
      <c r="K11" s="281">
        <f>$I11-'Año 2010'!$I11</f>
        <v>103596</v>
      </c>
      <c r="L11" s="283">
        <f>$J11-'Año 2010'!$J11</f>
        <v>1203</v>
      </c>
      <c r="M11" s="89"/>
    </row>
    <row r="12" spans="1:17" x14ac:dyDescent="0.2">
      <c r="A12" s="285">
        <v>6</v>
      </c>
      <c r="B12" s="280" t="s">
        <v>6</v>
      </c>
      <c r="C12" s="281">
        <v>5920</v>
      </c>
      <c r="D12" s="282">
        <v>4840</v>
      </c>
      <c r="E12" s="281">
        <v>6206</v>
      </c>
      <c r="F12" s="282">
        <v>4975</v>
      </c>
      <c r="G12" s="281">
        <f>+'TODOS LOS AÑOS'!AK12</f>
        <v>6463</v>
      </c>
      <c r="H12" s="282">
        <v>5091</v>
      </c>
      <c r="I12" s="281">
        <v>6665</v>
      </c>
      <c r="J12" s="282">
        <v>5181</v>
      </c>
      <c r="K12" s="281">
        <f>$I12-'Año 2010'!$I12</f>
        <v>919</v>
      </c>
      <c r="L12" s="283">
        <f>$J12-'Año 2010'!$J12</f>
        <v>446</v>
      </c>
      <c r="M12" s="89"/>
      <c r="N12" s="382"/>
    </row>
    <row r="13" spans="1:17" x14ac:dyDescent="0.2">
      <c r="A13" s="285">
        <v>7</v>
      </c>
      <c r="B13" s="280" t="s">
        <v>7</v>
      </c>
      <c r="C13" s="281">
        <v>686202</v>
      </c>
      <c r="D13" s="282">
        <v>58488</v>
      </c>
      <c r="E13" s="281">
        <v>711946</v>
      </c>
      <c r="F13" s="282">
        <v>61067</v>
      </c>
      <c r="G13" s="281">
        <f>+'TODOS LOS AÑOS'!AK13</f>
        <v>734057</v>
      </c>
      <c r="H13" s="282">
        <v>63195</v>
      </c>
      <c r="I13" s="281">
        <v>756287</v>
      </c>
      <c r="J13" s="282">
        <v>65368</v>
      </c>
      <c r="K13" s="281">
        <f>$I13-'Año 2010'!$I13</f>
        <v>89710</v>
      </c>
      <c r="L13" s="283">
        <f>$J13-'Año 2010'!$J13</f>
        <v>8936</v>
      </c>
      <c r="M13" s="89"/>
      <c r="N13" s="382"/>
    </row>
    <row r="14" spans="1:17" x14ac:dyDescent="0.2">
      <c r="A14" s="285">
        <v>8</v>
      </c>
      <c r="B14" s="280" t="s">
        <v>8</v>
      </c>
      <c r="C14" s="281">
        <v>54660</v>
      </c>
      <c r="D14" s="282">
        <v>12386</v>
      </c>
      <c r="E14" s="281">
        <v>57550</v>
      </c>
      <c r="F14" s="282">
        <v>12988</v>
      </c>
      <c r="G14" s="281">
        <f>+'TODOS LOS AÑOS'!AK14</f>
        <v>59995</v>
      </c>
      <c r="H14" s="282">
        <v>13523</v>
      </c>
      <c r="I14" s="281">
        <v>62726</v>
      </c>
      <c r="J14" s="282">
        <v>14116</v>
      </c>
      <c r="K14" s="281">
        <f>$I14-'Año 2010'!$I14</f>
        <v>10378</v>
      </c>
      <c r="L14" s="283">
        <f>$J14-'Año 2010'!$J14</f>
        <v>2209</v>
      </c>
      <c r="M14" s="89"/>
    </row>
    <row r="15" spans="1:17" x14ac:dyDescent="0.2">
      <c r="A15" s="285">
        <v>9</v>
      </c>
      <c r="B15" s="280" t="s">
        <v>9</v>
      </c>
      <c r="C15" s="281">
        <v>4320</v>
      </c>
      <c r="D15" s="282">
        <v>189</v>
      </c>
      <c r="E15" s="281">
        <v>4604</v>
      </c>
      <c r="F15" s="282">
        <v>201</v>
      </c>
      <c r="G15" s="281">
        <f>+'TODOS LOS AÑOS'!AK15</f>
        <v>4850</v>
      </c>
      <c r="H15" s="282">
        <v>215</v>
      </c>
      <c r="I15" s="281">
        <v>5109</v>
      </c>
      <c r="J15" s="282">
        <v>220</v>
      </c>
      <c r="K15" s="281">
        <f>$I15-'Año 2010'!$I15</f>
        <v>1031</v>
      </c>
      <c r="L15" s="283">
        <f>$J15-'Año 2010'!$J15</f>
        <v>39</v>
      </c>
      <c r="M15" s="89"/>
    </row>
    <row r="16" spans="1:17" x14ac:dyDescent="0.2">
      <c r="A16" s="285">
        <v>10</v>
      </c>
      <c r="B16" s="280" t="s">
        <v>10</v>
      </c>
      <c r="C16" s="281">
        <v>3391</v>
      </c>
      <c r="D16" s="282">
        <v>902</v>
      </c>
      <c r="E16" s="281">
        <v>3594</v>
      </c>
      <c r="F16" s="282">
        <v>947</v>
      </c>
      <c r="G16" s="281">
        <f>+'TODOS LOS AÑOS'!AK16</f>
        <v>3742</v>
      </c>
      <c r="H16" s="282">
        <v>973</v>
      </c>
      <c r="I16" s="281">
        <v>3905</v>
      </c>
      <c r="J16" s="282">
        <v>1012</v>
      </c>
      <c r="K16" s="281">
        <f>$I16-'Año 2010'!$I16</f>
        <v>647</v>
      </c>
      <c r="L16" s="283">
        <f>$J16-'Año 2010'!$J16</f>
        <v>166</v>
      </c>
      <c r="M16" s="89"/>
    </row>
    <row r="17" spans="1:15" x14ac:dyDescent="0.2">
      <c r="A17" s="285">
        <v>11</v>
      </c>
      <c r="B17" s="280" t="s">
        <v>11</v>
      </c>
      <c r="C17" s="281">
        <v>294302</v>
      </c>
      <c r="D17" s="282">
        <v>10706</v>
      </c>
      <c r="E17" s="281">
        <v>310182</v>
      </c>
      <c r="F17" s="282">
        <v>11237</v>
      </c>
      <c r="G17" s="281">
        <f>+'TODOS LOS AÑOS'!AK17</f>
        <v>324045</v>
      </c>
      <c r="H17" s="282">
        <v>11721</v>
      </c>
      <c r="I17" s="281">
        <v>340656</v>
      </c>
      <c r="J17" s="282">
        <v>12227</v>
      </c>
      <c r="K17" s="281">
        <f>$I17-'Año 2010'!$I17</f>
        <v>59775</v>
      </c>
      <c r="L17" s="283">
        <f>$J17-'Año 2010'!$J17</f>
        <v>1955</v>
      </c>
      <c r="M17" s="89"/>
    </row>
    <row r="18" spans="1:15" ht="15" x14ac:dyDescent="0.2">
      <c r="A18" s="285">
        <v>12</v>
      </c>
      <c r="B18" s="280" t="s">
        <v>12</v>
      </c>
      <c r="C18" s="281">
        <v>11602</v>
      </c>
      <c r="D18" s="282">
        <v>874</v>
      </c>
      <c r="E18" s="281">
        <v>12293</v>
      </c>
      <c r="F18" s="282">
        <v>919</v>
      </c>
      <c r="G18" s="281">
        <f>+'TODOS LOS AÑOS'!AK18</f>
        <v>12843</v>
      </c>
      <c r="H18" s="282">
        <v>966</v>
      </c>
      <c r="I18" s="281">
        <v>13362</v>
      </c>
      <c r="J18" s="282">
        <v>1016</v>
      </c>
      <c r="K18" s="281">
        <f>$I18-'Año 2010'!$I18</f>
        <v>2243</v>
      </c>
      <c r="L18" s="283">
        <f>$J18-'Año 2010'!$J18</f>
        <v>191</v>
      </c>
      <c r="M18" s="89"/>
      <c r="O18" s="180"/>
    </row>
    <row r="19" spans="1:15" x14ac:dyDescent="0.2">
      <c r="A19" s="285">
        <v>13</v>
      </c>
      <c r="B19" s="280" t="s">
        <v>13</v>
      </c>
      <c r="C19" s="281">
        <v>2119</v>
      </c>
      <c r="D19" s="282">
        <v>225</v>
      </c>
      <c r="E19" s="281">
        <v>2232</v>
      </c>
      <c r="F19" s="282">
        <v>237</v>
      </c>
      <c r="G19" s="281">
        <f>+'TODOS LOS AÑOS'!AK19</f>
        <v>2331</v>
      </c>
      <c r="H19" s="282">
        <v>249</v>
      </c>
      <c r="I19" s="281">
        <v>2420</v>
      </c>
      <c r="J19" s="282">
        <v>262</v>
      </c>
      <c r="K19" s="281">
        <f>$I19-'Año 2010'!$I19</f>
        <v>390</v>
      </c>
      <c r="L19" s="283">
        <f>$J19-'Año 2010'!$J19</f>
        <v>45</v>
      </c>
      <c r="M19" s="89"/>
    </row>
    <row r="20" spans="1:15" x14ac:dyDescent="0.2">
      <c r="A20" s="285">
        <v>14</v>
      </c>
      <c r="B20" s="280" t="s">
        <v>14</v>
      </c>
      <c r="C20" s="281">
        <v>6286</v>
      </c>
      <c r="D20" s="282">
        <v>683</v>
      </c>
      <c r="E20" s="281">
        <v>6620</v>
      </c>
      <c r="F20" s="282">
        <v>718</v>
      </c>
      <c r="G20" s="281">
        <f>+'TODOS LOS AÑOS'!AK20</f>
        <v>6872</v>
      </c>
      <c r="H20" s="282">
        <v>759</v>
      </c>
      <c r="I20" s="281">
        <v>7146</v>
      </c>
      <c r="J20" s="282">
        <v>793</v>
      </c>
      <c r="K20" s="281">
        <f>$I20-'Año 2010'!$I20</f>
        <v>1088</v>
      </c>
      <c r="L20" s="283">
        <f>$J20-'Año 2010'!$J20</f>
        <v>136</v>
      </c>
      <c r="M20" s="89"/>
    </row>
    <row r="21" spans="1:15" x14ac:dyDescent="0.2">
      <c r="A21" s="285">
        <v>15</v>
      </c>
      <c r="B21" s="280" t="s">
        <v>15</v>
      </c>
      <c r="C21" s="281">
        <v>15639</v>
      </c>
      <c r="D21" s="282">
        <v>1330</v>
      </c>
      <c r="E21" s="281">
        <v>16392</v>
      </c>
      <c r="F21" s="282">
        <v>1403</v>
      </c>
      <c r="G21" s="281">
        <f>+'TODOS LOS AÑOS'!AK21</f>
        <v>17002</v>
      </c>
      <c r="H21" s="282">
        <v>1472</v>
      </c>
      <c r="I21" s="281">
        <v>17562</v>
      </c>
      <c r="J21" s="282">
        <v>1549</v>
      </c>
      <c r="K21" s="281">
        <f>$I21-'Año 2010'!$I21</f>
        <v>2496</v>
      </c>
      <c r="L21" s="283">
        <f>$J21-'Año 2010'!$J21</f>
        <v>259</v>
      </c>
      <c r="M21" s="89"/>
    </row>
    <row r="22" spans="1:15" x14ac:dyDescent="0.2">
      <c r="A22" s="285">
        <v>16</v>
      </c>
      <c r="B22" s="280" t="s">
        <v>16</v>
      </c>
      <c r="C22" s="281">
        <v>10058</v>
      </c>
      <c r="D22" s="282">
        <v>1495</v>
      </c>
      <c r="E22" s="281">
        <v>10461</v>
      </c>
      <c r="F22" s="282">
        <v>1558</v>
      </c>
      <c r="G22" s="281">
        <f>+'TODOS LOS AÑOS'!AK22</f>
        <v>10837</v>
      </c>
      <c r="H22" s="282">
        <v>1642</v>
      </c>
      <c r="I22" s="281">
        <v>11236</v>
      </c>
      <c r="J22" s="282">
        <v>1710</v>
      </c>
      <c r="K22" s="281">
        <f>$I22-'Año 2010'!$I22</f>
        <v>1561</v>
      </c>
      <c r="L22" s="283">
        <f>$J22-'Año 2010'!$J22</f>
        <v>280</v>
      </c>
      <c r="M22" s="89"/>
    </row>
    <row r="23" spans="1:15" x14ac:dyDescent="0.2">
      <c r="A23" s="285">
        <v>17</v>
      </c>
      <c r="B23" s="280" t="s">
        <v>17</v>
      </c>
      <c r="C23" s="281">
        <v>8893</v>
      </c>
      <c r="D23" s="282">
        <v>1491</v>
      </c>
      <c r="E23" s="281">
        <v>9356</v>
      </c>
      <c r="F23" s="282">
        <v>1574</v>
      </c>
      <c r="G23" s="281">
        <f>+'TODOS LOS AÑOS'!AK23</f>
        <v>9793</v>
      </c>
      <c r="H23" s="282">
        <v>1662</v>
      </c>
      <c r="I23" s="281">
        <v>10213</v>
      </c>
      <c r="J23" s="282">
        <v>1751</v>
      </c>
      <c r="K23" s="281">
        <f>$I23-'Año 2010'!$I23</f>
        <v>1776</v>
      </c>
      <c r="L23" s="283">
        <f>$J23-'Año 2010'!$J23</f>
        <v>318</v>
      </c>
      <c r="M23" s="89"/>
    </row>
    <row r="24" spans="1:15" s="76" customFormat="1" x14ac:dyDescent="0.2">
      <c r="A24" s="285">
        <v>18</v>
      </c>
      <c r="B24" s="280" t="s">
        <v>470</v>
      </c>
      <c r="C24" s="281" t="s">
        <v>56</v>
      </c>
      <c r="D24" s="282">
        <v>3006</v>
      </c>
      <c r="E24" s="281" t="str">
        <f>+'TODOS LOS AÑOS'!AI24</f>
        <v>ND</v>
      </c>
      <c r="F24" s="282">
        <v>3219</v>
      </c>
      <c r="G24" s="281" t="str">
        <f>+'TODOS LOS AÑOS'!AK24</f>
        <v>ND</v>
      </c>
      <c r="H24" s="282">
        <v>3374</v>
      </c>
      <c r="I24" s="281" t="str">
        <f>+'TODOS LOS AÑOS'!AM24</f>
        <v>ND</v>
      </c>
      <c r="J24" s="282">
        <v>3559</v>
      </c>
      <c r="K24" s="281">
        <v>2059</v>
      </c>
      <c r="L24" s="283">
        <f>$J24-'Año 2010'!$J24</f>
        <v>724</v>
      </c>
      <c r="M24" s="91"/>
    </row>
    <row r="25" spans="1:15" x14ac:dyDescent="0.2">
      <c r="A25" s="285">
        <v>19</v>
      </c>
      <c r="B25" s="280" t="s">
        <v>19</v>
      </c>
      <c r="C25" s="281">
        <v>1870556</v>
      </c>
      <c r="D25" s="282">
        <v>59553</v>
      </c>
      <c r="E25" s="281">
        <v>1993192</v>
      </c>
      <c r="F25" s="282">
        <v>64434</v>
      </c>
      <c r="G25" s="281">
        <f>+'TODOS LOS AÑOS'!AK25</f>
        <v>2086148</v>
      </c>
      <c r="H25" s="282">
        <v>67209</v>
      </c>
      <c r="I25" s="281">
        <v>2155310</v>
      </c>
      <c r="J25" s="282">
        <v>69411</v>
      </c>
      <c r="K25" s="281">
        <f>$I25-'Año 2010'!$I25</f>
        <v>324767</v>
      </c>
      <c r="L25" s="283">
        <f>$J25-'Año 2010'!$J25</f>
        <v>10821</v>
      </c>
      <c r="M25" s="89"/>
    </row>
    <row r="26" spans="1:15" x14ac:dyDescent="0.2">
      <c r="A26" s="285">
        <v>20</v>
      </c>
      <c r="B26" s="280" t="s">
        <v>20</v>
      </c>
      <c r="C26" s="281">
        <v>135366</v>
      </c>
      <c r="D26" s="282">
        <v>490</v>
      </c>
      <c r="E26" s="281">
        <v>141862</v>
      </c>
      <c r="F26" s="282">
        <v>514</v>
      </c>
      <c r="G26" s="281">
        <f>+'TODOS LOS AÑOS'!AK26</f>
        <v>149330</v>
      </c>
      <c r="H26" s="282">
        <v>551</v>
      </c>
      <c r="I26" s="281">
        <v>153910</v>
      </c>
      <c r="J26" s="282">
        <v>574</v>
      </c>
      <c r="K26" s="281">
        <f>$I26-'Año 2010'!$I26</f>
        <v>21944</v>
      </c>
      <c r="L26" s="283">
        <f>$J26-'Año 2010'!$J26</f>
        <v>93</v>
      </c>
      <c r="M26" s="89"/>
    </row>
    <row r="27" spans="1:15" x14ac:dyDescent="0.2">
      <c r="A27" s="285">
        <v>21</v>
      </c>
      <c r="B27" s="280" t="s">
        <v>21</v>
      </c>
      <c r="C27" s="281">
        <v>1929403</v>
      </c>
      <c r="D27" s="282">
        <v>127371</v>
      </c>
      <c r="E27" s="281">
        <v>1979500</v>
      </c>
      <c r="F27" s="282">
        <v>132660</v>
      </c>
      <c r="G27" s="281">
        <f>+'TODOS LOS AÑOS'!AK27</f>
        <v>2022837</v>
      </c>
      <c r="H27" s="282">
        <v>137672</v>
      </c>
      <c r="I27" s="281">
        <v>2060372</v>
      </c>
      <c r="J27" s="282">
        <v>141940</v>
      </c>
      <c r="K27" s="281">
        <f>$I27-'Año 2010'!$I27</f>
        <v>165820</v>
      </c>
      <c r="L27" s="283">
        <f>$J27-'Año 2010'!$J27</f>
        <v>18353</v>
      </c>
      <c r="M27" s="89"/>
    </row>
    <row r="28" spans="1:15" x14ac:dyDescent="0.2">
      <c r="A28" s="285">
        <v>22</v>
      </c>
      <c r="B28" s="280" t="s">
        <v>22</v>
      </c>
      <c r="C28" s="281">
        <v>5108</v>
      </c>
      <c r="D28" s="282">
        <v>1263</v>
      </c>
      <c r="E28" s="281">
        <v>5284</v>
      </c>
      <c r="F28" s="282">
        <v>1299</v>
      </c>
      <c r="G28" s="281">
        <f>+'TODOS LOS AÑOS'!AK28</f>
        <v>5418</v>
      </c>
      <c r="H28" s="282">
        <v>1338</v>
      </c>
      <c r="I28" s="281">
        <v>5540</v>
      </c>
      <c r="J28" s="282">
        <v>1405</v>
      </c>
      <c r="K28" s="281">
        <f>$I28-'Año 2010'!$I28</f>
        <v>561</v>
      </c>
      <c r="L28" s="283">
        <f>$J28-'Año 2010'!$J28</f>
        <v>194</v>
      </c>
      <c r="M28" s="89"/>
    </row>
    <row r="29" spans="1:15" x14ac:dyDescent="0.2">
      <c r="A29" s="285">
        <v>23</v>
      </c>
      <c r="B29" s="280" t="s">
        <v>23</v>
      </c>
      <c r="C29" s="281">
        <v>450285</v>
      </c>
      <c r="D29" s="282">
        <v>66313</v>
      </c>
      <c r="E29" s="281">
        <v>481896</v>
      </c>
      <c r="F29" s="282">
        <v>69657</v>
      </c>
      <c r="G29" s="281">
        <f>+'TODOS LOS AÑOS'!AK29</f>
        <v>506487</v>
      </c>
      <c r="H29" s="282">
        <v>72900</v>
      </c>
      <c r="I29" s="281">
        <v>528474</v>
      </c>
      <c r="J29" s="282">
        <v>75792</v>
      </c>
      <c r="K29" s="281">
        <f>$I29-'Año 2010'!$I29</f>
        <v>95130</v>
      </c>
      <c r="L29" s="283">
        <f>$J29-'Año 2010'!$J29</f>
        <v>12570</v>
      </c>
      <c r="M29" s="89"/>
    </row>
    <row r="30" spans="1:15" x14ac:dyDescent="0.2">
      <c r="A30" s="285">
        <v>24</v>
      </c>
      <c r="B30" s="280" t="s">
        <v>471</v>
      </c>
      <c r="C30" s="281">
        <v>122474</v>
      </c>
      <c r="D30" s="282">
        <v>3060</v>
      </c>
      <c r="E30" s="281">
        <v>127377</v>
      </c>
      <c r="F30" s="282">
        <v>3211</v>
      </c>
      <c r="G30" s="281">
        <f>+'TODOS LOS AÑOS'!AK30</f>
        <v>131864</v>
      </c>
      <c r="H30" s="282">
        <v>3427</v>
      </c>
      <c r="I30" s="281">
        <v>136083</v>
      </c>
      <c r="J30" s="282">
        <v>3590</v>
      </c>
      <c r="K30" s="281">
        <f>$I30-'Año 2010'!$I30</f>
        <v>17784</v>
      </c>
      <c r="L30" s="283">
        <f>$J30-'Año 2010'!$J30</f>
        <v>622</v>
      </c>
      <c r="M30" s="90"/>
    </row>
    <row r="31" spans="1:15" x14ac:dyDescent="0.2">
      <c r="A31" s="285">
        <v>25</v>
      </c>
      <c r="B31" s="280" t="s">
        <v>25</v>
      </c>
      <c r="C31" s="281">
        <v>24759</v>
      </c>
      <c r="D31" s="282">
        <v>2862</v>
      </c>
      <c r="E31" s="281">
        <v>26088</v>
      </c>
      <c r="F31" s="282">
        <v>3022</v>
      </c>
      <c r="G31" s="281">
        <f>+'TODOS LOS AÑOS'!AK31</f>
        <v>27336</v>
      </c>
      <c r="H31" s="282">
        <v>3183</v>
      </c>
      <c r="I31" s="281">
        <v>28641</v>
      </c>
      <c r="J31" s="282">
        <v>3323</v>
      </c>
      <c r="K31" s="281">
        <f>$I31-'Año 2010'!$I31</f>
        <v>4930</v>
      </c>
      <c r="L31" s="283">
        <f>$J31-'Año 2010'!$J31</f>
        <v>590</v>
      </c>
      <c r="M31" s="89"/>
    </row>
    <row r="32" spans="1:15" x14ac:dyDescent="0.2">
      <c r="A32" s="285">
        <v>26</v>
      </c>
      <c r="B32" s="280" t="s">
        <v>150</v>
      </c>
      <c r="C32" s="281">
        <v>89474</v>
      </c>
      <c r="D32" s="282">
        <v>6587</v>
      </c>
      <c r="E32" s="281">
        <v>95277</v>
      </c>
      <c r="F32" s="282">
        <v>7127</v>
      </c>
      <c r="G32" s="281">
        <f>+'TODOS LOS AÑOS'!AK32</f>
        <v>101319</v>
      </c>
      <c r="H32" s="282">
        <v>7692</v>
      </c>
      <c r="I32" s="281">
        <v>106789</v>
      </c>
      <c r="J32" s="282">
        <v>8225</v>
      </c>
      <c r="K32" s="281">
        <f>$I32-'Año 2010'!$I32</f>
        <v>21959</v>
      </c>
      <c r="L32" s="283">
        <f>$J32-'Año 2010'!$J32</f>
        <v>2029</v>
      </c>
      <c r="M32" s="91"/>
    </row>
    <row r="33" spans="1:13" x14ac:dyDescent="0.2">
      <c r="A33" s="285">
        <v>27</v>
      </c>
      <c r="B33" s="280" t="s">
        <v>27</v>
      </c>
      <c r="C33" s="281">
        <v>61707</v>
      </c>
      <c r="D33" s="282">
        <v>683</v>
      </c>
      <c r="E33" s="281">
        <v>65806</v>
      </c>
      <c r="F33" s="282">
        <v>721</v>
      </c>
      <c r="G33" s="281">
        <f>+'TODOS LOS AÑOS'!AK33</f>
        <v>69461</v>
      </c>
      <c r="H33" s="282">
        <v>759</v>
      </c>
      <c r="I33" s="281">
        <v>73509</v>
      </c>
      <c r="J33" s="282">
        <v>800</v>
      </c>
      <c r="K33" s="281">
        <f>$I33-'Año 2010'!$I33</f>
        <v>15441</v>
      </c>
      <c r="L33" s="283">
        <f>$J33-'Año 2010'!$J33</f>
        <v>163</v>
      </c>
      <c r="M33" s="89"/>
    </row>
    <row r="34" spans="1:13" x14ac:dyDescent="0.2">
      <c r="A34" s="285">
        <v>28</v>
      </c>
      <c r="B34" s="280" t="s">
        <v>28</v>
      </c>
      <c r="C34" s="281">
        <v>17788</v>
      </c>
      <c r="D34" s="282">
        <v>2746</v>
      </c>
      <c r="E34" s="281">
        <v>18863</v>
      </c>
      <c r="F34" s="282">
        <v>2924</v>
      </c>
      <c r="G34" s="281">
        <f>+'TODOS LOS AÑOS'!AK34</f>
        <v>19869</v>
      </c>
      <c r="H34" s="282">
        <v>3074</v>
      </c>
      <c r="I34" s="281">
        <v>20824</v>
      </c>
      <c r="J34" s="282">
        <v>3198</v>
      </c>
      <c r="K34" s="281">
        <f>$I34-'Año 2010'!$I34</f>
        <v>3867</v>
      </c>
      <c r="L34" s="283">
        <f>$J34-'Año 2010'!$J34</f>
        <v>582</v>
      </c>
      <c r="M34" s="89"/>
    </row>
    <row r="35" spans="1:13" x14ac:dyDescent="0.2">
      <c r="A35" s="285">
        <v>29</v>
      </c>
      <c r="B35" s="280" t="s">
        <v>29</v>
      </c>
      <c r="C35" s="281">
        <v>572691</v>
      </c>
      <c r="D35" s="282">
        <v>4624</v>
      </c>
      <c r="E35" s="281">
        <v>610268</v>
      </c>
      <c r="F35" s="282">
        <v>5086</v>
      </c>
      <c r="G35" s="281">
        <f>+'TODOS LOS AÑOS'!AK35</f>
        <v>642850</v>
      </c>
      <c r="H35" s="282">
        <v>5509</v>
      </c>
      <c r="I35" s="281">
        <v>681172</v>
      </c>
      <c r="J35" s="282">
        <v>6013</v>
      </c>
      <c r="K35" s="281">
        <f>$I35-'Año 2010'!$I35</f>
        <v>137802</v>
      </c>
      <c r="L35" s="283">
        <f>$J35-'Año 2010'!$J35</f>
        <v>1753</v>
      </c>
      <c r="M35" s="89"/>
    </row>
    <row r="36" spans="1:13" x14ac:dyDescent="0.2">
      <c r="A36" s="285">
        <v>30</v>
      </c>
      <c r="B36" s="280" t="s">
        <v>30</v>
      </c>
      <c r="C36" s="281">
        <v>44091</v>
      </c>
      <c r="D36" s="282">
        <v>2430</v>
      </c>
      <c r="E36" s="281">
        <v>46879</v>
      </c>
      <c r="F36" s="282">
        <v>2562</v>
      </c>
      <c r="G36" s="281">
        <f>+'TODOS LOS AÑOS'!AK36</f>
        <v>49093</v>
      </c>
      <c r="H36" s="282">
        <v>2694</v>
      </c>
      <c r="I36" s="281">
        <v>51455</v>
      </c>
      <c r="J36" s="282">
        <v>2805</v>
      </c>
      <c r="K36" s="281">
        <f>$I36-'Año 2010'!$I36</f>
        <v>9460</v>
      </c>
      <c r="L36" s="283">
        <f>$J36-'Año 2010'!$J36</f>
        <v>504</v>
      </c>
      <c r="M36" s="89"/>
    </row>
    <row r="37" spans="1:13" x14ac:dyDescent="0.2">
      <c r="A37" s="285">
        <v>31</v>
      </c>
      <c r="B37" s="280" t="s">
        <v>31</v>
      </c>
      <c r="C37" s="281">
        <v>104268</v>
      </c>
      <c r="D37" s="282">
        <v>2554</v>
      </c>
      <c r="E37" s="281">
        <v>111240</v>
      </c>
      <c r="F37" s="282">
        <v>2694</v>
      </c>
      <c r="G37" s="281">
        <f>+'TODOS LOS AÑOS'!AK37</f>
        <v>119040</v>
      </c>
      <c r="H37" s="282">
        <v>2820</v>
      </c>
      <c r="I37" s="281">
        <v>125946</v>
      </c>
      <c r="J37" s="282">
        <v>2947</v>
      </c>
      <c r="K37" s="281">
        <f>$I37-'Año 2010'!$I37</f>
        <v>24456</v>
      </c>
      <c r="L37" s="283">
        <f>$J37-'Año 2010'!$J37</f>
        <v>501</v>
      </c>
      <c r="M37" s="89"/>
    </row>
    <row r="38" spans="1:13" x14ac:dyDescent="0.2">
      <c r="A38" s="285">
        <v>32</v>
      </c>
      <c r="B38" s="280" t="s">
        <v>32</v>
      </c>
      <c r="C38" s="281">
        <v>9189</v>
      </c>
      <c r="D38" s="282">
        <v>849</v>
      </c>
      <c r="E38" s="281">
        <v>9770</v>
      </c>
      <c r="F38" s="282">
        <v>903</v>
      </c>
      <c r="G38" s="281">
        <f>+'TODOS LOS AÑOS'!AK38</f>
        <v>10264</v>
      </c>
      <c r="H38" s="282">
        <v>932</v>
      </c>
      <c r="I38" s="281">
        <v>10843</v>
      </c>
      <c r="J38" s="282">
        <v>984</v>
      </c>
      <c r="K38" s="281">
        <f>$I38-'Año 2010'!$I38</f>
        <v>2175</v>
      </c>
      <c r="L38" s="283">
        <f>$J38-'Año 2010'!$J38</f>
        <v>175</v>
      </c>
      <c r="M38" s="89"/>
    </row>
    <row r="39" spans="1:13" x14ac:dyDescent="0.2">
      <c r="A39" s="285">
        <v>33</v>
      </c>
      <c r="B39" s="280" t="s">
        <v>33</v>
      </c>
      <c r="C39" s="281">
        <v>2540</v>
      </c>
      <c r="D39" s="282">
        <v>161</v>
      </c>
      <c r="E39" s="281">
        <v>2694</v>
      </c>
      <c r="F39" s="282">
        <v>168</v>
      </c>
      <c r="G39" s="281">
        <f>+'TODOS LOS AÑOS'!AK39</f>
        <v>2813</v>
      </c>
      <c r="H39" s="282">
        <v>175</v>
      </c>
      <c r="I39" s="281">
        <v>2924</v>
      </c>
      <c r="J39" s="282">
        <v>189</v>
      </c>
      <c r="K39" s="281">
        <f>$I39-'Año 2010'!$I39</f>
        <v>515</v>
      </c>
      <c r="L39" s="283">
        <f>$J39-'Año 2010'!$J39</f>
        <v>39</v>
      </c>
      <c r="M39" s="89"/>
    </row>
    <row r="40" spans="1:13" x14ac:dyDescent="0.2">
      <c r="A40" s="285">
        <v>34</v>
      </c>
      <c r="B40" s="280" t="s">
        <v>34</v>
      </c>
      <c r="C40" s="281">
        <v>679060</v>
      </c>
      <c r="D40" s="282">
        <v>111616</v>
      </c>
      <c r="E40" s="281">
        <v>707442</v>
      </c>
      <c r="F40" s="282">
        <v>117482</v>
      </c>
      <c r="G40" s="281">
        <f>+'TODOS LOS AÑOS'!AK40</f>
        <v>730295</v>
      </c>
      <c r="H40" s="282">
        <v>122960</v>
      </c>
      <c r="I40" s="281">
        <v>750149</v>
      </c>
      <c r="J40" s="282">
        <v>127854</v>
      </c>
      <c r="K40" s="281">
        <f>$I40-'Año 2010'!$I40</f>
        <v>93196</v>
      </c>
      <c r="L40" s="283">
        <f>$J40-'Año 2010'!$J40</f>
        <v>20553</v>
      </c>
      <c r="M40" s="89"/>
    </row>
    <row r="41" spans="1:13" ht="14.25" customHeight="1" x14ac:dyDescent="0.2">
      <c r="A41" s="285">
        <v>35</v>
      </c>
      <c r="B41" s="280" t="s">
        <v>35</v>
      </c>
      <c r="C41" s="281">
        <v>20372</v>
      </c>
      <c r="D41" s="282">
        <v>1305</v>
      </c>
      <c r="E41" s="281">
        <v>21742</v>
      </c>
      <c r="F41" s="282">
        <v>1398</v>
      </c>
      <c r="G41" s="281">
        <f>+'TODOS LOS AÑOS'!AK41</f>
        <v>22928</v>
      </c>
      <c r="H41" s="282">
        <v>1509</v>
      </c>
      <c r="I41" s="281">
        <v>24095</v>
      </c>
      <c r="J41" s="282">
        <v>1592</v>
      </c>
      <c r="K41" s="281">
        <f>$I41-'Año 2010'!$I41</f>
        <v>4760</v>
      </c>
      <c r="L41" s="283">
        <f>$J41-'Año 2010'!$J41</f>
        <v>358</v>
      </c>
      <c r="M41" s="91"/>
    </row>
    <row r="42" spans="1:13" x14ac:dyDescent="0.2">
      <c r="A42" s="285">
        <v>36</v>
      </c>
      <c r="B42" s="280" t="s">
        <v>36</v>
      </c>
      <c r="C42" s="281">
        <v>202105</v>
      </c>
      <c r="D42" s="282">
        <v>669</v>
      </c>
      <c r="E42" s="281">
        <v>215271</v>
      </c>
      <c r="F42" s="282">
        <v>713</v>
      </c>
      <c r="G42" s="281">
        <f>+'TODOS LOS AÑOS'!AK42</f>
        <v>227328</v>
      </c>
      <c r="H42" s="282">
        <v>763</v>
      </c>
      <c r="I42" s="281">
        <v>240010</v>
      </c>
      <c r="J42" s="282">
        <v>803</v>
      </c>
      <c r="K42" s="281">
        <f>$I42-'Año 2010'!$I42</f>
        <v>49419</v>
      </c>
      <c r="L42" s="283">
        <f>$J42-'Año 2010'!$J42</f>
        <v>185</v>
      </c>
      <c r="M42" s="89"/>
    </row>
    <row r="43" spans="1:13" ht="12.75" customHeight="1" x14ac:dyDescent="0.2">
      <c r="A43" s="285">
        <v>37</v>
      </c>
      <c r="B43" s="280" t="s">
        <v>37</v>
      </c>
      <c r="C43" s="281">
        <v>72709</v>
      </c>
      <c r="D43" s="282">
        <v>3356</v>
      </c>
      <c r="E43" s="281">
        <v>79446</v>
      </c>
      <c r="F43" s="282">
        <v>3615</v>
      </c>
      <c r="G43" s="281">
        <f>+'TODOS LOS AÑOS'!AK43</f>
        <v>86593</v>
      </c>
      <c r="H43" s="282">
        <v>3863</v>
      </c>
      <c r="I43" s="281">
        <v>93116</v>
      </c>
      <c r="J43" s="282">
        <v>4137</v>
      </c>
      <c r="K43" s="281">
        <f>$I43-'Año 2010'!$I43</f>
        <v>25037</v>
      </c>
      <c r="L43" s="283">
        <f>$J43-'Año 2010'!$J43</f>
        <v>978</v>
      </c>
      <c r="M43" s="91"/>
    </row>
    <row r="44" spans="1:13" x14ac:dyDescent="0.2">
      <c r="A44" s="285">
        <v>38</v>
      </c>
      <c r="B44" s="280" t="s">
        <v>38</v>
      </c>
      <c r="C44" s="281">
        <v>126744</v>
      </c>
      <c r="D44" s="282">
        <v>3958</v>
      </c>
      <c r="E44" s="281">
        <v>131552</v>
      </c>
      <c r="F44" s="282">
        <v>4199</v>
      </c>
      <c r="G44" s="281">
        <f>+'TODOS LOS AÑOS'!AK44</f>
        <v>136042</v>
      </c>
      <c r="H44" s="282">
        <v>4422</v>
      </c>
      <c r="I44" s="281">
        <v>139798</v>
      </c>
      <c r="J44" s="282">
        <v>4614</v>
      </c>
      <c r="K44" s="281">
        <f>$I44-'Año 2010'!$I44</f>
        <v>16649</v>
      </c>
      <c r="L44" s="283">
        <f>$J44-'Año 2010'!$J44</f>
        <v>829</v>
      </c>
      <c r="M44" s="91"/>
    </row>
    <row r="45" spans="1:13" x14ac:dyDescent="0.2">
      <c r="A45" s="285">
        <v>39</v>
      </c>
      <c r="B45" s="280" t="s">
        <v>39</v>
      </c>
      <c r="C45" s="281">
        <v>135106</v>
      </c>
      <c r="D45" s="282">
        <v>17788</v>
      </c>
      <c r="E45" s="281">
        <v>143665</v>
      </c>
      <c r="F45" s="282">
        <v>19369</v>
      </c>
      <c r="G45" s="281">
        <f>+'TODOS LOS AÑOS'!AK45</f>
        <v>150565</v>
      </c>
      <c r="H45" s="282">
        <v>20528</v>
      </c>
      <c r="I45" s="281">
        <v>156537</v>
      </c>
      <c r="J45" s="282">
        <v>21659</v>
      </c>
      <c r="K45" s="281">
        <f>$I45-'Año 2010'!$I45</f>
        <v>26098</v>
      </c>
      <c r="L45" s="283">
        <f>$J45-'Año 2010'!$J45</f>
        <v>4572</v>
      </c>
      <c r="M45" s="89"/>
    </row>
    <row r="46" spans="1:13" x14ac:dyDescent="0.2">
      <c r="A46" s="285">
        <v>40</v>
      </c>
      <c r="B46" s="280" t="s">
        <v>40</v>
      </c>
      <c r="C46" s="281">
        <v>12502</v>
      </c>
      <c r="D46" s="282">
        <v>1123</v>
      </c>
      <c r="E46" s="281">
        <v>13268</v>
      </c>
      <c r="F46" s="282">
        <v>1236</v>
      </c>
      <c r="G46" s="281">
        <f>+'TODOS LOS AÑOS'!AK46</f>
        <v>13949</v>
      </c>
      <c r="H46" s="282">
        <v>1327</v>
      </c>
      <c r="I46" s="281">
        <v>14602</v>
      </c>
      <c r="J46" s="282">
        <v>1416</v>
      </c>
      <c r="K46" s="281">
        <f>$I46-'Año 2010'!$I46</f>
        <v>2669</v>
      </c>
      <c r="L46" s="283">
        <f>$J46-'Año 2010'!$J46</f>
        <v>368</v>
      </c>
      <c r="M46" s="89"/>
    </row>
    <row r="47" spans="1:13" x14ac:dyDescent="0.2">
      <c r="A47" s="285">
        <v>41</v>
      </c>
      <c r="B47" s="280" t="s">
        <v>41</v>
      </c>
      <c r="C47" s="281">
        <v>179918</v>
      </c>
      <c r="D47" s="282">
        <v>5316</v>
      </c>
      <c r="E47" s="281">
        <v>197698</v>
      </c>
      <c r="F47" s="282">
        <v>5880</v>
      </c>
      <c r="G47" s="281">
        <f>+'TODOS LOS AÑOS'!AK47</f>
        <v>212629</v>
      </c>
      <c r="H47" s="282">
        <v>6332</v>
      </c>
      <c r="I47" s="281">
        <v>227141</v>
      </c>
      <c r="J47" s="282">
        <v>6787</v>
      </c>
      <c r="K47" s="281">
        <f>$I47-'Año 2010'!$I47</f>
        <v>62145</v>
      </c>
      <c r="L47" s="283">
        <f>$J47-'Año 2010'!$J47</f>
        <v>1853</v>
      </c>
      <c r="M47" s="91"/>
    </row>
    <row r="48" spans="1:13" x14ac:dyDescent="0.2">
      <c r="A48" s="285">
        <v>42</v>
      </c>
      <c r="B48" s="280" t="s">
        <v>42</v>
      </c>
      <c r="C48" s="281">
        <v>2793</v>
      </c>
      <c r="D48" s="282">
        <v>329</v>
      </c>
      <c r="E48" s="281">
        <v>3009</v>
      </c>
      <c r="F48" s="282">
        <v>352</v>
      </c>
      <c r="G48" s="281">
        <f>+'TODOS LOS AÑOS'!AK48</f>
        <v>3220</v>
      </c>
      <c r="H48" s="282">
        <v>383</v>
      </c>
      <c r="I48" s="281">
        <v>3408</v>
      </c>
      <c r="J48" s="282">
        <v>402</v>
      </c>
      <c r="K48" s="281">
        <f>$I48-'Año 2010'!$I48</f>
        <v>777</v>
      </c>
      <c r="L48" s="283">
        <f>$J48-'Año 2010'!$J48</f>
        <v>91</v>
      </c>
      <c r="M48" s="91"/>
    </row>
    <row r="49" spans="1:13" x14ac:dyDescent="0.2">
      <c r="A49" s="285">
        <v>43</v>
      </c>
      <c r="B49" s="280" t="s">
        <v>149</v>
      </c>
      <c r="C49" s="281">
        <v>3838</v>
      </c>
      <c r="D49" s="282">
        <v>639</v>
      </c>
      <c r="E49" s="281">
        <v>4158</v>
      </c>
      <c r="F49" s="282">
        <v>686</v>
      </c>
      <c r="G49" s="281">
        <f>+'TODOS LOS AÑOS'!AK49</f>
        <v>4473</v>
      </c>
      <c r="H49" s="282">
        <v>738</v>
      </c>
      <c r="I49" s="281">
        <v>4742</v>
      </c>
      <c r="J49" s="282">
        <v>780</v>
      </c>
      <c r="K49" s="281">
        <f>$I49-'Año 2010'!$I49</f>
        <v>1133</v>
      </c>
      <c r="L49" s="283">
        <f>$J49-'Año 2010'!$J49</f>
        <v>197</v>
      </c>
      <c r="M49" s="91"/>
    </row>
    <row r="50" spans="1:13" x14ac:dyDescent="0.2">
      <c r="A50" s="285">
        <v>44</v>
      </c>
      <c r="B50" s="280" t="s">
        <v>152</v>
      </c>
      <c r="C50" s="281">
        <v>10703</v>
      </c>
      <c r="D50" s="282">
        <v>4781</v>
      </c>
      <c r="E50" s="281">
        <v>11481</v>
      </c>
      <c r="F50" s="282">
        <v>5215</v>
      </c>
      <c r="G50" s="281">
        <f>+'TODOS LOS AÑOS'!AK50</f>
        <v>12154</v>
      </c>
      <c r="H50" s="282">
        <v>5570</v>
      </c>
      <c r="I50" s="281">
        <v>12821</v>
      </c>
      <c r="J50" s="282">
        <v>5929</v>
      </c>
      <c r="K50" s="281">
        <f>$I50-'Año 2010'!$I50</f>
        <v>2717</v>
      </c>
      <c r="L50" s="283">
        <f>$J50-'Año 2010'!$J50</f>
        <v>1469</v>
      </c>
      <c r="M50" s="89"/>
    </row>
    <row r="51" spans="1:13" x14ac:dyDescent="0.2">
      <c r="A51" s="285">
        <v>45</v>
      </c>
      <c r="B51" s="280" t="s">
        <v>43</v>
      </c>
      <c r="C51" s="281">
        <v>3308</v>
      </c>
      <c r="D51" s="282">
        <v>490</v>
      </c>
      <c r="E51" s="281">
        <v>3551</v>
      </c>
      <c r="F51" s="282">
        <v>537</v>
      </c>
      <c r="G51" s="281">
        <f>+'TODOS LOS AÑOS'!AK51</f>
        <v>3773</v>
      </c>
      <c r="H51" s="282">
        <v>562</v>
      </c>
      <c r="I51" s="281">
        <v>4029</v>
      </c>
      <c r="J51" s="282">
        <v>592</v>
      </c>
      <c r="K51" s="281">
        <f>$I51-'Año 2010'!$I51</f>
        <v>943</v>
      </c>
      <c r="L51" s="283">
        <f>$J51-'Año 2010'!$J51</f>
        <v>135</v>
      </c>
      <c r="M51" s="89"/>
    </row>
    <row r="52" spans="1:13" x14ac:dyDescent="0.2">
      <c r="A52" s="285">
        <v>46</v>
      </c>
      <c r="B52" s="280" t="s">
        <v>44</v>
      </c>
      <c r="C52" s="281">
        <v>1826835</v>
      </c>
      <c r="D52" s="282">
        <v>41277</v>
      </c>
      <c r="E52" s="281">
        <v>1953993</v>
      </c>
      <c r="F52" s="282">
        <v>43543</v>
      </c>
      <c r="G52" s="281">
        <f>+'TODOS LOS AÑOS'!AK52</f>
        <v>2061059</v>
      </c>
      <c r="H52" s="282">
        <v>45738</v>
      </c>
      <c r="I52" s="281">
        <v>2161679</v>
      </c>
      <c r="J52" s="282">
        <v>47846</v>
      </c>
      <c r="K52" s="281">
        <f>$I52-'Año 2010'!$I52</f>
        <v>436724</v>
      </c>
      <c r="L52" s="283">
        <f>$J52-'Año 2010'!$J52</f>
        <v>8884</v>
      </c>
      <c r="M52" s="89"/>
    </row>
    <row r="53" spans="1:13" x14ac:dyDescent="0.2">
      <c r="A53" s="285">
        <v>47</v>
      </c>
      <c r="B53" s="280" t="s">
        <v>45</v>
      </c>
      <c r="C53" s="281">
        <v>98588</v>
      </c>
      <c r="D53" s="282">
        <v>3053</v>
      </c>
      <c r="E53" s="281">
        <v>107358</v>
      </c>
      <c r="F53" s="282">
        <v>3328</v>
      </c>
      <c r="G53" s="281">
        <f>+'TODOS LOS AÑOS'!AK53</f>
        <v>116717</v>
      </c>
      <c r="H53" s="282">
        <v>3567</v>
      </c>
      <c r="I53" s="281">
        <v>125468</v>
      </c>
      <c r="J53" s="282">
        <v>3821</v>
      </c>
      <c r="K53" s="281">
        <f>$I53-'Año 2010'!$I53</f>
        <v>32820</v>
      </c>
      <c r="L53" s="283">
        <f>$J53-'Año 2010'!$J53</f>
        <v>1005</v>
      </c>
      <c r="M53" s="89"/>
    </row>
    <row r="54" spans="1:13" x14ac:dyDescent="0.2">
      <c r="A54" s="285">
        <v>48</v>
      </c>
      <c r="B54" s="280" t="s">
        <v>46</v>
      </c>
      <c r="C54" s="281">
        <v>5522</v>
      </c>
      <c r="D54" s="282">
        <v>398</v>
      </c>
      <c r="E54" s="281">
        <v>5889</v>
      </c>
      <c r="F54" s="282">
        <v>441</v>
      </c>
      <c r="G54" s="281">
        <f>+'TODOS LOS AÑOS'!AK54</f>
        <v>6220</v>
      </c>
      <c r="H54" s="282">
        <v>457</v>
      </c>
      <c r="I54" s="281">
        <v>6586</v>
      </c>
      <c r="J54" s="282">
        <v>486</v>
      </c>
      <c r="K54" s="281">
        <f>$I54-'Año 2010'!$I54</f>
        <v>1480</v>
      </c>
      <c r="L54" s="283">
        <f>$J54-'Año 2010'!$J54</f>
        <v>120</v>
      </c>
      <c r="M54" s="89"/>
    </row>
    <row r="55" spans="1:13" x14ac:dyDescent="0.2">
      <c r="A55" s="285">
        <v>49</v>
      </c>
      <c r="B55" s="280" t="s">
        <v>47</v>
      </c>
      <c r="C55" s="281">
        <v>36644</v>
      </c>
      <c r="D55" s="282">
        <v>578</v>
      </c>
      <c r="E55" s="281">
        <v>40897</v>
      </c>
      <c r="F55" s="282">
        <v>642</v>
      </c>
      <c r="G55" s="281">
        <f>+'TODOS LOS AÑOS'!AK55</f>
        <v>44720</v>
      </c>
      <c r="H55" s="282">
        <v>720</v>
      </c>
      <c r="I55" s="281">
        <v>48919</v>
      </c>
      <c r="J55" s="282">
        <v>792</v>
      </c>
      <c r="K55" s="281">
        <f>$I55-'Año 2010'!$I55</f>
        <v>15118</v>
      </c>
      <c r="L55" s="283">
        <f>$J55-'Año 2010'!$J55</f>
        <v>278</v>
      </c>
      <c r="M55" s="91"/>
    </row>
    <row r="56" spans="1:13" x14ac:dyDescent="0.2">
      <c r="A56" s="285">
        <v>50</v>
      </c>
      <c r="B56" s="280" t="s">
        <v>48</v>
      </c>
      <c r="C56" s="281">
        <v>63031</v>
      </c>
      <c r="D56" s="282">
        <v>279</v>
      </c>
      <c r="E56" s="281">
        <v>67914</v>
      </c>
      <c r="F56" s="282">
        <v>313</v>
      </c>
      <c r="G56" s="281">
        <f>+'TODOS LOS AÑOS'!AK56</f>
        <v>72180</v>
      </c>
      <c r="H56" s="282">
        <v>338</v>
      </c>
      <c r="I56" s="281">
        <v>76884</v>
      </c>
      <c r="J56" s="282">
        <v>361</v>
      </c>
      <c r="K56" s="281">
        <f>$I56-'Año 2010'!$I56</f>
        <v>17913</v>
      </c>
      <c r="L56" s="283">
        <f>$J56-'Año 2010'!$J56</f>
        <v>111</v>
      </c>
      <c r="M56" s="89"/>
    </row>
    <row r="57" spans="1:13" x14ac:dyDescent="0.2">
      <c r="A57" s="285">
        <v>51</v>
      </c>
      <c r="B57" s="280" t="s">
        <v>151</v>
      </c>
      <c r="C57" s="281">
        <v>430</v>
      </c>
      <c r="D57" s="282">
        <v>71</v>
      </c>
      <c r="E57" s="281">
        <v>440</v>
      </c>
      <c r="F57" s="282">
        <v>73</v>
      </c>
      <c r="G57" s="281">
        <f>+'TODOS LOS AÑOS'!AK57</f>
        <v>451</v>
      </c>
      <c r="H57" s="282">
        <v>74</v>
      </c>
      <c r="I57" s="281">
        <v>461</v>
      </c>
      <c r="J57" s="282">
        <v>76</v>
      </c>
      <c r="K57" s="281">
        <f>$I57-'Año 2010'!$I57</f>
        <v>36</v>
      </c>
      <c r="L57" s="283">
        <f>$J57-'Año 2010'!$J57</f>
        <v>9</v>
      </c>
      <c r="M57" s="89"/>
    </row>
    <row r="58" spans="1:13" x14ac:dyDescent="0.2">
      <c r="A58" s="285">
        <v>52</v>
      </c>
      <c r="B58" s="280" t="s">
        <v>49</v>
      </c>
      <c r="C58" s="281">
        <v>28552</v>
      </c>
      <c r="D58" s="282">
        <v>4639</v>
      </c>
      <c r="E58" s="281">
        <v>29945</v>
      </c>
      <c r="F58" s="282">
        <v>4932</v>
      </c>
      <c r="G58" s="281">
        <f>+'TODOS LOS AÑOS'!AK58</f>
        <v>31149</v>
      </c>
      <c r="H58" s="282">
        <v>5157</v>
      </c>
      <c r="I58" s="281">
        <v>32382</v>
      </c>
      <c r="J58" s="282">
        <v>5418</v>
      </c>
      <c r="K58" s="281">
        <f>$I58-'Año 2010'!$I58</f>
        <v>4793</v>
      </c>
      <c r="L58" s="283">
        <f>$J58-'Año 2010'!$J58</f>
        <v>976</v>
      </c>
      <c r="M58" s="89"/>
    </row>
    <row r="59" spans="1:13" x14ac:dyDescent="0.2">
      <c r="A59" s="285">
        <v>53</v>
      </c>
      <c r="B59" s="280" t="s">
        <v>50</v>
      </c>
      <c r="C59" s="281">
        <v>7300</v>
      </c>
      <c r="D59" s="282">
        <v>426</v>
      </c>
      <c r="E59" s="281">
        <v>7891</v>
      </c>
      <c r="F59" s="282">
        <v>450</v>
      </c>
      <c r="G59" s="281">
        <f>+'TODOS LOS AÑOS'!AK59</f>
        <v>8411</v>
      </c>
      <c r="H59" s="282">
        <v>469</v>
      </c>
      <c r="I59" s="281">
        <v>8990</v>
      </c>
      <c r="J59" s="282">
        <v>488</v>
      </c>
      <c r="K59" s="281">
        <f>$I59-'Año 2010'!$I59</f>
        <v>2006</v>
      </c>
      <c r="L59" s="283">
        <f>$J59-'Año 2010'!$J59</f>
        <v>83</v>
      </c>
      <c r="M59" s="91"/>
    </row>
    <row r="60" spans="1:13" x14ac:dyDescent="0.2">
      <c r="A60" s="285">
        <v>54</v>
      </c>
      <c r="B60" s="280" t="s">
        <v>51</v>
      </c>
      <c r="C60" s="281">
        <v>238058</v>
      </c>
      <c r="D60" s="282">
        <v>648</v>
      </c>
      <c r="E60" s="281">
        <v>255778</v>
      </c>
      <c r="F60" s="282">
        <v>676</v>
      </c>
      <c r="G60" s="281">
        <f>+'TODOS LOS AÑOS'!AK60</f>
        <v>271904</v>
      </c>
      <c r="H60" s="282">
        <v>727</v>
      </c>
      <c r="I60" s="281">
        <v>287629</v>
      </c>
      <c r="J60" s="282">
        <v>765</v>
      </c>
      <c r="K60" s="281">
        <f>$I60-'Año 2010'!$I60</f>
        <v>65242</v>
      </c>
      <c r="L60" s="283">
        <f>$J60-'Año 2010'!$J60</f>
        <v>164</v>
      </c>
      <c r="M60" s="89"/>
    </row>
    <row r="61" spans="1:13" x14ac:dyDescent="0.2">
      <c r="A61" s="285">
        <v>55</v>
      </c>
      <c r="B61" s="280" t="s">
        <v>52</v>
      </c>
      <c r="C61" s="281">
        <v>3063</v>
      </c>
      <c r="D61" s="282">
        <v>165</v>
      </c>
      <c r="E61" s="281">
        <v>3282</v>
      </c>
      <c r="F61" s="282">
        <v>183</v>
      </c>
      <c r="G61" s="281">
        <f>+'TODOS LOS AÑOS'!AK61</f>
        <v>3545</v>
      </c>
      <c r="H61" s="282">
        <v>199</v>
      </c>
      <c r="I61" s="281">
        <v>3743</v>
      </c>
      <c r="J61" s="282">
        <v>217</v>
      </c>
      <c r="K61" s="281">
        <f>$I61-'Año 2010'!$I61</f>
        <v>872</v>
      </c>
      <c r="L61" s="283">
        <f>$J61-'Año 2010'!$J61</f>
        <v>64</v>
      </c>
      <c r="M61" s="89"/>
    </row>
    <row r="62" spans="1:13" x14ac:dyDescent="0.2">
      <c r="A62" s="285">
        <v>56</v>
      </c>
      <c r="B62" s="280" t="s">
        <v>53</v>
      </c>
      <c r="C62" s="281">
        <v>82038</v>
      </c>
      <c r="D62" s="282">
        <v>5086</v>
      </c>
      <c r="E62" s="281">
        <v>89309</v>
      </c>
      <c r="F62" s="282">
        <v>5430</v>
      </c>
      <c r="G62" s="281">
        <f>+'TODOS LOS AÑOS'!AK62</f>
        <v>95463</v>
      </c>
      <c r="H62" s="282">
        <v>5727</v>
      </c>
      <c r="I62" s="281">
        <v>102430</v>
      </c>
      <c r="J62" s="282">
        <v>6083</v>
      </c>
      <c r="K62" s="281">
        <f>$I62-'Año 2010'!$I62</f>
        <v>25345</v>
      </c>
      <c r="L62" s="283">
        <f>$J62-'Año 2010'!$J62</f>
        <v>1300</v>
      </c>
      <c r="M62" s="91"/>
    </row>
    <row r="63" spans="1:13" x14ac:dyDescent="0.2">
      <c r="A63" s="285">
        <v>57</v>
      </c>
      <c r="B63" s="280" t="s">
        <v>472</v>
      </c>
      <c r="C63" s="281">
        <v>1276</v>
      </c>
      <c r="D63" s="282">
        <v>605</v>
      </c>
      <c r="E63" s="281">
        <v>1779</v>
      </c>
      <c r="F63" s="282">
        <v>693</v>
      </c>
      <c r="G63" s="281">
        <f>+'TODOS LOS AÑOS'!AK63</f>
        <v>2277</v>
      </c>
      <c r="H63" s="282">
        <v>762</v>
      </c>
      <c r="I63" s="281">
        <v>2723</v>
      </c>
      <c r="J63" s="282">
        <v>794</v>
      </c>
      <c r="K63" s="281">
        <f>$I63-'Año 2010'!$I63</f>
        <v>1857</v>
      </c>
      <c r="L63" s="283">
        <f>$J63-'Año 2010'!$J63</f>
        <v>257</v>
      </c>
      <c r="M63" s="91"/>
    </row>
    <row r="64" spans="1:13" x14ac:dyDescent="0.2">
      <c r="A64" s="285">
        <v>58</v>
      </c>
      <c r="B64" s="280" t="s">
        <v>473</v>
      </c>
      <c r="C64" s="281">
        <v>412</v>
      </c>
      <c r="D64" s="282">
        <v>277</v>
      </c>
      <c r="E64" s="281">
        <v>604</v>
      </c>
      <c r="F64" s="282">
        <v>339</v>
      </c>
      <c r="G64" s="281">
        <f>+'TODOS LOS AÑOS'!AK64</f>
        <v>766</v>
      </c>
      <c r="H64" s="282">
        <v>371</v>
      </c>
      <c r="I64" s="281">
        <v>924</v>
      </c>
      <c r="J64" s="282">
        <v>396</v>
      </c>
      <c r="K64" s="281">
        <f>$I64-'Año 2010'!$I64</f>
        <v>636</v>
      </c>
      <c r="L64" s="283">
        <f>$J64-'Año 2010'!$J64</f>
        <v>127</v>
      </c>
      <c r="M64" s="91"/>
    </row>
    <row r="65" spans="1:16" x14ac:dyDescent="0.2">
      <c r="A65" s="285">
        <v>59</v>
      </c>
      <c r="B65" s="280" t="s">
        <v>474</v>
      </c>
      <c r="C65" s="281">
        <v>1161</v>
      </c>
      <c r="D65" s="282">
        <v>597</v>
      </c>
      <c r="E65" s="281">
        <v>1564</v>
      </c>
      <c r="F65" s="282">
        <v>744</v>
      </c>
      <c r="G65" s="281">
        <f>+'TODOS LOS AÑOS'!AK65</f>
        <v>2025</v>
      </c>
      <c r="H65" s="282">
        <v>830</v>
      </c>
      <c r="I65" s="281">
        <v>2438</v>
      </c>
      <c r="J65" s="282">
        <v>912</v>
      </c>
      <c r="K65" s="281">
        <f>$I65-'Año 2010'!$I65</f>
        <v>1656</v>
      </c>
      <c r="L65" s="283">
        <f>$J65-'Año 2010'!$J65</f>
        <v>384</v>
      </c>
      <c r="M65" s="91"/>
    </row>
    <row r="66" spans="1:16" x14ac:dyDescent="0.2">
      <c r="A66" s="285">
        <v>60</v>
      </c>
      <c r="B66" s="280" t="s">
        <v>171</v>
      </c>
      <c r="C66" s="281">
        <v>4950</v>
      </c>
      <c r="D66" s="282">
        <v>759</v>
      </c>
      <c r="E66" s="281">
        <v>6707</v>
      </c>
      <c r="F66" s="282">
        <v>916</v>
      </c>
      <c r="G66" s="281">
        <f>+'TODOS LOS AÑOS'!AK66</f>
        <v>7992</v>
      </c>
      <c r="H66" s="282">
        <v>1033</v>
      </c>
      <c r="I66" s="281">
        <v>9210</v>
      </c>
      <c r="J66" s="282">
        <v>1173</v>
      </c>
      <c r="K66" s="281">
        <f>$I66-'Año 2010'!$I66</f>
        <v>5861</v>
      </c>
      <c r="L66" s="283">
        <f>$J66-'Año 2010'!$J66</f>
        <v>547</v>
      </c>
      <c r="M66" s="91"/>
    </row>
    <row r="67" spans="1:16" x14ac:dyDescent="0.2">
      <c r="A67" s="285">
        <v>61</v>
      </c>
      <c r="B67" s="280" t="s">
        <v>172</v>
      </c>
      <c r="C67" s="281">
        <v>17553</v>
      </c>
      <c r="D67" s="282">
        <v>4156</v>
      </c>
      <c r="E67" s="281">
        <v>25683</v>
      </c>
      <c r="F67" s="282">
        <v>5607</v>
      </c>
      <c r="G67" s="281">
        <f>+'TODOS LOS AÑOS'!AK67</f>
        <v>32016</v>
      </c>
      <c r="H67" s="282">
        <v>6812</v>
      </c>
      <c r="I67" s="281">
        <v>37472</v>
      </c>
      <c r="J67" s="282">
        <v>7966</v>
      </c>
      <c r="K67" s="281">
        <f>$I67-'Año 2010'!$I67</f>
        <v>25593</v>
      </c>
      <c r="L67" s="283">
        <f>$J67-'Año 2010'!$J67</f>
        <v>4801</v>
      </c>
      <c r="M67" s="91"/>
    </row>
    <row r="68" spans="1:16" x14ac:dyDescent="0.2">
      <c r="A68" s="285">
        <v>62</v>
      </c>
      <c r="B68" s="280" t="s">
        <v>173</v>
      </c>
      <c r="C68" s="281">
        <v>3327</v>
      </c>
      <c r="D68" s="282">
        <v>1086</v>
      </c>
      <c r="E68" s="281">
        <v>4622</v>
      </c>
      <c r="F68" s="282">
        <v>1195</v>
      </c>
      <c r="G68" s="281">
        <f>+'TODOS LOS AÑOS'!AK68</f>
        <v>5432</v>
      </c>
      <c r="H68" s="282">
        <v>1295</v>
      </c>
      <c r="I68" s="281">
        <v>6188</v>
      </c>
      <c r="J68" s="282">
        <v>1389</v>
      </c>
      <c r="K68" s="281">
        <f>$I68-'Año 2010'!$I68</f>
        <v>3870</v>
      </c>
      <c r="L68" s="283">
        <f>$J68-'Año 2010'!$J68</f>
        <v>421</v>
      </c>
      <c r="M68" s="91"/>
    </row>
    <row r="69" spans="1:16" x14ac:dyDescent="0.2">
      <c r="A69" s="285">
        <v>63</v>
      </c>
      <c r="B69" s="280" t="s">
        <v>174</v>
      </c>
      <c r="C69" s="281">
        <v>129</v>
      </c>
      <c r="D69" s="282">
        <v>103</v>
      </c>
      <c r="E69" s="281">
        <v>174</v>
      </c>
      <c r="F69" s="282">
        <v>122</v>
      </c>
      <c r="G69" s="281">
        <f>+'TODOS LOS AÑOS'!AK69</f>
        <v>208</v>
      </c>
      <c r="H69" s="282">
        <v>142</v>
      </c>
      <c r="I69" s="281">
        <v>260</v>
      </c>
      <c r="J69" s="282">
        <v>155</v>
      </c>
      <c r="K69" s="281">
        <f>$I69-'Año 2010'!$I69</f>
        <v>168</v>
      </c>
      <c r="L69" s="283">
        <f>$J69-'Año 2010'!$J69</f>
        <v>67</v>
      </c>
      <c r="M69" s="91"/>
    </row>
    <row r="70" spans="1:16" x14ac:dyDescent="0.2">
      <c r="A70" s="285">
        <v>64</v>
      </c>
      <c r="B70" s="280" t="s">
        <v>175</v>
      </c>
      <c r="C70" s="281">
        <v>9141</v>
      </c>
      <c r="D70" s="282">
        <v>125</v>
      </c>
      <c r="E70" s="281">
        <v>13936</v>
      </c>
      <c r="F70" s="282">
        <v>165</v>
      </c>
      <c r="G70" s="281">
        <f>+'TODOS LOS AÑOS'!AK70</f>
        <v>18826</v>
      </c>
      <c r="H70" s="282">
        <v>201</v>
      </c>
      <c r="I70" s="281">
        <v>24321</v>
      </c>
      <c r="J70" s="282">
        <v>246</v>
      </c>
      <c r="K70" s="281">
        <f>$I70-'Año 2010'!$I70</f>
        <v>19598</v>
      </c>
      <c r="L70" s="283">
        <f>$J70-'Año 2010'!$J70</f>
        <v>148</v>
      </c>
      <c r="M70" s="91"/>
    </row>
    <row r="71" spans="1:16" x14ac:dyDescent="0.2">
      <c r="A71" s="285">
        <v>65</v>
      </c>
      <c r="B71" s="280" t="s">
        <v>176</v>
      </c>
      <c r="C71" s="281">
        <v>39888</v>
      </c>
      <c r="D71" s="282">
        <v>355</v>
      </c>
      <c r="E71" s="281">
        <v>61471</v>
      </c>
      <c r="F71" s="282">
        <v>447</v>
      </c>
      <c r="G71" s="281">
        <f>+'TODOS LOS AÑOS'!AK71</f>
        <v>81921</v>
      </c>
      <c r="H71" s="282">
        <v>588</v>
      </c>
      <c r="I71" s="281">
        <v>104409</v>
      </c>
      <c r="J71" s="282">
        <v>728</v>
      </c>
      <c r="K71" s="281">
        <f>$I71-'Año 2010'!$I71</f>
        <v>79363</v>
      </c>
      <c r="L71" s="283">
        <f>$J71-'Año 2010'!$J71</f>
        <v>457</v>
      </c>
      <c r="M71" s="91"/>
    </row>
    <row r="72" spans="1:16" x14ac:dyDescent="0.2">
      <c r="A72" s="285">
        <v>66</v>
      </c>
      <c r="B72" s="280" t="s">
        <v>177</v>
      </c>
      <c r="C72" s="281">
        <v>94530</v>
      </c>
      <c r="D72" s="282">
        <v>3753</v>
      </c>
      <c r="E72" s="281">
        <v>133466</v>
      </c>
      <c r="F72" s="282">
        <v>5001</v>
      </c>
      <c r="G72" s="281">
        <f>+'TODOS LOS AÑOS'!AK72</f>
        <v>166218</v>
      </c>
      <c r="H72" s="282">
        <v>6327</v>
      </c>
      <c r="I72" s="281">
        <v>201210</v>
      </c>
      <c r="J72" s="282">
        <v>8193</v>
      </c>
      <c r="K72" s="281">
        <f>$I72-'Año 2010'!$I72</f>
        <v>136497</v>
      </c>
      <c r="L72" s="283">
        <f>$J72-'Año 2010'!$J72</f>
        <v>5524</v>
      </c>
      <c r="M72" s="91"/>
      <c r="O72" s="76"/>
      <c r="P72" s="76"/>
    </row>
    <row r="73" spans="1:16" x14ac:dyDescent="0.2">
      <c r="A73" s="285">
        <v>67</v>
      </c>
      <c r="B73" s="280" t="s">
        <v>178</v>
      </c>
      <c r="C73" s="281">
        <v>401</v>
      </c>
      <c r="D73" s="282">
        <v>329</v>
      </c>
      <c r="E73" s="281">
        <v>427</v>
      </c>
      <c r="F73" s="282">
        <v>380</v>
      </c>
      <c r="G73" s="281">
        <f>+'TODOS LOS AÑOS'!AK73</f>
        <v>484</v>
      </c>
      <c r="H73" s="282">
        <v>426</v>
      </c>
      <c r="I73" s="281">
        <v>520</v>
      </c>
      <c r="J73" s="282">
        <v>461</v>
      </c>
      <c r="K73" s="281">
        <f>$I73-'Año 2010'!$I73</f>
        <v>188</v>
      </c>
      <c r="L73" s="283">
        <f>$J73-'Año 2010'!$J73</f>
        <v>163</v>
      </c>
      <c r="M73" s="91"/>
      <c r="O73" s="76"/>
      <c r="P73" s="76"/>
    </row>
    <row r="74" spans="1:16" x14ac:dyDescent="0.2">
      <c r="A74" s="285">
        <v>68</v>
      </c>
      <c r="B74" s="280" t="s">
        <v>179</v>
      </c>
      <c r="C74" s="281">
        <v>303</v>
      </c>
      <c r="D74" s="282">
        <v>125</v>
      </c>
      <c r="E74" s="281">
        <v>393</v>
      </c>
      <c r="F74" s="282">
        <v>158</v>
      </c>
      <c r="G74" s="281">
        <f>+'TODOS LOS AÑOS'!AK74</f>
        <v>441</v>
      </c>
      <c r="H74" s="282">
        <v>193</v>
      </c>
      <c r="I74" s="281">
        <v>485</v>
      </c>
      <c r="J74" s="282">
        <v>221</v>
      </c>
      <c r="K74" s="281">
        <f>$I74-'Año 2010'!$I74</f>
        <v>315</v>
      </c>
      <c r="L74" s="283">
        <f>$J74-'Año 2010'!$J74</f>
        <v>120</v>
      </c>
      <c r="M74" s="91"/>
      <c r="O74" s="76"/>
      <c r="P74" s="76"/>
    </row>
    <row r="75" spans="1:16" x14ac:dyDescent="0.2">
      <c r="A75" s="285">
        <v>69</v>
      </c>
      <c r="B75" s="280" t="s">
        <v>180</v>
      </c>
      <c r="C75" s="281">
        <v>446</v>
      </c>
      <c r="D75" s="282">
        <v>137</v>
      </c>
      <c r="E75" s="281">
        <v>598</v>
      </c>
      <c r="F75" s="282">
        <v>160</v>
      </c>
      <c r="G75" s="281">
        <f>+'TODOS LOS AÑOS'!AK75</f>
        <v>726</v>
      </c>
      <c r="H75" s="282">
        <v>183</v>
      </c>
      <c r="I75" s="281">
        <v>836</v>
      </c>
      <c r="J75" s="282">
        <v>209</v>
      </c>
      <c r="K75" s="281">
        <f>$I75-'Año 2010'!$I75</f>
        <v>522</v>
      </c>
      <c r="L75" s="283">
        <f>$J75-'Año 2010'!$J75</f>
        <v>89</v>
      </c>
      <c r="M75" s="91"/>
      <c r="O75" s="76"/>
      <c r="P75" s="76"/>
    </row>
    <row r="76" spans="1:16" x14ac:dyDescent="0.2">
      <c r="A76" s="285">
        <v>0</v>
      </c>
      <c r="B76" s="280" t="s">
        <v>145</v>
      </c>
      <c r="C76" s="281"/>
      <c r="D76" s="282">
        <v>10</v>
      </c>
      <c r="E76" s="281"/>
      <c r="F76" s="282">
        <v>11</v>
      </c>
      <c r="G76" s="281">
        <f>+'TODOS LOS AÑOS'!AK92</f>
        <v>0</v>
      </c>
      <c r="H76" s="282">
        <v>11</v>
      </c>
      <c r="I76" s="281"/>
      <c r="J76" s="282"/>
      <c r="K76" s="281">
        <f>$I76-'Año 2010'!$I76</f>
        <v>0</v>
      </c>
      <c r="L76" s="283">
        <f>$J76-'Año 2010'!$J76</f>
        <v>-10</v>
      </c>
      <c r="M76" s="91"/>
      <c r="O76" s="76"/>
      <c r="P76" s="76"/>
    </row>
    <row r="77" spans="1:16" x14ac:dyDescent="0.2">
      <c r="A77" s="288"/>
      <c r="B77" s="276" t="s">
        <v>60</v>
      </c>
      <c r="C77" s="277">
        <f>SUM(C7:C76)</f>
        <v>11245566</v>
      </c>
      <c r="D77" s="278">
        <f>SUM(D7:D76)</f>
        <v>618527</v>
      </c>
      <c r="E77" s="277">
        <f t="shared" ref="E77:J77" si="0">+SUM(E7:E76)</f>
        <v>12050719</v>
      </c>
      <c r="F77" s="278">
        <f t="shared" si="0"/>
        <v>655858</v>
      </c>
      <c r="G77" s="277">
        <f t="shared" si="0"/>
        <v>12739775</v>
      </c>
      <c r="H77" s="278">
        <f t="shared" si="0"/>
        <v>688495</v>
      </c>
      <c r="I77" s="277">
        <f t="shared" si="0"/>
        <v>13397743</v>
      </c>
      <c r="J77" s="278">
        <f t="shared" si="0"/>
        <v>719268</v>
      </c>
      <c r="K77" s="277">
        <f>SUM(K7:K76)</f>
        <v>2684973</v>
      </c>
      <c r="L77" s="279">
        <f>SUM(L7:L76)</f>
        <v>126952</v>
      </c>
      <c r="M77" s="92"/>
    </row>
    <row r="82" spans="1:13" ht="14.25" x14ac:dyDescent="0.2">
      <c r="A82" s="83"/>
      <c r="B82" s="83"/>
      <c r="C82" s="84"/>
      <c r="D82" s="85"/>
      <c r="E82" s="85"/>
      <c r="F82" s="85"/>
      <c r="G82" s="85"/>
      <c r="H82" s="85"/>
      <c r="I82" s="85"/>
      <c r="J82" s="85"/>
      <c r="K82" s="85"/>
      <c r="L82" s="85"/>
      <c r="M82" s="85"/>
    </row>
    <row r="83" spans="1:13" ht="14.25" x14ac:dyDescent="0.2">
      <c r="A83" s="83"/>
      <c r="B83" s="83"/>
      <c r="C83" s="84"/>
      <c r="D83" s="85"/>
      <c r="E83" s="85"/>
      <c r="F83" s="85"/>
      <c r="G83" s="85"/>
      <c r="H83" s="85"/>
      <c r="I83" s="85"/>
      <c r="J83" s="85"/>
      <c r="K83" s="85"/>
      <c r="L83" s="85"/>
      <c r="M83" s="85"/>
    </row>
    <row r="84" spans="1:13" ht="14.25" x14ac:dyDescent="0.2">
      <c r="A84" s="83"/>
      <c r="B84" s="83"/>
      <c r="C84" s="84"/>
      <c r="D84" s="85"/>
      <c r="E84" s="85"/>
      <c r="F84" s="85"/>
      <c r="G84" s="85"/>
      <c r="H84" s="85"/>
      <c r="I84" s="85"/>
      <c r="J84" s="85"/>
      <c r="K84" s="85"/>
      <c r="L84" s="85"/>
      <c r="M84" s="85"/>
    </row>
    <row r="85" spans="1:13" ht="14.25" x14ac:dyDescent="0.2">
      <c r="A85" s="83"/>
      <c r="B85" s="83"/>
      <c r="C85" s="84"/>
      <c r="D85" s="85"/>
      <c r="E85" s="85"/>
      <c r="F85" s="85"/>
      <c r="G85" s="85"/>
      <c r="H85" s="85"/>
      <c r="I85" s="85"/>
      <c r="J85" s="85"/>
      <c r="K85" s="85"/>
      <c r="L85" s="85"/>
      <c r="M85" s="85"/>
    </row>
    <row r="86" spans="1:13" ht="14.25" x14ac:dyDescent="0.2">
      <c r="A86" s="83"/>
      <c r="B86" s="83"/>
      <c r="C86" s="84"/>
      <c r="D86" s="85"/>
      <c r="E86" s="85"/>
      <c r="F86" s="85"/>
      <c r="G86" s="85"/>
      <c r="H86" s="85"/>
      <c r="I86" s="85"/>
      <c r="J86" s="85"/>
      <c r="K86" s="85"/>
      <c r="L86" s="85"/>
      <c r="M86" s="85"/>
    </row>
    <row r="87" spans="1:13" ht="14.25" x14ac:dyDescent="0.2">
      <c r="A87" s="83"/>
      <c r="B87" s="83"/>
      <c r="C87" s="84"/>
      <c r="D87" s="85"/>
      <c r="E87" s="85"/>
      <c r="F87" s="85"/>
      <c r="G87" s="85"/>
      <c r="H87" s="85"/>
      <c r="I87" s="85"/>
      <c r="J87" s="85"/>
      <c r="K87" s="85"/>
      <c r="L87" s="85"/>
      <c r="M87" s="85"/>
    </row>
    <row r="88" spans="1:13" ht="14.25" x14ac:dyDescent="0.2">
      <c r="A88" s="83"/>
      <c r="B88" s="83"/>
      <c r="C88" s="84"/>
      <c r="D88" s="85"/>
      <c r="E88" s="85"/>
      <c r="F88" s="85"/>
      <c r="G88" s="85"/>
      <c r="H88" s="85"/>
      <c r="I88" s="85"/>
      <c r="J88" s="85"/>
      <c r="K88" s="85"/>
      <c r="L88" s="85"/>
      <c r="M88" s="85"/>
    </row>
    <row r="89" spans="1:13" ht="14.25" x14ac:dyDescent="0.2">
      <c r="A89" s="83"/>
      <c r="B89" s="83"/>
      <c r="C89" s="84"/>
      <c r="D89" s="85"/>
      <c r="E89" s="85"/>
      <c r="F89" s="85"/>
      <c r="G89" s="85"/>
      <c r="H89" s="85"/>
      <c r="I89" s="85"/>
      <c r="J89" s="85"/>
      <c r="K89" s="85"/>
      <c r="L89" s="85"/>
      <c r="M89" s="85"/>
    </row>
    <row r="90" spans="1:13" ht="14.25" x14ac:dyDescent="0.2">
      <c r="A90" s="83"/>
      <c r="B90" s="83"/>
      <c r="C90" s="84"/>
      <c r="D90" s="85"/>
      <c r="E90" s="85"/>
      <c r="F90" s="85"/>
      <c r="G90" s="85"/>
      <c r="H90" s="85"/>
      <c r="I90" s="85"/>
      <c r="J90" s="85"/>
      <c r="K90" s="85"/>
      <c r="L90" s="85"/>
      <c r="M90" s="85"/>
    </row>
    <row r="91" spans="1:13" ht="14.25" x14ac:dyDescent="0.2">
      <c r="A91" s="83"/>
      <c r="B91" s="83"/>
      <c r="C91" s="84"/>
      <c r="D91" s="85"/>
      <c r="E91" s="85"/>
      <c r="F91" s="85"/>
      <c r="G91" s="85"/>
      <c r="H91" s="85"/>
      <c r="I91" s="85"/>
      <c r="J91" s="85"/>
      <c r="K91" s="85"/>
      <c r="L91" s="85"/>
      <c r="M91" s="85"/>
    </row>
    <row r="92" spans="1:13" ht="14.25" x14ac:dyDescent="0.2">
      <c r="A92" s="83"/>
      <c r="B92" s="83"/>
      <c r="C92" s="84"/>
      <c r="D92" s="85"/>
      <c r="E92" s="85"/>
      <c r="F92" s="85"/>
      <c r="G92" s="85"/>
      <c r="H92" s="85"/>
      <c r="I92" s="85"/>
      <c r="J92" s="85"/>
      <c r="K92" s="85"/>
      <c r="L92" s="85"/>
      <c r="M92" s="85"/>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x14ac:dyDescent="0.2">
      <c r="A113" s="72"/>
      <c r="B113" s="72"/>
      <c r="C113" s="72"/>
      <c r="D113" s="85"/>
      <c r="E113" s="85"/>
      <c r="F113" s="85"/>
      <c r="G113" s="85"/>
      <c r="H113" s="85"/>
      <c r="I113" s="85"/>
      <c r="J113" s="85"/>
      <c r="K113" s="85"/>
      <c r="L113" s="85"/>
      <c r="M113" s="85"/>
    </row>
    <row r="114" spans="1:13" x14ac:dyDescent="0.2">
      <c r="A114" s="72"/>
      <c r="B114" s="72"/>
      <c r="C114" s="72"/>
      <c r="D114" s="85"/>
      <c r="E114" s="85"/>
      <c r="F114" s="85"/>
      <c r="G114" s="85"/>
      <c r="H114" s="85"/>
      <c r="I114" s="85"/>
      <c r="J114" s="85"/>
      <c r="K114" s="85"/>
      <c r="L114" s="85"/>
      <c r="M114" s="85"/>
    </row>
    <row r="115" spans="1:13" x14ac:dyDescent="0.2">
      <c r="A115" s="72"/>
      <c r="B115" s="72"/>
      <c r="C115" s="72"/>
      <c r="D115" s="85"/>
      <c r="E115" s="85"/>
      <c r="F115" s="85"/>
      <c r="G115" s="85"/>
      <c r="H115" s="85"/>
      <c r="I115" s="85"/>
      <c r="J115" s="85"/>
      <c r="K115" s="85"/>
      <c r="L115" s="85"/>
      <c r="M115" s="85"/>
    </row>
  </sheetData>
  <mergeCells count="11">
    <mergeCell ref="N12:N13"/>
    <mergeCell ref="A2:L2"/>
    <mergeCell ref="I4:J4"/>
    <mergeCell ref="K4:L4"/>
    <mergeCell ref="K5:K6"/>
    <mergeCell ref="L5:L6"/>
    <mergeCell ref="G4:H4"/>
    <mergeCell ref="A4:A6"/>
    <mergeCell ref="B4:B6"/>
    <mergeCell ref="C4:D4"/>
    <mergeCell ref="E4:F4"/>
  </mergeCells>
  <pageMargins left="0.74803149606299213" right="0.74803149606299213" top="0.98425196850393704" bottom="0.98425196850393704" header="0" footer="0"/>
  <pageSetup scale="34" orientation="portrait" r:id="rId1"/>
  <headerFooter alignWithMargins="0"/>
  <ignoredErrors>
    <ignoredError sqref="D77:J7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34</vt:i4>
      </vt:variant>
      <vt:variant>
        <vt:lpstr>Gráficos</vt:lpstr>
      </vt:variant>
      <vt:variant>
        <vt:i4>1</vt:i4>
      </vt:variant>
      <vt:variant>
        <vt:lpstr>Rangos con nombre</vt:lpstr>
      </vt:variant>
      <vt:variant>
        <vt:i4>58</vt:i4>
      </vt:variant>
    </vt:vector>
  </HeadingPairs>
  <TitlesOfParts>
    <vt:vector size="93" baseType="lpstr">
      <vt:lpstr>Indice</vt:lpstr>
      <vt:lpstr>Notas</vt:lpstr>
      <vt:lpstr>Año 2005</vt:lpstr>
      <vt:lpstr>Año 2006</vt:lpstr>
      <vt:lpstr>Año 2007</vt:lpstr>
      <vt:lpstr>Año 2008</vt:lpstr>
      <vt:lpstr>Año 2009</vt:lpstr>
      <vt:lpstr>Año 2010</vt:lpstr>
      <vt:lpstr>Año 2011</vt:lpstr>
      <vt:lpstr>Año 2012</vt:lpstr>
      <vt:lpstr>Año 2013</vt:lpstr>
      <vt:lpstr>Año 2014</vt:lpstr>
      <vt:lpstr>Año 2015</vt:lpstr>
      <vt:lpstr>Año 2016</vt:lpstr>
      <vt:lpstr>Año 2017</vt:lpstr>
      <vt:lpstr>Año 2018</vt:lpstr>
      <vt:lpstr>Año 2019</vt:lpstr>
      <vt:lpstr>Casos PS y Region</vt:lpstr>
      <vt:lpstr>Año 2020</vt:lpstr>
      <vt:lpstr>Año 2021</vt:lpstr>
      <vt:lpstr>TODOS LOS AÑOS</vt:lpstr>
      <vt:lpstr>Tasas de Uso</vt:lpstr>
      <vt:lpstr>CASOS</vt:lpstr>
      <vt:lpstr>Gráfico Casos por Año GES</vt:lpstr>
      <vt:lpstr>Gráfico Casos por Año Calendari</vt:lpstr>
      <vt:lpstr>Gráficos Casos Acumulados</vt:lpstr>
      <vt:lpstr>Gráfico Tipo Atención</vt:lpstr>
      <vt:lpstr>GrafPorGrupdeDS</vt:lpstr>
      <vt:lpstr>PorGrpPrSal</vt:lpstr>
      <vt:lpstr>CasosSexo</vt:lpstr>
      <vt:lpstr>ProbSalModAmbFre</vt:lpstr>
      <vt:lpstr>ProbSalModHosFre</vt:lpstr>
      <vt:lpstr>ProbSalModMixFre</vt:lpstr>
      <vt:lpstr>POBOBJ</vt:lpstr>
      <vt:lpstr>Gráfico Barra Por Año</vt:lpstr>
      <vt:lpstr>CASOS!Área_de_impresión</vt:lpstr>
      <vt:lpstr>Indice!Área_de_impresión</vt:lpstr>
      <vt:lpstr>POBOBJ!Área_de_impresión</vt:lpstr>
      <vt:lpstr>PorGrpPrSal!Área_de_impresión</vt:lpstr>
      <vt:lpstr>'Tasas de Uso'!Área_de_impresión</vt:lpstr>
      <vt:lpstr>'TODOS LOS AÑOS'!Área_de_impresión</vt:lpstr>
      <vt:lpstr>CASOS</vt:lpstr>
      <vt:lpstr>DATFON</vt:lpstr>
      <vt:lpstr>DATISA</vt:lpstr>
      <vt:lpstr>PorGrpPrSal!DATOS</vt:lpstr>
      <vt:lpstr>DATOS</vt:lpstr>
      <vt:lpstr>'Año 2011'!DATOSAÑO</vt:lpstr>
      <vt:lpstr>'Año 2012'!DATOSAÑO</vt:lpstr>
      <vt:lpstr>'Año 2013'!DATOSAÑO</vt:lpstr>
      <vt:lpstr>'Año 2014'!DATOSAÑO</vt:lpstr>
      <vt:lpstr>'Año 2015'!DATOSAÑO</vt:lpstr>
      <vt:lpstr>'Año 2016'!DATOSAÑO</vt:lpstr>
      <vt:lpstr>'Año 2017'!DATOSAÑO</vt:lpstr>
      <vt:lpstr>'Año 2018'!DATOSAÑO</vt:lpstr>
      <vt:lpstr>'Año 2019'!DATOSAÑO</vt:lpstr>
      <vt:lpstr>'Año 2020'!DATOSAÑO</vt:lpstr>
      <vt:lpstr>DATOSAÑO</vt:lpstr>
      <vt:lpstr>FON_JUN_2006</vt:lpstr>
      <vt:lpstr>FON_JUN_2007</vt:lpstr>
      <vt:lpstr>FON_JUN_2008</vt:lpstr>
      <vt:lpstr>FON_JUN_2009</vt:lpstr>
      <vt:lpstr>FON_JUN_2010</vt:lpstr>
      <vt:lpstr>FON_JUN_2011</vt:lpstr>
      <vt:lpstr>FON_JUN_2012</vt:lpstr>
      <vt:lpstr>FON_JUN_2013</vt:lpstr>
      <vt:lpstr>FON_JUN_2014</vt:lpstr>
      <vt:lpstr>FON_JUN_2015</vt:lpstr>
      <vt:lpstr>FON_JUN_2016</vt:lpstr>
      <vt:lpstr>FON_JUN_2017</vt:lpstr>
      <vt:lpstr>FON_JUN_2018</vt:lpstr>
      <vt:lpstr>FON_JUN_2019</vt:lpstr>
      <vt:lpstr>FON_JUN_2020</vt:lpstr>
      <vt:lpstr>FON_JUN_2021</vt:lpstr>
      <vt:lpstr>IND_PRO_SAL</vt:lpstr>
      <vt:lpstr>ISA_JUN_2006</vt:lpstr>
      <vt:lpstr>ISA_JUN_2007</vt:lpstr>
      <vt:lpstr>ISA_JUN_2008</vt:lpstr>
      <vt:lpstr>ISA_JUN_2009</vt:lpstr>
      <vt:lpstr>ISA_JUN_2010</vt:lpstr>
      <vt:lpstr>ISA_JUN_2011</vt:lpstr>
      <vt:lpstr>ISA_JUN_2012</vt:lpstr>
      <vt:lpstr>ISA_JUN_2013</vt:lpstr>
      <vt:lpstr>ISA_JUN_2014</vt:lpstr>
      <vt:lpstr>ISA_JUN_2015</vt:lpstr>
      <vt:lpstr>ISA_JUN_2016</vt:lpstr>
      <vt:lpstr>ISA_JUN_2017</vt:lpstr>
      <vt:lpstr>ISA_JUN_2018</vt:lpstr>
      <vt:lpstr>ISA_JUN_2019</vt:lpstr>
      <vt:lpstr>ISA_JUN_2020</vt:lpstr>
      <vt:lpstr>ISA_JUN_2021</vt:lpstr>
      <vt:lpstr>PorGrpPrSal!TIPATE</vt:lpstr>
      <vt:lpstr>TIPATE</vt:lpstr>
      <vt:lpstr>TODOSLOSAÑOS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Salazar</dc:creator>
  <cp:lastModifiedBy>Jorge Neira</cp:lastModifiedBy>
  <cp:lastPrinted>2020-03-17T15:24:40Z</cp:lastPrinted>
  <dcterms:created xsi:type="dcterms:W3CDTF">2008-02-19T17:53:29Z</dcterms:created>
  <dcterms:modified xsi:type="dcterms:W3CDTF">2021-10-06T16:29:37Z</dcterms:modified>
</cp:coreProperties>
</file>